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B75CCC05-8ECC-4D32-B7DC-75CF60552FE1}" xr6:coauthVersionLast="47" xr6:coauthVersionMax="47" xr10:uidLastSave="{00000000-0000-0000-0000-000000000000}"/>
  <bookViews>
    <workbookView xWindow="-28920" yWindow="-120" windowWidth="29040" windowHeight="15840" xr2:uid="{00000000-000D-0000-FFFF-FFFF0000000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2.1" sheetId="8" r:id="rId8"/>
    <sheet name="Table 2.2" sheetId="9" r:id="rId9"/>
    <sheet name="Table 3.1 - 3.2" sheetId="10" r:id="rId10"/>
    <sheet name="Table 3.3 - 3.4" sheetId="11" r:id="rId11"/>
    <sheet name="Table 3.5 - 3.6" sheetId="12" r:id="rId12"/>
    <sheet name="Table 3.7 - 3.10" sheetId="13" r:id="rId13"/>
    <sheet name="Table 3.11 - 3.18" sheetId="14" r:id="rId14"/>
    <sheet name="Table 3.19 - 3.20" sheetId="15" r:id="rId15"/>
    <sheet name="Table 3.21 - 3.24" sheetId="16" r:id="rId16"/>
    <sheet name="Table 3.25" sheetId="17" r:id="rId17"/>
    <sheet name="Table 3.26 - 3.36" sheetId="18" r:id="rId18"/>
    <sheet name="Table 3.37 - 3.47" sheetId="19" r:id="rId19"/>
    <sheet name="Table 3.48 - 3.54" sheetId="20" r:id="rId20"/>
    <sheet name="Table 3.55 - 3.61" sheetId="21" r:id="rId21"/>
    <sheet name="Table 4.1" sheetId="22" r:id="rId22"/>
    <sheet name="Table 4.2" sheetId="23" r:id="rId23"/>
    <sheet name="Table 4.3" sheetId="24" r:id="rId24"/>
    <sheet name="Table 4.4" sheetId="25" r:id="rId25"/>
    <sheet name="Table 4.5" sheetId="26" r:id="rId26"/>
    <sheet name="Table 4.6" sheetId="27" r:id="rId27"/>
    <sheet name="Table 4.7" sheetId="28" r:id="rId28"/>
    <sheet name="Table 4.8" sheetId="29" r:id="rId29"/>
    <sheet name="Table 4.9" sheetId="30" r:id="rId30"/>
    <sheet name="Table 4.10" sheetId="31" r:id="rId31"/>
    <sheet name="Table 4.11" sheetId="32" r:id="rId32"/>
    <sheet name="Table 4.12" sheetId="33" r:id="rId33"/>
    <sheet name="Table 4.13" sheetId="34" r:id="rId34"/>
    <sheet name="Table 4.14" sheetId="35" r:id="rId35"/>
    <sheet name="Table 4.15" sheetId="36" r:id="rId36"/>
    <sheet name="Table 4.16" sheetId="37" r:id="rId37"/>
    <sheet name="Table 4.17" sheetId="38" r:id="rId38"/>
    <sheet name="Table 4.18" sheetId="39" r:id="rId39"/>
    <sheet name="Table 5.1" sheetId="40" r:id="rId40"/>
    <sheet name="Table 5.2" sheetId="41" r:id="rId41"/>
    <sheet name="Table 5.3" sheetId="42" r:id="rId42"/>
    <sheet name="Table 5.4" sheetId="43" r:id="rId43"/>
    <sheet name="Table 5.5" sheetId="44" r:id="rId44"/>
    <sheet name="Table 6.1" sheetId="45" r:id="rId45"/>
    <sheet name="Table 6.2" sheetId="46" r:id="rId46"/>
    <sheet name="Table 6.3" sheetId="47" r:id="rId47"/>
    <sheet name="Table 6.4" sheetId="48" r:id="rId48"/>
    <sheet name="Table 6.5" sheetId="49" r:id="rId49"/>
    <sheet name="Table 6.6" sheetId="50" r:id="rId50"/>
    <sheet name="Table 6.7" sheetId="51" r:id="rId51"/>
    <sheet name="Table 7.1" sheetId="52" r:id="rId52"/>
    <sheet name="Table 7.2" sheetId="53"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53" l="1"/>
  <c r="A31" i="52"/>
  <c r="A20" i="51"/>
  <c r="A17" i="50"/>
  <c r="A17" i="49"/>
  <c r="A20" i="48"/>
  <c r="A16" i="47"/>
  <c r="A17" i="46"/>
  <c r="A20" i="45"/>
  <c r="A27" i="44"/>
  <c r="A27" i="43"/>
  <c r="A15" i="42"/>
  <c r="A27" i="41"/>
  <c r="A20" i="40"/>
  <c r="A15" i="39"/>
  <c r="A15" i="38"/>
  <c r="A19" i="37"/>
  <c r="A27" i="36"/>
  <c r="A15" i="35"/>
  <c r="A25" i="34"/>
  <c r="A15" i="33"/>
  <c r="A20" i="32"/>
  <c r="A14" i="31"/>
  <c r="A26" i="30"/>
  <c r="A26" i="29"/>
  <c r="A16" i="28"/>
  <c r="A22" i="27"/>
  <c r="A16" i="26"/>
  <c r="A22" i="25"/>
  <c r="A16" i="24"/>
  <c r="A15" i="23"/>
  <c r="A22" i="22"/>
  <c r="A114" i="21"/>
  <c r="A105" i="20"/>
  <c r="A158" i="19"/>
  <c r="A158" i="18"/>
  <c r="A17" i="17"/>
  <c r="A81" i="16"/>
  <c r="A43" i="15"/>
  <c r="A115" i="14"/>
  <c r="A80" i="13"/>
  <c r="A42" i="12"/>
  <c r="A42" i="11"/>
  <c r="A46" i="10"/>
  <c r="A27" i="9"/>
  <c r="A24" i="8"/>
  <c r="A27" i="7"/>
  <c r="A51" i="6"/>
  <c r="A27" i="5"/>
  <c r="A41" i="4"/>
  <c r="A37" i="3"/>
  <c r="A51" i="2"/>
  <c r="A114" i="1"/>
  <c r="A113" i="1"/>
  <c r="A110" i="1"/>
  <c r="A109" i="1"/>
  <c r="A108" i="1"/>
  <c r="A107" i="1"/>
  <c r="A106" i="1"/>
  <c r="A105" i="1"/>
  <c r="A104" i="1"/>
  <c r="A101" i="1"/>
  <c r="A100" i="1"/>
  <c r="A99" i="1"/>
  <c r="A98" i="1"/>
  <c r="A97" i="1"/>
  <c r="A94" i="1"/>
  <c r="A93" i="1"/>
  <c r="A92" i="1"/>
  <c r="A91" i="1"/>
  <c r="A90" i="1"/>
  <c r="A89" i="1"/>
  <c r="A88" i="1"/>
  <c r="A87" i="1"/>
  <c r="A86" i="1"/>
  <c r="A85" i="1"/>
  <c r="A84" i="1"/>
  <c r="A83" i="1"/>
  <c r="A82" i="1"/>
  <c r="A81" i="1"/>
  <c r="A80" i="1"/>
  <c r="A79" i="1"/>
  <c r="A78" i="1"/>
  <c r="A77"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1" i="1"/>
  <c r="A10" i="1"/>
  <c r="A7" i="1"/>
  <c r="A6" i="1"/>
  <c r="A5" i="1"/>
  <c r="A4" i="1"/>
  <c r="A3" i="1"/>
  <c r="A2" i="1"/>
</calcChain>
</file>

<file path=xl/sharedStrings.xml><?xml version="1.0" encoding="utf-8"?>
<sst xmlns="http://schemas.openxmlformats.org/spreadsheetml/2006/main" count="13719" uniqueCount="1815">
  <si>
    <t>Table 1.1: Tax gap components 2022 to 2023 estimates</t>
  </si>
  <si>
    <t>Tax</t>
  </si>
  <si>
    <t>Type</t>
  </si>
  <si>
    <t>Component</t>
  </si>
  <si>
    <t>Percentage tax gap</t>
  </si>
  <si>
    <t>Absolute tax gap (£bn)</t>
  </si>
  <si>
    <t>Uncertainty rating</t>
  </si>
  <si>
    <t>VAT</t>
  </si>
  <si>
    <t>Total VAT</t>
  </si>
  <si>
    <t>4.9%</t>
  </si>
  <si>
    <t>8.1</t>
  </si>
  <si>
    <t>Low</t>
  </si>
  <si>
    <t>Excise duty</t>
  </si>
  <si>
    <t>Tobacco duty</t>
  </si>
  <si>
    <t>Cigarette duty</t>
  </si>
  <si>
    <t>6.9%</t>
  </si>
  <si>
    <t>0.6</t>
  </si>
  <si>
    <t>High</t>
  </si>
  <si>
    <t>Hand-rolling tobacco duty</t>
  </si>
  <si>
    <t>33.3%</t>
  </si>
  <si>
    <t>1.1</t>
  </si>
  <si>
    <t>Total tobacco duty</t>
  </si>
  <si>
    <t>14.5%</t>
  </si>
  <si>
    <t>1.7</t>
  </si>
  <si>
    <t>-</t>
  </si>
  <si>
    <t>Alcohol duty</t>
  </si>
  <si>
    <t>Beer duty</t>
  </si>
  <si>
    <t>8.7%</t>
  </si>
  <si>
    <t>0.3</t>
  </si>
  <si>
    <t>Spirits duties</t>
  </si>
  <si>
    <t>1.5%</t>
  </si>
  <si>
    <t>0.1</t>
  </si>
  <si>
    <t>Hydrocarbon oils duty</t>
  </si>
  <si>
    <t>0.2%</t>
  </si>
  <si>
    <t>&lt;0.1</t>
  </si>
  <si>
    <t>Medium</t>
  </si>
  <si>
    <t>Other excise duties</t>
  </si>
  <si>
    <t>4.4%</t>
  </si>
  <si>
    <t>0.4</t>
  </si>
  <si>
    <t>Very high</t>
  </si>
  <si>
    <t>Total excise duty</t>
  </si>
  <si>
    <t>4.7%</t>
  </si>
  <si>
    <t>2.5</t>
  </si>
  <si>
    <t>Income Tax, NICs, Capital Gains Tax</t>
  </si>
  <si>
    <t>Self Assessment</t>
  </si>
  <si>
    <t>Non-business taxpayers</t>
  </si>
  <si>
    <t>1.2</t>
  </si>
  <si>
    <t>Business taxpayers</t>
  </si>
  <si>
    <t>24.3%</t>
  </si>
  <si>
    <t>5.9</t>
  </si>
  <si>
    <t>Large partnerships</t>
  </si>
  <si>
    <t>8.1%</t>
  </si>
  <si>
    <t>1.4</t>
  </si>
  <si>
    <t>Total Self Assessment</t>
  </si>
  <si>
    <t>12.6%</t>
  </si>
  <si>
    <t>8.5</t>
  </si>
  <si>
    <t>PAYE</t>
  </si>
  <si>
    <t>Small businesses</t>
  </si>
  <si>
    <t>0.7%</t>
  </si>
  <si>
    <t>0.7</t>
  </si>
  <si>
    <t>Mid-sized businesses</t>
  </si>
  <si>
    <t>0.6%</t>
  </si>
  <si>
    <t>Large businesses</t>
  </si>
  <si>
    <t>1.1%</t>
  </si>
  <si>
    <t>1.9</t>
  </si>
  <si>
    <t>Total PAYE</t>
  </si>
  <si>
    <t>0.9%</t>
  </si>
  <si>
    <t>3.3</t>
  </si>
  <si>
    <t>Total avoidance</t>
  </si>
  <si>
    <t>0.5</t>
  </si>
  <si>
    <t>Hidden economy</t>
  </si>
  <si>
    <t>Ghosts</t>
  </si>
  <si>
    <t>Moonlighters</t>
  </si>
  <si>
    <t>0.9</t>
  </si>
  <si>
    <t>Total hidden economy</t>
  </si>
  <si>
    <t>1.5</t>
  </si>
  <si>
    <t>Total Income Tax, NICs, Capital Gains Tax</t>
  </si>
  <si>
    <t>3.0%</t>
  </si>
  <si>
    <t>13.7</t>
  </si>
  <si>
    <t>Corporation Tax</t>
  </si>
  <si>
    <t>32.2%</t>
  </si>
  <si>
    <t>10.9</t>
  </si>
  <si>
    <t>6.7%</t>
  </si>
  <si>
    <t>1.6</t>
  </si>
  <si>
    <t>2.9%</t>
  </si>
  <si>
    <t>Total Corporation Tax</t>
  </si>
  <si>
    <t>13.9%</t>
  </si>
  <si>
    <t>Other taxes</t>
  </si>
  <si>
    <t>Stamp taxes</t>
  </si>
  <si>
    <t>Stamp Duty Land Tax</t>
  </si>
  <si>
    <t>1.4%</t>
  </si>
  <si>
    <t>0.2</t>
  </si>
  <si>
    <t>Stamp Duty Reserve Tax</t>
  </si>
  <si>
    <t>1.0%</t>
  </si>
  <si>
    <t>Total stamp taxes</t>
  </si>
  <si>
    <t>1.3%</t>
  </si>
  <si>
    <t>Inheritance Tax</t>
  </si>
  <si>
    <t>Landfill Tax</t>
  </si>
  <si>
    <t>Other taxes, levies and duties</t>
  </si>
  <si>
    <t>4.8%</t>
  </si>
  <si>
    <t>Total other taxes</t>
  </si>
  <si>
    <t>3.6%</t>
  </si>
  <si>
    <t>1.8</t>
  </si>
  <si>
    <t>Total tax gap</t>
  </si>
  <si>
    <t>39.8</t>
  </si>
  <si>
    <t>Notes for Table 1.1:</t>
  </si>
  <si>
    <t>1. The percentage tax gap is the tax gap pound value as a proportion of theoretical liability, where theoretical liability is defined as the tax gap plus the amount of tax actually received. Estimates are rounded to the nearest £0.1 billion or the nearest 0.1%. </t>
  </si>
  <si>
    <t>2. All excise tax gap point estimates and percentage tax gaps include duty only. </t>
  </si>
  <si>
    <t>3. 'Other excise duties' includes betting and gaming duties, cider and perry duties, spirit-based ready-to-drink duties and wine duties. </t>
  </si>
  <si>
    <t>4. Ghosts are individuals whose entire income is unknown to HMRC. </t>
  </si>
  <si>
    <t>5. Moonlighters are individuals who are known to us in relation to part of their income but have other sources of income that HMRC does not know about. </t>
  </si>
  <si>
    <t>6. 'Other taxes' includes ‘other taxes, levies and duties’ (Aggregates Levy, Air Passenger Duty, Customs Duty, Climate Change Levy, Digital Services Tax, Insurance Premium Tax, Landfill Tax, Plastic Packaging Tax, Soft Drinks Industry Levy) and direct taxes (stamp taxes, Inheritance Tax). </t>
  </si>
  <si>
    <t>7. Uncertainty ratings range from ‘very low’ to ‘very high’ uncertainty. See the [methodological annex](https://www.gov.uk/government/statistics/measuring-tax-gaps) for further information.</t>
  </si>
  <si>
    <t>Table 1.2: Percentage tax gap by type of tax</t>
  </si>
  <si>
    <t>2005-06</t>
  </si>
  <si>
    <t>2006-07</t>
  </si>
  <si>
    <t>2007-08</t>
  </si>
  <si>
    <t>2008-09</t>
  </si>
  <si>
    <t>2009-10</t>
  </si>
  <si>
    <t>2010-11</t>
  </si>
  <si>
    <t>2011-12</t>
  </si>
  <si>
    <t>2012-13</t>
  </si>
  <si>
    <t>2013-14</t>
  </si>
  <si>
    <t>2014-15</t>
  </si>
  <si>
    <t>2015-16</t>
  </si>
  <si>
    <t>2016-17</t>
  </si>
  <si>
    <t>2017-18</t>
  </si>
  <si>
    <t>2018-19</t>
  </si>
  <si>
    <t>2019-20</t>
  </si>
  <si>
    <t>2020-21</t>
  </si>
  <si>
    <t>2021-22</t>
  </si>
  <si>
    <t>2022-23</t>
  </si>
  <si>
    <t>13.7%</t>
  </si>
  <si>
    <t>11.1%</t>
  </si>
  <si>
    <t>10.0%</t>
  </si>
  <si>
    <t>12.4%</t>
  </si>
  <si>
    <t>10.3%</t>
  </si>
  <si>
    <t>10.4%</t>
  </si>
  <si>
    <t>10.6%</t>
  </si>
  <si>
    <t>9.3%</t>
  </si>
  <si>
    <t>8.5%</t>
  </si>
  <si>
    <t>8.6%</t>
  </si>
  <si>
    <t>7.8%</t>
  </si>
  <si>
    <t>6.4%</t>
  </si>
  <si>
    <t>7.9%</t>
  </si>
  <si>
    <t>5.2%</t>
  </si>
  <si>
    <t>5.9%</t>
  </si>
  <si>
    <t>21.7%</t>
  </si>
  <si>
    <t>20.6%</t>
  </si>
  <si>
    <t>17.7%</t>
  </si>
  <si>
    <t>18.7%</t>
  </si>
  <si>
    <t>16.8%</t>
  </si>
  <si>
    <t>13.8%</t>
  </si>
  <si>
    <t>13.4%</t>
  </si>
  <si>
    <t>14.6%</t>
  </si>
  <si>
    <t>15.9%</t>
  </si>
  <si>
    <t>12.1%</t>
  </si>
  <si>
    <t>15.6%</t>
  </si>
  <si>
    <t>16.9%</t>
  </si>
  <si>
    <t>13.3%</t>
  </si>
  <si>
    <t>14.4%</t>
  </si>
  <si>
    <t>15.1%</t>
  </si>
  <si>
    <t>14.9%</t>
  </si>
  <si>
    <t>9.1%</t>
  </si>
  <si>
    <t>11.2%</t>
  </si>
  <si>
    <t>9.6%</t>
  </si>
  <si>
    <t>9.2%</t>
  </si>
  <si>
    <t>11.9%</t>
  </si>
  <si>
    <t>12.5%</t>
  </si>
  <si>
    <t>15.8%</t>
  </si>
  <si>
    <t>16.6%</t>
  </si>
  <si>
    <t>16.4%</t>
  </si>
  <si>
    <t>19.3%</t>
  </si>
  <si>
    <t>11.4%</t>
  </si>
  <si>
    <t>11.0%</t>
  </si>
  <si>
    <t>2.5%</t>
  </si>
  <si>
    <t>2.3%</t>
  </si>
  <si>
    <t>7.4%</t>
  </si>
  <si>
    <t>5.0%</t>
  </si>
  <si>
    <t>1.8%</t>
  </si>
  <si>
    <t>1.7%</t>
  </si>
  <si>
    <t>2.8%</t>
  </si>
  <si>
    <t>2.4%</t>
  </si>
  <si>
    <t>2.7%</t>
  </si>
  <si>
    <t>0.3%</t>
  </si>
  <si>
    <t>0.5%</t>
  </si>
  <si>
    <t>8.0%</t>
  </si>
  <si>
    <t>10.7%</t>
  </si>
  <si>
    <t>9.7%</t>
  </si>
  <si>
    <t>7.5%</t>
  </si>
  <si>
    <t>6.6%</t>
  </si>
  <si>
    <t>7.1%</t>
  </si>
  <si>
    <t>11.8%</t>
  </si>
  <si>
    <t>8.3%</t>
  </si>
  <si>
    <t>7.0%</t>
  </si>
  <si>
    <t>5.7%</t>
  </si>
  <si>
    <t>5.6%</t>
  </si>
  <si>
    <t>5.3%</t>
  </si>
  <si>
    <t>6.3%</t>
  </si>
  <si>
    <t>6.1%</t>
  </si>
  <si>
    <t>14.8%</t>
  </si>
  <si>
    <t>14.2%</t>
  </si>
  <si>
    <t>17.2%</t>
  </si>
  <si>
    <t>22.1%</t>
  </si>
  <si>
    <t>16.7%</t>
  </si>
  <si>
    <t>12.7%</t>
  </si>
  <si>
    <t>11.7%</t>
  </si>
  <si>
    <t>12.3%</t>
  </si>
  <si>
    <t>13.0%</t>
  </si>
  <si>
    <t>1.6%</t>
  </si>
  <si>
    <t>1.2%</t>
  </si>
  <si>
    <t>4.5%</t>
  </si>
  <si>
    <t>4.3%</t>
  </si>
  <si>
    <t>3.8%</t>
  </si>
  <si>
    <t>4.1%</t>
  </si>
  <si>
    <t>5.4%</t>
  </si>
  <si>
    <t>4.2%</t>
  </si>
  <si>
    <t>3.5%</t>
  </si>
  <si>
    <t>3.3%</t>
  </si>
  <si>
    <t>3.1%</t>
  </si>
  <si>
    <t>3.2%</t>
  </si>
  <si>
    <t>3.4%</t>
  </si>
  <si>
    <t>19.9%</t>
  </si>
  <si>
    <t>14.7%</t>
  </si>
  <si>
    <t>9.4%</t>
  </si>
  <si>
    <t>14.0%</t>
  </si>
  <si>
    <t>18.6%</t>
  </si>
  <si>
    <t>30.1%</t>
  </si>
  <si>
    <t>32.0%</t>
  </si>
  <si>
    <t>11.5%</t>
  </si>
  <si>
    <t>12.2%</t>
  </si>
  <si>
    <t>10.2%</t>
  </si>
  <si>
    <t>10.1%</t>
  </si>
  <si>
    <t>9.5%</t>
  </si>
  <si>
    <t>7.7%</t>
  </si>
  <si>
    <t>6.5%</t>
  </si>
  <si>
    <t>7.6%</t>
  </si>
  <si>
    <t>7.3%</t>
  </si>
  <si>
    <t>4.6%</t>
  </si>
  <si>
    <t>3.7%</t>
  </si>
  <si>
    <t>3.9%</t>
  </si>
  <si>
    <t>8.4%</t>
  </si>
  <si>
    <t>9.0%</t>
  </si>
  <si>
    <t>13.2%</t>
  </si>
  <si>
    <t>14.3%</t>
  </si>
  <si>
    <t>2.6%</t>
  </si>
  <si>
    <t>1.9%</t>
  </si>
  <si>
    <t>7.2%</t>
  </si>
  <si>
    <t>6.8%</t>
  </si>
  <si>
    <t>5.8%</t>
  </si>
  <si>
    <t>5.1%</t>
  </si>
  <si>
    <t>9.8%</t>
  </si>
  <si>
    <t>12.9%</t>
  </si>
  <si>
    <t>29.0%</t>
  </si>
  <si>
    <t>22.7%</t>
  </si>
  <si>
    <t>15.3%</t>
  </si>
  <si>
    <t>6.2%</t>
  </si>
  <si>
    <t>6.0%</t>
  </si>
  <si>
    <t>5.5%</t>
  </si>
  <si>
    <t>4.0%</t>
  </si>
  <si>
    <t>Notes for Table 1.2:</t>
  </si>
  <si>
    <t>1. Figures for previous years have been revised. </t>
  </si>
  <si>
    <t>2. Estimates are rounded to nearest 0.1%. </t>
  </si>
  <si>
    <t>3. 'Other excise duties' includes betting and gaming duties, cider and perry duties, spirit-based ready-to-drink duties and wine duties. </t>
  </si>
  <si>
    <t>4. Percentage tax gap estimates for avoidance and the hidden economy are not shown as tax receipts cannot be calculated.  </t>
  </si>
  <si>
    <t>6. The Petroleum Revenue Tax gap is not calculated from tax year 2015 to 2016 as it was permanently zero-rated from 1 January 2016. </t>
  </si>
  <si>
    <t>7. Tobacco estimates for 2020 to 2021 to 2022 to 2023 have been projected based on 2019 to 2020 illicit market percentages.</t>
  </si>
  <si>
    <t>Table 1.3: Tax gap (in £ billion) by type of tax</t>
  </si>
  <si>
    <t>11.6</t>
  </si>
  <si>
    <t>9.7</t>
  </si>
  <si>
    <t>8.9</t>
  </si>
  <si>
    <t>12.6</t>
  </si>
  <si>
    <t>9.9</t>
  </si>
  <si>
    <t>9.6</t>
  </si>
  <si>
    <t>11.5</t>
  </si>
  <si>
    <t>11.7</t>
  </si>
  <si>
    <t>12.4</t>
  </si>
  <si>
    <t>11.4</t>
  </si>
  <si>
    <t>10.6</t>
  </si>
  <si>
    <t>11.2</t>
  </si>
  <si>
    <t>10.8</t>
  </si>
  <si>
    <t>9.1</t>
  </si>
  <si>
    <t>6.6</t>
  </si>
  <si>
    <t>8.4</t>
  </si>
  <si>
    <t>2.2</t>
  </si>
  <si>
    <t>2.1</t>
  </si>
  <si>
    <t>1.3</t>
  </si>
  <si>
    <t>0.8</t>
  </si>
  <si>
    <t>3.7</t>
  </si>
  <si>
    <t>3.9</t>
  </si>
  <si>
    <t>3.1</t>
  </si>
  <si>
    <t>3.4</t>
  </si>
  <si>
    <t>2.8</t>
  </si>
  <si>
    <t>2.7</t>
  </si>
  <si>
    <t>2.9</t>
  </si>
  <si>
    <t>4.7</t>
  </si>
  <si>
    <t>5.8</t>
  </si>
  <si>
    <t>4.6</t>
  </si>
  <si>
    <t>5.5</t>
  </si>
  <si>
    <t>7.4</t>
  </si>
  <si>
    <t>8.7</t>
  </si>
  <si>
    <t>6.7</t>
  </si>
  <si>
    <t>6.8</t>
  </si>
  <si>
    <t>5.6</t>
  </si>
  <si>
    <t>7.7</t>
  </si>
  <si>
    <t>7.2</t>
  </si>
  <si>
    <t>9.4</t>
  </si>
  <si>
    <t>3.2</t>
  </si>
  <si>
    <t>3.5</t>
  </si>
  <si>
    <t>3.8</t>
  </si>
  <si>
    <t>3.6</t>
  </si>
  <si>
    <t>3.0</t>
  </si>
  <si>
    <t>Avoidance</t>
  </si>
  <si>
    <t>1.0</t>
  </si>
  <si>
    <t>10.5</t>
  </si>
  <si>
    <t>12.3</t>
  </si>
  <si>
    <t>11.8</t>
  </si>
  <si>
    <t>13.6</t>
  </si>
  <si>
    <t>15.1</t>
  </si>
  <si>
    <t>12.7</t>
  </si>
  <si>
    <t>11.0</t>
  </si>
  <si>
    <t>11.3</t>
  </si>
  <si>
    <t>14.3</t>
  </si>
  <si>
    <t>2.0</t>
  </si>
  <si>
    <t>7.3</t>
  </si>
  <si>
    <t>8.6</t>
  </si>
  <si>
    <t>2.3</t>
  </si>
  <si>
    <t>4.9</t>
  </si>
  <si>
    <t>4.4</t>
  </si>
  <si>
    <t>4.1</t>
  </si>
  <si>
    <t>4.0</t>
  </si>
  <si>
    <t>5.3</t>
  </si>
  <si>
    <t>9.0</t>
  </si>
  <si>
    <t>32.4</t>
  </si>
  <si>
    <t>30.3</t>
  </si>
  <si>
    <t>29.4</t>
  </si>
  <si>
    <t>31.6</t>
  </si>
  <si>
    <t>28.8</t>
  </si>
  <si>
    <t>29.8</t>
  </si>
  <si>
    <t>30.1</t>
  </si>
  <si>
    <t>32.8</t>
  </si>
  <si>
    <t>36.3</t>
  </si>
  <si>
    <t>33.0</t>
  </si>
  <si>
    <t>32.7</t>
  </si>
  <si>
    <t>31.4</t>
  </si>
  <si>
    <t>32.0</t>
  </si>
  <si>
    <t>38.1</t>
  </si>
  <si>
    <t>Total theoretical tax liability</t>
  </si>
  <si>
    <t>437.6</t>
  </si>
  <si>
    <t>459.9</t>
  </si>
  <si>
    <t>485.4</t>
  </si>
  <si>
    <t>465.9</t>
  </si>
  <si>
    <t>450.3</t>
  </si>
  <si>
    <t>478.4</t>
  </si>
  <si>
    <t>502.4</t>
  </si>
  <si>
    <t>505.1</t>
  </si>
  <si>
    <t>528.0</t>
  </si>
  <si>
    <t>546.4</t>
  </si>
  <si>
    <t>568.4</t>
  </si>
  <si>
    <t>598.1</t>
  </si>
  <si>
    <t>624.8</t>
  </si>
  <si>
    <t>649.6</t>
  </si>
  <si>
    <t>662.3</t>
  </si>
  <si>
    <t>640.1</t>
  </si>
  <si>
    <t>738.7</t>
  </si>
  <si>
    <t>823.8</t>
  </si>
  <si>
    <t>Total percentage tax gap (%)</t>
  </si>
  <si>
    <t>Notes for Table 1.3:</t>
  </si>
  <si>
    <t>2. Estimates are rounded to the nearest £0.1 billion. </t>
  </si>
  <si>
    <t>3. Figures may not appear to sum due to rounding.  </t>
  </si>
  <si>
    <t>4. ‘Other excise duties’ includes betting and gaming duties, cider and perry duties, spirit-based ready-to-drink beverage duties and wine duties.  </t>
  </si>
  <si>
    <t>7. Estimates for tobacco in tax years 2020 to 2021, 2021 to 2022 and 2022 to 2023 have been projected from revised figures of 2019 to 2020.</t>
  </si>
  <si>
    <t>Table 1.4: Tax gap time series by customer group, percentage of total theoretical liabilities and £ billion</t>
  </si>
  <si>
    <t>Customer group</t>
  </si>
  <si>
    <t>Tax gap as percentage of liability or £bn</t>
  </si>
  <si>
    <t>Tax gap as percentage of total theoretical liabilities</t>
  </si>
  <si>
    <t>2.2%</t>
  </si>
  <si>
    <t>2.1%</t>
  </si>
  <si>
    <t>Tax gap in £bn</t>
  </si>
  <si>
    <t>10.7</t>
  </si>
  <si>
    <t>10.0</t>
  </si>
  <si>
    <t>10.2</t>
  </si>
  <si>
    <t>13.2</t>
  </si>
  <si>
    <t>14.2</t>
  </si>
  <si>
    <t>17.8</t>
  </si>
  <si>
    <t>18.0</t>
  </si>
  <si>
    <t>22.6</t>
  </si>
  <si>
    <t>24.1</t>
  </si>
  <si>
    <t>Criminals</t>
  </si>
  <si>
    <t>0.8%</t>
  </si>
  <si>
    <t>0.4%</t>
  </si>
  <si>
    <t>6.2</t>
  </si>
  <si>
    <t>5.1</t>
  </si>
  <si>
    <t>6.1</t>
  </si>
  <si>
    <t>4.8</t>
  </si>
  <si>
    <t>5.0</t>
  </si>
  <si>
    <t>6.3</t>
  </si>
  <si>
    <t>4.2</t>
  </si>
  <si>
    <t>4.3</t>
  </si>
  <si>
    <t>7.1</t>
  </si>
  <si>
    <t>6.5</t>
  </si>
  <si>
    <t>6.0</t>
  </si>
  <si>
    <t>6.4</t>
  </si>
  <si>
    <t>5.2</t>
  </si>
  <si>
    <t>5.4</t>
  </si>
  <si>
    <t>Individuals</t>
  </si>
  <si>
    <t>2.4</t>
  </si>
  <si>
    <t>2.6</t>
  </si>
  <si>
    <t>Wealthy</t>
  </si>
  <si>
    <t>Total</t>
  </si>
  <si>
    <t>Notes for Table 1.4:</t>
  </si>
  <si>
    <t>2. Estimates are rounded to the nearest £0.1 billion or the nearest 0.1%. </t>
  </si>
  <si>
    <t>3. Figures may not appear to sum due to rounding. </t>
  </si>
  <si>
    <t>Table 1.5: Revisions to estimates since 'Measuring tax gaps 2023 edition'</t>
  </si>
  <si>
    <t>2005-06 Point estimates (£ billion)</t>
  </si>
  <si>
    <t>2006-07 Point estimates (£ billion)</t>
  </si>
  <si>
    <t>2007-08 Point estimates (£ billion)</t>
  </si>
  <si>
    <t>2008-09 Point estimates (£ billion)</t>
  </si>
  <si>
    <t>2009-10 Point estimates (£ billion)</t>
  </si>
  <si>
    <t>2010-11 Point estimates (£ billion)</t>
  </si>
  <si>
    <t>2011-12 Point estimates (£ billion)</t>
  </si>
  <si>
    <t>2012-13 Point estimates (£ billion)</t>
  </si>
  <si>
    <t>2013-14 Point estimates (£ billion)</t>
  </si>
  <si>
    <t>2014-15 Point estimates (£ billion)</t>
  </si>
  <si>
    <t>2015-16 Point estimates (£ billion)</t>
  </si>
  <si>
    <t>2016-17 Point estimates (£ billion)</t>
  </si>
  <si>
    <t>2017-18 Point estimates (£ billion)</t>
  </si>
  <si>
    <t>2018-19 Point estimates (£ billion)</t>
  </si>
  <si>
    <t>2019-20 Point estimates (£ billion)</t>
  </si>
  <si>
    <t>2020-21 Point estimates (£ billion)</t>
  </si>
  <si>
    <t>2021-22 Point estimates (£ billion)</t>
  </si>
  <si>
    <t>-0.3</t>
  </si>
  <si>
    <t>-0.1</t>
  </si>
  <si>
    <t>-0.7</t>
  </si>
  <si>
    <t>neg</t>
  </si>
  <si>
    <t>-1.0</t>
  </si>
  <si>
    <t>-0.6</t>
  </si>
  <si>
    <t>-0.2</t>
  </si>
  <si>
    <t>-0.5</t>
  </si>
  <si>
    <t>-0.4</t>
  </si>
  <si>
    <t>-1.5</t>
  </si>
  <si>
    <t>-2.7</t>
  </si>
  <si>
    <t>-2.5</t>
  </si>
  <si>
    <t>-0.8</t>
  </si>
  <si>
    <t>-3.3</t>
  </si>
  <si>
    <t>Notes for Table 1.5:</t>
  </si>
  <si>
    <t>1. neg denotes revisions less than £50 million. </t>
  </si>
  <si>
    <t>2. ‘-’ denotes no change. </t>
  </si>
  <si>
    <t>3. Revisions may not appear to sum due to rounding. </t>
  </si>
  <si>
    <t>4. 'Other excise duties' includes betting and gaming duties, cider and perry duties, spirit-based ready-to-drink duties and wine duties. </t>
  </si>
  <si>
    <t>6. The Petroleum Revenue Tax gap is not calculated from 2015 to 2016 as it was permanently zero rated from 1 January 2016 </t>
  </si>
  <si>
    <t>7. IT, NICs and CGT stands for ‘Income Tax, National Insurance contributions and Capital Gains Tax’.</t>
  </si>
  <si>
    <t>Table 1.6: Revisions to the tax gap as a percentage of liabilities compared to previous ‘Measuring tax gaps’ (MTG) editions</t>
  </si>
  <si>
    <t>Display_name</t>
  </si>
  <si>
    <t>MTG 2024</t>
  </si>
  <si>
    <t>MTG 2023</t>
  </si>
  <si>
    <t>MTG 2022</t>
  </si>
  <si>
    <t>MTG 2021</t>
  </si>
  <si>
    <t>MTG 2020</t>
  </si>
  <si>
    <t>MTG 2019</t>
  </si>
  <si>
    <t>MTG 2018</t>
  </si>
  <si>
    <t>MTG 2017</t>
  </si>
  <si>
    <t>MTG 2016</t>
  </si>
  <si>
    <t>MTG 2015</t>
  </si>
  <si>
    <t>MTG 2014</t>
  </si>
  <si>
    <t>MTG 2013</t>
  </si>
  <si>
    <t>MTG 2012</t>
  </si>
  <si>
    <t>MTG 2011</t>
  </si>
  <si>
    <t>MTG 2010</t>
  </si>
  <si>
    <t>8.8%</t>
  </si>
  <si>
    <t>8.2%</t>
  </si>
  <si>
    <t>MTG 2009</t>
  </si>
  <si>
    <t>Notes for Table 1.6:</t>
  </si>
  <si>
    <t>1. Figures are rounded to nearest 0.1%. </t>
  </si>
  <si>
    <t>Table 2.1: Estimated VAT gap (£ billion)</t>
  </si>
  <si>
    <t>Estimated VAT gap</t>
  </si>
  <si>
    <t>Theoretical VAT liability</t>
  </si>
  <si>
    <t>84.5</t>
  </si>
  <si>
    <t>87.0</t>
  </si>
  <si>
    <t>89.5</t>
  </si>
  <si>
    <t>91.4</t>
  </si>
  <si>
    <t>80.0</t>
  </si>
  <si>
    <t>93.1</t>
  </si>
  <si>
    <t>109.7</t>
  </si>
  <si>
    <t>112.3</t>
  </si>
  <si>
    <t>117.2</t>
  </si>
  <si>
    <t>122.8</t>
  </si>
  <si>
    <t>125.6</t>
  </si>
  <si>
    <t>131.0</t>
  </si>
  <si>
    <t>137.2</t>
  </si>
  <si>
    <t>141.5</t>
  </si>
  <si>
    <t>146.4</t>
  </si>
  <si>
    <t>127.2</t>
  </si>
  <si>
    <t>143.2</t>
  </si>
  <si>
    <t>166.1</t>
  </si>
  <si>
    <t>VAT receipts</t>
  </si>
  <si>
    <t>72.9</t>
  </si>
  <si>
    <t>77.4</t>
  </si>
  <si>
    <t>80.6</t>
  </si>
  <si>
    <t>78.8</t>
  </si>
  <si>
    <t>70.1</t>
  </si>
  <si>
    <t>83.5</t>
  </si>
  <si>
    <t>98.3</t>
  </si>
  <si>
    <t>100.6</t>
  </si>
  <si>
    <t>104.8</t>
  </si>
  <si>
    <t>111.4</t>
  </si>
  <si>
    <t>114.9</t>
  </si>
  <si>
    <t>119.8</t>
  </si>
  <si>
    <t>126.5</t>
  </si>
  <si>
    <t>132.5</t>
  </si>
  <si>
    <t>129.8</t>
  </si>
  <si>
    <t>101.6</t>
  </si>
  <si>
    <t>157.5</t>
  </si>
  <si>
    <t>159.7</t>
  </si>
  <si>
    <t>VAT receipts (with adjustment for VAT payments deferral)</t>
  </si>
  <si>
    <t>134.8</t>
  </si>
  <si>
    <t>120.6</t>
  </si>
  <si>
    <t>134.2</t>
  </si>
  <si>
    <t>158.1</t>
  </si>
  <si>
    <t>VAT gap</t>
  </si>
  <si>
    <t>VAT gap of which non-payment</t>
  </si>
  <si>
    <t>VAT gap %</t>
  </si>
  <si>
    <t>Notes for Table 2.1:</t>
  </si>
  <si>
    <t>1. The amounts are rounded to the nearest £0.1 billion. </t>
  </si>
  <si>
    <t xml:space="preserve">2. Figures for previous years have been revised following methodological improvements and incorporating more up-to-date data, notably from the Office for National Statistics on consumer expenditure. </t>
  </si>
  <si>
    <t>3. VAT receipts are expressed net of payments and repayments. </t>
  </si>
  <si>
    <t>4. The VAT gap as a percentage of Theoretical VAT liability has been rounded to the nearest 0.1%. </t>
  </si>
  <si>
    <t>5. Due to data issues, the debt contribution can only be measured from tax year 2007 to 2008 onwards, therefore a — is in place where data is unavailable.</t>
  </si>
  <si>
    <t>6. From 2019 to 2020 through to 2022 to 2023, the VAT receipts figures used to estimate the VAT gap have been adjusted to account for the impact of the VAT deferred between March 2020 and June 2020 under the ‘VAT Payments Deferral Scheme’ and the ‘VAT Deferral New Payment Scheme’ – key fiscal support measures in the government’s response to COVID-19. When estimating the VAT gap for these years, this adjustment ensures that only the net VAT receipts which related to the theoretical VAT liability in the year are properly taken into account.</t>
  </si>
  <si>
    <t>7. The VAT total theoretical liability is the amount of VAT that should be collected in theory. This means applying the rate of VAT on that expenditure where VAT should be payable, assuming that there is no fraud, avoidance, or losses due to error or non-compliance.</t>
  </si>
  <si>
    <t>8. The VAT total theoretical liability includes irrecoverable VAT, which is the VAT paid on ‘finally taxed expenditure’ which cannot be reclaimed, for example by those not registered for VAT.</t>
  </si>
  <si>
    <t>Table 2.2: Revisions to the VAT gap as a percentage of liabilities compared to previous ‘Measuring tax gaps’ (MTG) editions</t>
  </si>
  <si>
    <t>Measuring tax gaps publication</t>
  </si>
  <si>
    <t>10.9%</t>
  </si>
  <si>
    <t>11.3%</t>
  </si>
  <si>
    <t>8.9%</t>
  </si>
  <si>
    <t>14.1%</t>
  </si>
  <si>
    <t>15.0%</t>
  </si>
  <si>
    <t>11.6%</t>
  </si>
  <si>
    <t>12.8%</t>
  </si>
  <si>
    <t>12.0%</t>
  </si>
  <si>
    <t>10.8%</t>
  </si>
  <si>
    <t>13.6%</t>
  </si>
  <si>
    <t>10.5%</t>
  </si>
  <si>
    <t>13.1%</t>
  </si>
  <si>
    <t>15.2%</t>
  </si>
  <si>
    <t>13.5%</t>
  </si>
  <si>
    <t>15.5%</t>
  </si>
  <si>
    <t>16.0%</t>
  </si>
  <si>
    <t>15.4%</t>
  </si>
  <si>
    <t>Notes for Table 2.2:</t>
  </si>
  <si>
    <t>Table 3.1 - 3.2: Excise duty gaps</t>
  </si>
  <si>
    <t>Table 3.1: Excise duty gaps as a proportion of theoretical tax liabilities by component</t>
  </si>
  <si>
    <t>Proportion of theoretical tax liabilities</t>
  </si>
  <si>
    <t>Notes for Table 3.1:</t>
  </si>
  <si>
    <t>1. Figures for previous years have been revised. </t>
  </si>
  <si>
    <t>2. Percentage figures were independently rounded to the nearest 0.1%. </t>
  </si>
  <si>
    <t>3. Tobacco includes hand-rolling tobacco and cigarettes.</t>
  </si>
  <si>
    <t>4. The beer estimate for 2005 to 2006 and 2006 to 2007 is based on the beer upper bound estimate. All other years are based on the central estimate. </t>
  </si>
  <si>
    <t>5. The hydrocarbon oils estimate for years following 2016 to 2017 are not directly comparable to previous years due to a methodological change.  </t>
  </si>
  <si>
    <t>6. Other excise duties includes betting and gaming, cider and perry, spirits-based ready-to-drinks, and wine </t>
  </si>
  <si>
    <t>Table 3.2: Excise tax gap (duty and VAT combined) by component (£ million)</t>
  </si>
  <si>
    <t>Tax Gap (£ million)</t>
  </si>
  <si>
    <t>Tobacco</t>
  </si>
  <si>
    <t>2,700</t>
  </si>
  <si>
    <t>2,600</t>
  </si>
  <si>
    <t>2,200</t>
  </si>
  <si>
    <t>2,300</t>
  </si>
  <si>
    <t>1,800</t>
  </si>
  <si>
    <t>1,900</t>
  </si>
  <si>
    <t>2,100</t>
  </si>
  <si>
    <t>1,700</t>
  </si>
  <si>
    <t>2,000</t>
  </si>
  <si>
    <t>Beer</t>
  </si>
  <si>
    <t>450</t>
  </si>
  <si>
    <t>650</t>
  </si>
  <si>
    <t>550</t>
  </si>
  <si>
    <t>600</t>
  </si>
  <si>
    <t>700</t>
  </si>
  <si>
    <t>900</t>
  </si>
  <si>
    <t>800</t>
  </si>
  <si>
    <t>1,100</t>
  </si>
  <si>
    <t>1,000</t>
  </si>
  <si>
    <t>750</t>
  </si>
  <si>
    <t>500</t>
  </si>
  <si>
    <t>Spirits</t>
  </si>
  <si>
    <t>230</t>
  </si>
  <si>
    <t>400</t>
  </si>
  <si>
    <t>160</t>
  </si>
  <si>
    <t>410</t>
  </si>
  <si>
    <t>90</t>
  </si>
  <si>
    <t>200</t>
  </si>
  <si>
    <t>170</t>
  </si>
  <si>
    <t>110</t>
  </si>
  <si>
    <t>570</t>
  </si>
  <si>
    <t>130</t>
  </si>
  <si>
    <t>290</t>
  </si>
  <si>
    <t>180</t>
  </si>
  <si>
    <t>100</t>
  </si>
  <si>
    <t>Hydrocarbon oils</t>
  </si>
  <si>
    <t>850</t>
  </si>
  <si>
    <t>190</t>
  </si>
  <si>
    <t>150</t>
  </si>
  <si>
    <t>60</t>
  </si>
  <si>
    <t>340</t>
  </si>
  <si>
    <t>480</t>
  </si>
  <si>
    <t>370</t>
  </si>
  <si>
    <t>380</t>
  </si>
  <si>
    <t>430</t>
  </si>
  <si>
    <t>420</t>
  </si>
  <si>
    <t>820</t>
  </si>
  <si>
    <t>730</t>
  </si>
  <si>
    <t>720</t>
  </si>
  <si>
    <t>620</t>
  </si>
  <si>
    <t>360</t>
  </si>
  <si>
    <t>4,600</t>
  </si>
  <si>
    <t>5,100</t>
  </si>
  <si>
    <t>3,900</t>
  </si>
  <si>
    <t>4,700</t>
  </si>
  <si>
    <t>4,100</t>
  </si>
  <si>
    <t>3,500</t>
  </si>
  <si>
    <t>3,200</t>
  </si>
  <si>
    <t>3,400</t>
  </si>
  <si>
    <t>3,800</t>
  </si>
  <si>
    <t>4,300</t>
  </si>
  <si>
    <t>4,200</t>
  </si>
  <si>
    <t>Notes for Table 3.2:</t>
  </si>
  <si>
    <t>2. Figures are rounded to the nearest £100 million for tobacco and the total, to the nearest £50 million for beer and hydrocarbon oils (prior to 2016 to 2017), and to the nearest £10 million for hydrocarbon oils (thereafter), spirits and other excise duties. </t>
  </si>
  <si>
    <t>3. The tax gap includes both duty and VAT. </t>
  </si>
  <si>
    <t>4. Tobacco includes hand-rolling tobacco and cigarettes.</t>
  </si>
  <si>
    <t>5. The beer estimate for 2005 to 2006 and 2006 to 2007 is based on the beer upper bound estimate. All other years are based on the central estimate. </t>
  </si>
  <si>
    <t>6. The hydrocarbon oils estimate for years following 2016 to 2017 are not directly comparable to previous years due to a methodological change.  </t>
  </si>
  <si>
    <t>7. Other excise duties includes betting and gaming, cider and perry, spirits-based ready-to-drinks, and wine. </t>
  </si>
  <si>
    <t>Table 3.3 - 3.4: Beer tax gap and illict market share</t>
  </si>
  <si>
    <t>Table 3.3: Beer - illicit market share</t>
  </si>
  <si>
    <t>Illicit market share</t>
  </si>
  <si>
    <t>2000-01</t>
  </si>
  <si>
    <t>2001-02</t>
  </si>
  <si>
    <t>2002-03</t>
  </si>
  <si>
    <t>2003-04</t>
  </si>
  <si>
    <t>2004-05</t>
  </si>
  <si>
    <t>Upper estimate</t>
  </si>
  <si>
    <t>5%</t>
  </si>
  <si>
    <t>7%</t>
  </si>
  <si>
    <t>10%</t>
  </si>
  <si>
    <t>9%</t>
  </si>
  <si>
    <t>13%</t>
  </si>
  <si>
    <t>12%</t>
  </si>
  <si>
    <t>11%</t>
  </si>
  <si>
    <t>14%</t>
  </si>
  <si>
    <t>16%</t>
  </si>
  <si>
    <t>22%</t>
  </si>
  <si>
    <t>21%</t>
  </si>
  <si>
    <t>20%</t>
  </si>
  <si>
    <t>17%</t>
  </si>
  <si>
    <t>24%</t>
  </si>
  <si>
    <t>27%</t>
  </si>
  <si>
    <t>15%</t>
  </si>
  <si>
    <t>Central estimate</t>
  </si>
  <si>
    <t>8%</t>
  </si>
  <si>
    <t>Lower estimate</t>
  </si>
  <si>
    <t>6%</t>
  </si>
  <si>
    <t>Notes for Table 3.3:</t>
  </si>
  <si>
    <t>2. Lower and mid-point estimates are not available for years before 2007 to 2008. </t>
  </si>
  <si>
    <t>3. Lower estimates have been projected from 2016 to 2017 onwards.</t>
  </si>
  <si>
    <t>4. Percentage figures were independently rounded to the nearest 1%. </t>
  </si>
  <si>
    <t>Table 3.4: Beer - tax gap (£ million) and proportion of theoretical tax liabilities</t>
  </si>
  <si>
    <t>Tax gap (£ million)</t>
  </si>
  <si>
    <t>250</t>
  </si>
  <si>
    <t>300</t>
  </si>
  <si>
    <t>350</t>
  </si>
  <si>
    <t>950</t>
  </si>
  <si>
    <t>1,400</t>
  </si>
  <si>
    <t>1,250</t>
  </si>
  <si>
    <t>1,050</t>
  </si>
  <si>
    <t>1,500</t>
  </si>
  <si>
    <t>Implied central estimate</t>
  </si>
  <si>
    <t>of which VAT</t>
  </si>
  <si>
    <t>of which duty</t>
  </si>
  <si>
    <t>Liabilities</t>
  </si>
  <si>
    <t>3,100</t>
  </si>
  <si>
    <t>3,300</t>
  </si>
  <si>
    <t>3,700</t>
  </si>
  <si>
    <t>Total theoretical tax liabilities</t>
  </si>
  <si>
    <t>3,600</t>
  </si>
  <si>
    <t>4,000</t>
  </si>
  <si>
    <t>4,400</t>
  </si>
  <si>
    <t>Proportion of liabilities %</t>
  </si>
  <si>
    <t>Notes for Table 3.4:</t>
  </si>
  <si>
    <t>2. Lower and mid-point estimates are not available for years before 2007 to 2008. </t>
  </si>
  <si>
    <t>4. The tax gap includes both duty and VAT. </t>
  </si>
  <si>
    <t>5. The pound tax gap figures were independently rounded to the nearest £50 million.</t>
  </si>
  <si>
    <t>6. Liability figures are rounded to the nearest £100 million and proportions rounded to the nearest 0.1%. As a result, components may not appear to sum.</t>
  </si>
  <si>
    <t>Table 3.5 - 3.6: Spirits tax gap and illict market share</t>
  </si>
  <si>
    <t>Table 3.5: Spirits - illicit market share</t>
  </si>
  <si>
    <t>2%</t>
  </si>
  <si>
    <t>4%</t>
  </si>
  <si>
    <t>3%</t>
  </si>
  <si>
    <t>0%</t>
  </si>
  <si>
    <t>1%</t>
  </si>
  <si>
    <t>&lt;1%</t>
  </si>
  <si>
    <t>Notes for Table 3.5:</t>
  </si>
  <si>
    <t>2. Figures for the tax year 2020 to 2021, 2021 to 2022 and 2022 to 2023 have been projected from 2019 to 2020.</t>
  </si>
  <si>
    <t>3. Percentage figures were independently rounded to the nearest 1%. </t>
  </si>
  <si>
    <t>4. Negative numbers have been truncated at zero.</t>
  </si>
  <si>
    <t>Table 3.6: Spirits - tax gap (£ million) and proportion of theoretical tax liabilities</t>
  </si>
  <si>
    <t>460</t>
  </si>
  <si>
    <t>490</t>
  </si>
  <si>
    <t>440</t>
  </si>
  <si>
    <t>390</t>
  </si>
  <si>
    <t>660</t>
  </si>
  <si>
    <t>790</t>
  </si>
  <si>
    <t>530</t>
  </si>
  <si>
    <t>710</t>
  </si>
  <si>
    <t>580</t>
  </si>
  <si>
    <t>540</t>
  </si>
  <si>
    <t>260</t>
  </si>
  <si>
    <t>280</t>
  </si>
  <si>
    <t>70</t>
  </si>
  <si>
    <t>50</t>
  </si>
  <si>
    <t>80</t>
  </si>
  <si>
    <t>120</t>
  </si>
  <si>
    <t>30</t>
  </si>
  <si>
    <t>40</t>
  </si>
  <si>
    <t>270</t>
  </si>
  <si>
    <t>0</t>
  </si>
  <si>
    <t>20</t>
  </si>
  <si>
    <t>2,400</t>
  </si>
  <si>
    <t>2,900</t>
  </si>
  <si>
    <t>3,000</t>
  </si>
  <si>
    <t>2,500</t>
  </si>
  <si>
    <t>2,800</t>
  </si>
  <si>
    <t>4,500</t>
  </si>
  <si>
    <t>Notes for Table 3.6:</t>
  </si>
  <si>
    <t>3. Negative numbers have been truncated at zero. </t>
  </si>
  <si>
    <t>4. The upper, central and lower tax gap estimates contain both duty and VAT.</t>
  </si>
  <si>
    <t>5. The tax gap figures are independently rounded to the nearest £10 million. </t>
  </si>
  <si>
    <t>Table 3.7 - 3.10: Tobacco tax gap consumption and market share</t>
  </si>
  <si>
    <t>Table 3.7: Tobacco tax gap (£ million) and proportion of theoretical tax liabilities - combined</t>
  </si>
  <si>
    <t>Tobacco illicit market</t>
  </si>
  <si>
    <t>Combined tobacco illicit market of which VAT</t>
  </si>
  <si>
    <t>Combined tobacco illicit market of which duty</t>
  </si>
  <si>
    <t>1,300</t>
  </si>
  <si>
    <t>1,600</t>
  </si>
  <si>
    <t>8,000</t>
  </si>
  <si>
    <t>8,100</t>
  </si>
  <si>
    <t>8,200</t>
  </si>
  <si>
    <t>8,800</t>
  </si>
  <si>
    <t>9,100</t>
  </si>
  <si>
    <t>9,600</t>
  </si>
  <si>
    <t>9,700</t>
  </si>
  <si>
    <t>9,500</t>
  </si>
  <si>
    <t>8,900</t>
  </si>
  <si>
    <t>9,300</t>
  </si>
  <si>
    <t>10,000</t>
  </si>
  <si>
    <t>10,300</t>
  </si>
  <si>
    <t>10,200</t>
  </si>
  <si>
    <t>9,800</t>
  </si>
  <si>
    <t>10,100</t>
  </si>
  <si>
    <t>10,600</t>
  </si>
  <si>
    <t>11,000</t>
  </si>
  <si>
    <t>11,300</t>
  </si>
  <si>
    <t>10,900</t>
  </si>
  <si>
    <t>11,200</t>
  </si>
  <si>
    <t>10,700</t>
  </si>
  <si>
    <t>10,800</t>
  </si>
  <si>
    <t>10,400</t>
  </si>
  <si>
    <t>11,700</t>
  </si>
  <si>
    <t>12,000</t>
  </si>
  <si>
    <t>Notes for Table 3.7:</t>
  </si>
  <si>
    <t>1. Illicit market figures are independently rounded to the nearest £100 million </t>
  </si>
  <si>
    <t>2. Figures include both duty and VAT. </t>
  </si>
  <si>
    <t>3. The upper (or lower) bounds for both cigarette and hand-rolling tobacco cannot be combined. Only the central estimates are simultaneously possible. </t>
  </si>
  <si>
    <t>4. Figures from 2019 to 2020 to 2021 to 2022 are revised due to updated data used to account for undeclared smokers. Figures for 2020 to 2021 to 2022 to 2023 are projected based on the 2019 to 2020 cigarette and hand-rolling tobacco illicit market percentages. </t>
  </si>
  <si>
    <t>5. Liability figures are rounded to the nearest £100 million and proportions rounded to the nearest 0.1%. As a result, components may not appear to sum.</t>
  </si>
  <si>
    <t>Table 3.8: Tobacco duty gap as a percentage of total theoretical tax liabilities by component</t>
  </si>
  <si>
    <t>Tax_breakdown</t>
  </si>
  <si>
    <t>Cigarette duties</t>
  </si>
  <si>
    <t>16.2%</t>
  </si>
  <si>
    <t>9.9%</t>
  </si>
  <si>
    <t>Hand-rolling tobacco duties</t>
  </si>
  <si>
    <t>65.2%</t>
  </si>
  <si>
    <t>61.4%</t>
  </si>
  <si>
    <t>55.5%</t>
  </si>
  <si>
    <t>56.4%</t>
  </si>
  <si>
    <t>47.5%</t>
  </si>
  <si>
    <t>43.3%</t>
  </si>
  <si>
    <t>43.8%</t>
  </si>
  <si>
    <t>40.0%</t>
  </si>
  <si>
    <t>41.3%</t>
  </si>
  <si>
    <t>35.7%</t>
  </si>
  <si>
    <t>32.7%</t>
  </si>
  <si>
    <t>28.9%</t>
  </si>
  <si>
    <t>34.2%</t>
  </si>
  <si>
    <t>24.7%</t>
  </si>
  <si>
    <t>37.0%</t>
  </si>
  <si>
    <t>34.0%</t>
  </si>
  <si>
    <t>31.5%</t>
  </si>
  <si>
    <t>Notes for Table 3.8:</t>
  </si>
  <si>
    <t xml:space="preserve">1. Percentages have been rounded to the nearest 0.1%. </t>
  </si>
  <si>
    <t>2. Figures from 2000 to 2001 to 2004 to 2005 and from 2019 to 2020 to 2021 to 2022 are revised due to updated data used to account for undeclared smokers. Figures for 2020 to 2021 to 2022 to 2023 are projected based on the 2019 to 2020 cigarette and hand-rolling tobacco illicit market percentages. </t>
  </si>
  <si>
    <t>Table 3.9: Tobacco tax gap (£ million) and proportion of theoretical tax liabilities - cigarettes</t>
  </si>
  <si>
    <t>Cigarette illicit market</t>
  </si>
  <si>
    <t>Cigarette upper estimate</t>
  </si>
  <si>
    <t>1,200</t>
  </si>
  <si>
    <t>Cigarette central estimate</t>
  </si>
  <si>
    <t>Cigarette central estimate of which VAT</t>
  </si>
  <si>
    <t>Cigarette central estimate of which Duty</t>
  </si>
  <si>
    <t xml:space="preserve">Cigarette lower estimate	</t>
  </si>
  <si>
    <t>7,600</t>
  </si>
  <si>
    <t>7,800</t>
  </si>
  <si>
    <t>7,700</t>
  </si>
  <si>
    <t>8,400</t>
  </si>
  <si>
    <t>8,600</t>
  </si>
  <si>
    <t>8,700</t>
  </si>
  <si>
    <t>8,300</t>
  </si>
  <si>
    <t>7,500</t>
  </si>
  <si>
    <t>7,300</t>
  </si>
  <si>
    <t>9,200</t>
  </si>
  <si>
    <t>9,400</t>
  </si>
  <si>
    <t>9,000</t>
  </si>
  <si>
    <t>7,900</t>
  </si>
  <si>
    <t>8,500</t>
  </si>
  <si>
    <t>Notes for Table 3.9:</t>
  </si>
  <si>
    <t>1. Tax gap figures are independently rounded to the nearest £100 million. </t>
  </si>
  <si>
    <t>2. Figures for the upper, central and lower estimates include both duty and VAT.</t>
  </si>
  <si>
    <t>3. The cigarettes illicit market figures are based on weighted average price (WAP) data for all UK duty paid cigarettes. </t>
  </si>
  <si>
    <t>Table 3.10: Tobacco tax gap (£ million) and proportion of theoretical tax liabilities - hand-rolling tobacco</t>
  </si>
  <si>
    <t>Hand-rolling tobacco illicit market</t>
  </si>
  <si>
    <t>HRT upper estimate</t>
  </si>
  <si>
    <t>HRT central estimate</t>
  </si>
  <si>
    <t>HRT central estimate of which VAT</t>
  </si>
  <si>
    <t>HRT central estimate of which Duty</t>
  </si>
  <si>
    <t>HRT lower estimate</t>
  </si>
  <si>
    <t>Notes for Table 3.10:</t>
  </si>
  <si>
    <t>1. Tax gap figures are independently rounded to the nearest £100 million </t>
  </si>
  <si>
    <t>3. The weighted average price (WAP) data for all UK duty paid hand-rolling tobacco is not available prior to tax year 2012 to 2013, so the losses are based on the price of a ‘typical brand’. </t>
  </si>
  <si>
    <t>4. Figures from 2000 to 2001 to 2004 to 2005 and from 2019 to 2020 to 2021 to 2022 are revised due to updated data used to account for undeclared smokers. Figures for 2020 to 2021 to 2022 to 2023 are projected based on the 2019 to 2020 cigarette and hand-rolling tobacco illicit market percentages. </t>
  </si>
  <si>
    <t>Table 3.11 - 3.18: Cigarettes and hand-rolling tobacco tax gap consumption and market share</t>
  </si>
  <si>
    <t>Table 3.11: Cigarettes - illicit market share</t>
  </si>
  <si>
    <t>23%</t>
  </si>
  <si>
    <t>19%</t>
  </si>
  <si>
    <t>18%</t>
  </si>
  <si>
    <t>Notes for Table 3.11:</t>
  </si>
  <si>
    <t>1. Figures are independently rounded to the nearest 1%. </t>
  </si>
  <si>
    <t>Table 3.12: Total consumption volume (billion cigarettes)</t>
  </si>
  <si>
    <t>Total consumption</t>
  </si>
  <si>
    <t>78.5</t>
  </si>
  <si>
    <t>77.5</t>
  </si>
  <si>
    <t>75.5</t>
  </si>
  <si>
    <t>76.5</t>
  </si>
  <si>
    <t>69.5</t>
  </si>
  <si>
    <t>66.5</t>
  </si>
  <si>
    <t>64.0</t>
  </si>
  <si>
    <t>59.0</t>
  </si>
  <si>
    <t>57.5</t>
  </si>
  <si>
    <t>58.5</t>
  </si>
  <si>
    <t>53.0</t>
  </si>
  <si>
    <t>49.5</t>
  </si>
  <si>
    <t>47.0</t>
  </si>
  <si>
    <t>43.5</t>
  </si>
  <si>
    <t>39.5</t>
  </si>
  <si>
    <t>40.5</t>
  </si>
  <si>
    <t>37.5</t>
  </si>
  <si>
    <t>32.5</t>
  </si>
  <si>
    <t>30.5</t>
  </si>
  <si>
    <t>26.5</t>
  </si>
  <si>
    <t>27.0</t>
  </si>
  <si>
    <t>23.5</t>
  </si>
  <si>
    <t>74.5</t>
  </si>
  <si>
    <t>72.5</t>
  </si>
  <si>
    <t>73.5</t>
  </si>
  <si>
    <t>67.0</t>
  </si>
  <si>
    <t>61.5</t>
  </si>
  <si>
    <t>57.0</t>
  </si>
  <si>
    <t>55.5</t>
  </si>
  <si>
    <t>56.0</t>
  </si>
  <si>
    <t>51.0</t>
  </si>
  <si>
    <t>44.5</t>
  </si>
  <si>
    <t>41.5</t>
  </si>
  <si>
    <t>38.5</t>
  </si>
  <si>
    <t>36.0</t>
  </si>
  <si>
    <t>31.0</t>
  </si>
  <si>
    <t>29.5</t>
  </si>
  <si>
    <t>25.5</t>
  </si>
  <si>
    <t>26.0</t>
  </si>
  <si>
    <t>22.5</t>
  </si>
  <si>
    <t>73.0</t>
  </si>
  <si>
    <t>71.5</t>
  </si>
  <si>
    <t>71.0</t>
  </si>
  <si>
    <t>65.0</t>
  </si>
  <si>
    <t>55.0</t>
  </si>
  <si>
    <t>53.5</t>
  </si>
  <si>
    <t>54.0</t>
  </si>
  <si>
    <t>49.0</t>
  </si>
  <si>
    <t>42.5</t>
  </si>
  <si>
    <t>36.5</t>
  </si>
  <si>
    <t>34.5</t>
  </si>
  <si>
    <t>30.0</t>
  </si>
  <si>
    <t>28.0</t>
  </si>
  <si>
    <t>24.5</t>
  </si>
  <si>
    <t>21.5</t>
  </si>
  <si>
    <t>Uk tax paid consumption</t>
  </si>
  <si>
    <t>54.5</t>
  </si>
  <si>
    <t>52.5</t>
  </si>
  <si>
    <t>48.0</t>
  </si>
  <si>
    <t>46.5</t>
  </si>
  <si>
    <t>45.5</t>
  </si>
  <si>
    <t>47.5</t>
  </si>
  <si>
    <t>35.5</t>
  </si>
  <si>
    <t>33.5</t>
  </si>
  <si>
    <t>20.5</t>
  </si>
  <si>
    <t>Notes for Table 3.12:</t>
  </si>
  <si>
    <t>1. Figures are rounded to the nearest 0.5 billion cigarettes.</t>
  </si>
  <si>
    <t>Table 3.13: Cigarettes - illicit market volume (billion cigarettes)</t>
  </si>
  <si>
    <t>Illicit market</t>
  </si>
  <si>
    <t>17.0</t>
  </si>
  <si>
    <t>14.0</t>
  </si>
  <si>
    <t>15.5</t>
  </si>
  <si>
    <t>12.5</t>
  </si>
  <si>
    <t>12.0</t>
  </si>
  <si>
    <t>9.5</t>
  </si>
  <si>
    <t>7.0</t>
  </si>
  <si>
    <t>4.5</t>
  </si>
  <si>
    <t>15.0</t>
  </si>
  <si>
    <t>13.0</t>
  </si>
  <si>
    <t>7.5</t>
  </si>
  <si>
    <t>8.0</t>
  </si>
  <si>
    <t>Notes for Table 3.13:</t>
  </si>
  <si>
    <t>Table 3.14: Cigarettes - cross-border shopping volume (billion cigarettes)</t>
  </si>
  <si>
    <t>Cross-border shopping</t>
  </si>
  <si>
    <t>&lt;0.5</t>
  </si>
  <si>
    <t>Notes for Table 3.14:</t>
  </si>
  <si>
    <t>1. Figures are independently rounded to the nearest 0.5 billion cigarettes. </t>
  </si>
  <si>
    <t>2. Cross-border shopping includes duty free as well as EU duty paid before 2021. </t>
  </si>
  <si>
    <t>Table 3.15: Hand-rolling tobacco - illicit market share</t>
  </si>
  <si>
    <t>68%</t>
  </si>
  <si>
    <t>64%</t>
  </si>
  <si>
    <t>62%</t>
  </si>
  <si>
    <t>60%</t>
  </si>
  <si>
    <t>65%</t>
  </si>
  <si>
    <t>61%</t>
  </si>
  <si>
    <t>56%</t>
  </si>
  <si>
    <t>49%</t>
  </si>
  <si>
    <t>45%</t>
  </si>
  <si>
    <t>42%</t>
  </si>
  <si>
    <t>43%</t>
  </si>
  <si>
    <t>38%</t>
  </si>
  <si>
    <t>36%</t>
  </si>
  <si>
    <t>31%</t>
  </si>
  <si>
    <t>28%</t>
  </si>
  <si>
    <t>55%</t>
  </si>
  <si>
    <t>53%</t>
  </si>
  <si>
    <t>50%</t>
  </si>
  <si>
    <t>51%</t>
  </si>
  <si>
    <t>39%</t>
  </si>
  <si>
    <t>40%</t>
  </si>
  <si>
    <t>37%</t>
  </si>
  <si>
    <t>34%</t>
  </si>
  <si>
    <t>30%</t>
  </si>
  <si>
    <t>26%</t>
  </si>
  <si>
    <t>33%</t>
  </si>
  <si>
    <t>52%</t>
  </si>
  <si>
    <t>47%</t>
  </si>
  <si>
    <t>48%</t>
  </si>
  <si>
    <t>46%</t>
  </si>
  <si>
    <t>57%</t>
  </si>
  <si>
    <t>35%</t>
  </si>
  <si>
    <t>29%</t>
  </si>
  <si>
    <t>25%</t>
  </si>
  <si>
    <t>Notes for Table 3.15:</t>
  </si>
  <si>
    <t>Table 3.16: Hand-rolling tobacco - total consumption volume (million kg)</t>
  </si>
  <si>
    <t>12.2</t>
  </si>
  <si>
    <t>12.1</t>
  </si>
  <si>
    <t>10.3</t>
  </si>
  <si>
    <t>13.8</t>
  </si>
  <si>
    <t>10.1</t>
  </si>
  <si>
    <t>9.3</t>
  </si>
  <si>
    <t>10.4</t>
  </si>
  <si>
    <t>9.8</t>
  </si>
  <si>
    <t>11.1</t>
  </si>
  <si>
    <t>7.8</t>
  </si>
  <si>
    <t>9.2</t>
  </si>
  <si>
    <t>Notes for Table 3.16:</t>
  </si>
  <si>
    <t>1. Figures are independently rounded to the nearest 100,000kg. </t>
  </si>
  <si>
    <t>Table 3.17: Hand-rolling tobacco  - illicit market volume (million kg)</t>
  </si>
  <si>
    <t>5.7</t>
  </si>
  <si>
    <t>Notes for Table 3.17:</t>
  </si>
  <si>
    <t>Table 3.18: Hand-rolling tobacco - cross-border shopping volume (million kg)</t>
  </si>
  <si>
    <t>Associated with upper estimate</t>
  </si>
  <si>
    <t>Associated with central estimate</t>
  </si>
  <si>
    <t>Associated with lower estimate</t>
  </si>
  <si>
    <t>Notes for Table 3.18:</t>
  </si>
  <si>
    <t>Table 3.19 - 3.20: Hydrocarbon oils and diesel tax gap (£ million) and proportion of theoretical tax liabilities</t>
  </si>
  <si>
    <t>Table 3.19: Hydrocarbon oils tax gap (£ million) and proportion of theoretical tax liabilities</t>
  </si>
  <si>
    <t>Hydrocarbon oils tax gap</t>
  </si>
  <si>
    <t xml:space="preserve">Central estimate </t>
  </si>
  <si>
    <t>1,750</t>
  </si>
  <si>
    <t>Central estimate of which VAT</t>
  </si>
  <si>
    <t>10</t>
  </si>
  <si>
    <t>Central estimate of which duty</t>
  </si>
  <si>
    <t>140</t>
  </si>
  <si>
    <t>23,400</t>
  </si>
  <si>
    <t>23,600</t>
  </si>
  <si>
    <t>24,900</t>
  </si>
  <si>
    <t>24,600</t>
  </si>
  <si>
    <t>26,200</t>
  </si>
  <si>
    <t>27,300</t>
  </si>
  <si>
    <t>26,800</t>
  </si>
  <si>
    <t>26,600</t>
  </si>
  <si>
    <t>26,900</t>
  </si>
  <si>
    <t>27,200</t>
  </si>
  <si>
    <t>27,600</t>
  </si>
  <si>
    <t>27,900</t>
  </si>
  <si>
    <t>28,000</t>
  </si>
  <si>
    <t>20,900</t>
  </si>
  <si>
    <t>25,900</t>
  </si>
  <si>
    <t>25,100</t>
  </si>
  <si>
    <t>24,100</t>
  </si>
  <si>
    <t>24,300</t>
  </si>
  <si>
    <t>25,500</t>
  </si>
  <si>
    <t>25,400</t>
  </si>
  <si>
    <t>27,000</t>
  </si>
  <si>
    <t>27,700</t>
  </si>
  <si>
    <t>28,100</t>
  </si>
  <si>
    <t>21,000</t>
  </si>
  <si>
    <t>26,100</t>
  </si>
  <si>
    <t>Notes for Table 3.19:</t>
  </si>
  <si>
    <t>1. Tax gap figures are rounded to the nearest £10 million for years following 2016 to 2017 and £50 million for years prior.</t>
  </si>
  <si>
    <t>2. Liability figures are rounded to the nearest £100 million and proportions rounded to the nearest 0.1%. As a result, components may not appear to sum.</t>
  </si>
  <si>
    <t>3. Tax gap figures for tax years 2014 to 2015 and 2015 to 2016 are rolled forward from 2013 to 2014.</t>
  </si>
  <si>
    <t>4. Tax gap figures from 2016 to 2017 are not directly comparable to previous years due to a methodological change.  </t>
  </si>
  <si>
    <t>5. The same rate of non-compliance in 2016 to 2017 is applied to diesel receipts in tax years 2017 to 2018 and 2018 to 2019. The same rate of non-compliance in 2019 to 2020 is applied to diesel receipts in the tax years 2020 to 2021 and 2021 to 2022.</t>
  </si>
  <si>
    <t>Table 3.20: Diesel tax gap (£ million) and proportion of theoretical tax liabilities</t>
  </si>
  <si>
    <t>Diesel tax gap</t>
  </si>
  <si>
    <t>Tax gap central estimate</t>
  </si>
  <si>
    <t>Tax gap central VAT estimate</t>
  </si>
  <si>
    <t>Tax gap central duty estimate</t>
  </si>
  <si>
    <t>11,100</t>
  </si>
  <si>
    <t>11,600</t>
  </si>
  <si>
    <t>12,700</t>
  </si>
  <si>
    <t>13,700</t>
  </si>
  <si>
    <t>14,800</t>
  </si>
  <si>
    <t>14,900</t>
  </si>
  <si>
    <t>15,200</t>
  </si>
  <si>
    <t>15,800</t>
  </si>
  <si>
    <t>16,300</t>
  </si>
  <si>
    <t>17,000</t>
  </si>
  <si>
    <t>17,400</t>
  </si>
  <si>
    <t>17,600</t>
  </si>
  <si>
    <t>17,700</t>
  </si>
  <si>
    <t>17,300</t>
  </si>
  <si>
    <t>13,600</t>
  </si>
  <si>
    <t>16,100</t>
  </si>
  <si>
    <t>16,000</t>
  </si>
  <si>
    <t>12,300</t>
  </si>
  <si>
    <t>13,300</t>
  </si>
  <si>
    <t>13,400</t>
  </si>
  <si>
    <t>14,400</t>
  </si>
  <si>
    <t>15,100</t>
  </si>
  <si>
    <t>15,300</t>
  </si>
  <si>
    <t>15,900</t>
  </si>
  <si>
    <t>16,400</t>
  </si>
  <si>
    <t>17,800</t>
  </si>
  <si>
    <t>Notes for Table 3.20:</t>
  </si>
  <si>
    <t>Table 3.21 - 3.24: Diesel tax gap and illict market share</t>
  </si>
  <si>
    <t>Table 3.21: Great Britain diesel - illicit market share</t>
  </si>
  <si>
    <t>Notes for Table 3.21:</t>
  </si>
  <si>
    <t>2. Figures on the illicit market share are independently rounded to the nearest 1%. </t>
  </si>
  <si>
    <t>3. Negative numbers have been truncated at zero for the lower estimate. </t>
  </si>
  <si>
    <t>4. Figures for tax years 2014 to 2015 and 2015 to 2016 are rolled forward from 2013 to 2014.</t>
  </si>
  <si>
    <t>5. Figures from 2016 to 2017 are not directly comparable to previous years due to a methodological change.  </t>
  </si>
  <si>
    <t>6. The same rate of non-compliance in 2016 to 2017 is applied to diesel receipts in tax years 2017 to 2018 and 2018 to 2019. The same rate of non-compliance in 2019 to 2020 is applied to diesel receipts in the tax years 2020 to 2021 and 2021 to 2022.</t>
  </si>
  <si>
    <t>Table 3.22: Great Britain diesel - tax gap (£ million)</t>
  </si>
  <si>
    <t>1,850</t>
  </si>
  <si>
    <t>1,650</t>
  </si>
  <si>
    <t>220</t>
  </si>
  <si>
    <t>240</t>
  </si>
  <si>
    <t>&lt;10</t>
  </si>
  <si>
    <t>Notes for Table 3.22:</t>
  </si>
  <si>
    <t>2. Upper, central and lower tax gap estimates include both duty and VAT.</t>
  </si>
  <si>
    <t>3. Figures are rounded to the nearest £10 million for years following 2016 to 2017 and £50 million for years prior.</t>
  </si>
  <si>
    <t>4. Negative numbers have been truncated at zero for the lower estimate. </t>
  </si>
  <si>
    <t>5. Figures for tax years 2014 to 2015 and 2015 to 2016 are rolled forward from 2013 to 2014.</t>
  </si>
  <si>
    <t>6. Figures from 2016 to 2017 are not directly comparable to previous years due to a methodological change.  </t>
  </si>
  <si>
    <t>7. The same rate of non-compliance in 2016 to 2017 is applied to diesel receipts in tax years 2017 to 2018 and 2018 to 2019. The same rate of non-compliance in 2019 to 2020 is applied to diesel receipts in tax years 2020 to 2021 and 2021 to 2022.</t>
  </si>
  <si>
    <t>Table 3.23: Northern Ireland diesel - illicit market share</t>
  </si>
  <si>
    <t>32%</t>
  </si>
  <si>
    <t>Notes for Table 3.23:</t>
  </si>
  <si>
    <t>2. Figures for the illicit market share are independently rounded to the nearest 1%. </t>
  </si>
  <si>
    <t>3. Negative numbers have been truncated at zero for the lower estimate. </t>
  </si>
  <si>
    <t xml:space="preserve">5. Figures from tax year 2016 to 2017 are not directly comparable to previous years due to a methodological change. </t>
  </si>
  <si>
    <t>Table 3.24: Northern Ireland diesel - tax gap (£ million)</t>
  </si>
  <si>
    <t>Notes for Table 3.24:</t>
  </si>
  <si>
    <t>2. Upper, central and lower tax gap estimates includes both duty and VAT.</t>
  </si>
  <si>
    <t>3. Figures are rounded to the nearest £10 million. </t>
  </si>
  <si>
    <t>6. Figures from tax year 2016 to 2017 are not directly comparable to previous years due to a methodological change. </t>
  </si>
  <si>
    <t>Table 3.25: Other excise duties tax gap (£ million) and proportion of theoretical tax liabilities</t>
  </si>
  <si>
    <t>Betting and gaming, cider and perry, spirits-based ready-to-drinks and wine duties</t>
  </si>
  <si>
    <t>5,000</t>
  </si>
  <si>
    <t>5,300</t>
  </si>
  <si>
    <t>5,500</t>
  </si>
  <si>
    <t>6,200</t>
  </si>
  <si>
    <t>6,300</t>
  </si>
  <si>
    <t>6,900</t>
  </si>
  <si>
    <t>7,200</t>
  </si>
  <si>
    <t>7,400</t>
  </si>
  <si>
    <t>4,900</t>
  </si>
  <si>
    <t>5,400</t>
  </si>
  <si>
    <t>5,700</t>
  </si>
  <si>
    <t>6,000</t>
  </si>
  <si>
    <t>7,000</t>
  </si>
  <si>
    <t>Notes for Table 3.25:</t>
  </si>
  <si>
    <t>2. Tax gap figures have been rounded to the nearest £10 million.</t>
  </si>
  <si>
    <t>3. Liability figures are rounded to the nearest £100 million and proportions rounded to the nearest 0.1%. As a result, components may not appear to sum.</t>
  </si>
  <si>
    <t>Table 3.26 - 3.36: Beer - market share, revenue consumption and volume consumption</t>
  </si>
  <si>
    <t>Table 3.26: Beer - market shares - UK tax paid consumption</t>
  </si>
  <si>
    <t>UK tax paid consumption</t>
  </si>
  <si>
    <t>93%</t>
  </si>
  <si>
    <t>92%</t>
  </si>
  <si>
    <t>94%</t>
  </si>
  <si>
    <t>90%</t>
  </si>
  <si>
    <t>91%</t>
  </si>
  <si>
    <t>89%</t>
  </si>
  <si>
    <t>88%</t>
  </si>
  <si>
    <t>85%</t>
  </si>
  <si>
    <t>86%</t>
  </si>
  <si>
    <t>87%</t>
  </si>
  <si>
    <t>83%</t>
  </si>
  <si>
    <t>84%</t>
  </si>
  <si>
    <t>78%</t>
  </si>
  <si>
    <t>80%</t>
  </si>
  <si>
    <t>79%</t>
  </si>
  <si>
    <t>76%</t>
  </si>
  <si>
    <t>73%</t>
  </si>
  <si>
    <t>Notes for Table 3.26:</t>
  </si>
  <si>
    <t>3. Market share figures are limited to values between 0% and 100%</t>
  </si>
  <si>
    <t>Table 3.27: Beer - market shares - illicit market</t>
  </si>
  <si>
    <t>Notes for Table 3.27:</t>
  </si>
  <si>
    <t>Table 3.28: Beer - market shares - cross-border shopping</t>
  </si>
  <si>
    <t>Notes for Table 3.28:</t>
  </si>
  <si>
    <t>Table 3.29: Beer - revenue - total consumption (£ million)</t>
  </si>
  <si>
    <t>5,050</t>
  </si>
  <si>
    <t>5,350</t>
  </si>
  <si>
    <t>5,600</t>
  </si>
  <si>
    <t>6,050</t>
  </si>
  <si>
    <t>5,900</t>
  </si>
  <si>
    <t>5,950</t>
  </si>
  <si>
    <t>7,150</t>
  </si>
  <si>
    <t>7,850</t>
  </si>
  <si>
    <t>7,750</t>
  </si>
  <si>
    <t>8,050</t>
  </si>
  <si>
    <t>9,150</t>
  </si>
  <si>
    <t>8,750</t>
  </si>
  <si>
    <t>5,750</t>
  </si>
  <si>
    <t>6,700</t>
  </si>
  <si>
    <t>6,850</t>
  </si>
  <si>
    <t>7,350</t>
  </si>
  <si>
    <t>7,550</t>
  </si>
  <si>
    <t>7,650</t>
  </si>
  <si>
    <t>8,450</t>
  </si>
  <si>
    <t>6,450</t>
  </si>
  <si>
    <t>8,150</t>
  </si>
  <si>
    <t>5,550</t>
  </si>
  <si>
    <t>5,800</t>
  </si>
  <si>
    <t>6,500</t>
  </si>
  <si>
    <t>6,600</t>
  </si>
  <si>
    <t>6,650</t>
  </si>
  <si>
    <t>7,050</t>
  </si>
  <si>
    <t>Notes for Table 3.29:</t>
  </si>
  <si>
    <t>3. Figures rounded to nearest £50 million.</t>
  </si>
  <si>
    <t>4. Consumption figures are capped at revenue figures</t>
  </si>
  <si>
    <t>Table 3.30: Beer - revenue - UK tax paid consumption (£ million)</t>
  </si>
  <si>
    <t>Clearances</t>
  </si>
  <si>
    <t>5,200</t>
  </si>
  <si>
    <t>5,250</t>
  </si>
  <si>
    <t>5,150</t>
  </si>
  <si>
    <t>6,100</t>
  </si>
  <si>
    <t>6,150</t>
  </si>
  <si>
    <t>6,250</t>
  </si>
  <si>
    <t>Notes for Table 3.30:</t>
  </si>
  <si>
    <t>2. Figures rounded to nearest £50 million.</t>
  </si>
  <si>
    <t>Table 3.31: Beer - revenue - illicit market (£ million)</t>
  </si>
  <si>
    <t>Notes for Table 3.31:</t>
  </si>
  <si>
    <t>Table 3.32: Beer - revenue - cross-border shopping (£ million)</t>
  </si>
  <si>
    <t>Notes for Table 3.32:</t>
  </si>
  <si>
    <t>3. Figures rounded to nearest £10 million.</t>
  </si>
  <si>
    <t>Table 3.33: Beer - volume - total consumption (million litres)</t>
  </si>
  <si>
    <t>5,850</t>
  </si>
  <si>
    <t>4,950</t>
  </si>
  <si>
    <t>5,450</t>
  </si>
  <si>
    <t>6,350</t>
  </si>
  <si>
    <t>5,650</t>
  </si>
  <si>
    <t>4,850</t>
  </si>
  <si>
    <t>4,800</t>
  </si>
  <si>
    <t>4,750</t>
  </si>
  <si>
    <t>4,650</t>
  </si>
  <si>
    <t>4,550</t>
  </si>
  <si>
    <t>Notes for Table 3.33:</t>
  </si>
  <si>
    <t>3. Figures rounded to nearest 50 million litres.</t>
  </si>
  <si>
    <t>Table 3.34: Beer - volume - UK tax paid consumption (million litres)</t>
  </si>
  <si>
    <t>4,250</t>
  </si>
  <si>
    <t>4,350</t>
  </si>
  <si>
    <t>3,950</t>
  </si>
  <si>
    <t>Notes for Table 3.34:</t>
  </si>
  <si>
    <t>2. Figures rounded to nearest 50 million litres.</t>
  </si>
  <si>
    <t>Table 3.35: Beer - volume - illicit market (million litres)</t>
  </si>
  <si>
    <t>1,150</t>
  </si>
  <si>
    <t>1,550</t>
  </si>
  <si>
    <t>Notes for Table 3.35:</t>
  </si>
  <si>
    <t>Table 3.36: Beer - volume - cross-border shopping (million litres)</t>
  </si>
  <si>
    <t>Notes for Table 3.36:</t>
  </si>
  <si>
    <t>3. Figures rounded to nearest 10 million litres.</t>
  </si>
  <si>
    <t>Table 3.37 - 3.47: Spirits - market share, revenue consumption and volume consumption</t>
  </si>
  <si>
    <t>Table 3.37: Spirits - market shares - UK tax paid consumption</t>
  </si>
  <si>
    <t>95%</t>
  </si>
  <si>
    <t>96%</t>
  </si>
  <si>
    <t>99%</t>
  </si>
  <si>
    <t>100%</t>
  </si>
  <si>
    <t>97%</t>
  </si>
  <si>
    <t>98%</t>
  </si>
  <si>
    <t>82%</t>
  </si>
  <si>
    <t>81%</t>
  </si>
  <si>
    <t>Notes for Table 3.37:</t>
  </si>
  <si>
    <t>2. Percentage figures were independently rounded to the nearest 1%. </t>
  </si>
  <si>
    <t>Table 3.38: Spirits - market shares - illicit market</t>
  </si>
  <si>
    <t>Notes for Table 3.38:</t>
  </si>
  <si>
    <t>3. Negative numbers have been truncated at zero.</t>
  </si>
  <si>
    <t>4. Market share figures are limited to values between 0% and 100%</t>
  </si>
  <si>
    <t>Table 3.39: Spirits - market shares - cross-border shopping</t>
  </si>
  <si>
    <t>Notes for Table 3.39:</t>
  </si>
  <si>
    <t>Table 3.40: Spirits - revenue - total consumption (£ million)</t>
  </si>
  <si>
    <t>3,450</t>
  </si>
  <si>
    <t>3,550</t>
  </si>
  <si>
    <t>3,750</t>
  </si>
  <si>
    <t>4,050</t>
  </si>
  <si>
    <t>6,750</t>
  </si>
  <si>
    <t>3,250</t>
  </si>
  <si>
    <t>3,350</t>
  </si>
  <si>
    <t>Notes for Table 3.40:</t>
  </si>
  <si>
    <t>3. Consumption figures are capped at revenue figures</t>
  </si>
  <si>
    <t>Table 3.41: Spirits - revenue - UK tax paid consumption (£ million)</t>
  </si>
  <si>
    <t>4,450</t>
  </si>
  <si>
    <t>Notes for Table 3.41:</t>
  </si>
  <si>
    <t>Table 3.42: Spirits - revenue - illicit market (£ million)</t>
  </si>
  <si>
    <t>&lt;50</t>
  </si>
  <si>
    <t>Notes for Table 3.42:</t>
  </si>
  <si>
    <t>2. Negative numbers have been truncated at zero.</t>
  </si>
  <si>
    <t>Table 3.43: Spirits - revenue - cross-border shopping (£ million)</t>
  </si>
  <si>
    <t>Notes for Table 3.43:</t>
  </si>
  <si>
    <t>Table 3.44: Spirits - volume - total consumption (million litres)</t>
  </si>
  <si>
    <t>310</t>
  </si>
  <si>
    <t>320</t>
  </si>
  <si>
    <t>330</t>
  </si>
  <si>
    <t>Notes for Table 3.44:</t>
  </si>
  <si>
    <t>2. Figures rounded to nearest 10 million litres.</t>
  </si>
  <si>
    <t>Table 3.45:  Spirits - volume - UK tax paid consumption (million litres)</t>
  </si>
  <si>
    <t>Notes for Table 3.45:</t>
  </si>
  <si>
    <t>Table 3.46: Spirits - volume - illicit market (million litres)</t>
  </si>
  <si>
    <t>Notes for Table 3.46:</t>
  </si>
  <si>
    <t>Table 3.47: Spirits - volume - cross-border shopping (million litres)</t>
  </si>
  <si>
    <t>Notes for Table 3.47:</t>
  </si>
  <si>
    <t>Table 3.48 - 3.54: Cigarettes - market share and revenue consumption</t>
  </si>
  <si>
    <t>Table 3.48: Cigarettes - market shares - UK tax paid consumption</t>
  </si>
  <si>
    <t>77%</t>
  </si>
  <si>
    <t>74%</t>
  </si>
  <si>
    <t>75%</t>
  </si>
  <si>
    <t>71%</t>
  </si>
  <si>
    <t>70%</t>
  </si>
  <si>
    <t>72%</t>
  </si>
  <si>
    <t>Notes for Table 3.48:</t>
  </si>
  <si>
    <t>Table 3.49: Cigarettes - market shares - illicit market</t>
  </si>
  <si>
    <t>Notes for Table 3.49:</t>
  </si>
  <si>
    <t>Table 3.50: Cigarettes - market shares - cross-border shopping</t>
  </si>
  <si>
    <t>Notes for Table 3.50:</t>
  </si>
  <si>
    <t>Table 3.51: Cigarettes - revenue - total consumption (£ million)</t>
  </si>
  <si>
    <t>12,600</t>
  </si>
  <si>
    <t>12,800</t>
  </si>
  <si>
    <t>12,500</t>
  </si>
  <si>
    <t>12,400</t>
  </si>
  <si>
    <t>12,200</t>
  </si>
  <si>
    <t>11,800</t>
  </si>
  <si>
    <t>12,100</t>
  </si>
  <si>
    <t>13,000</t>
  </si>
  <si>
    <t>12,900</t>
  </si>
  <si>
    <t>9,900</t>
  </si>
  <si>
    <t>11,900</t>
  </si>
  <si>
    <t>11,400</t>
  </si>
  <si>
    <t>11,500</t>
  </si>
  <si>
    <t>Notes for Table 3.51:</t>
  </si>
  <si>
    <t>1. Figures for previous years have been revised.</t>
  </si>
  <si>
    <t>2. Includes both duty and VAT.</t>
  </si>
  <si>
    <t>3. Figures are independently rounded to the nearest £100 million. As a result components may not appear to sum.</t>
  </si>
  <si>
    <t>4. Consumption estimates are based on the weighted average price (WAP) of cigarettes.</t>
  </si>
  <si>
    <t>5. Figures from 2000 to 2001 to 2004 to 2005 and from 2019 to 2020 to 2021 to 2022 are revised due to updated data used to account for undeclared smokers. Figures for 2020 to 2021 to 2022 to 2023 are projected based on the 2019 to 2020 cigarette and hand-rolling tobacco illicit market percentages. </t>
  </si>
  <si>
    <t>Table 3.52: Cigarettes - revenue - UK tax paid consumption (£ million)</t>
  </si>
  <si>
    <t>10,500</t>
  </si>
  <si>
    <t>Notes for Table 3.52:</t>
  </si>
  <si>
    <t>Table 3.53: Cigarettes - revenue - illicit market (£ million)</t>
  </si>
  <si>
    <t>Notes for Table 3.53:</t>
  </si>
  <si>
    <t>Table 3.54: Cigarettes - revenue - cross-border shopping (£ million)</t>
  </si>
  <si>
    <t>Notes for Table 3.54:</t>
  </si>
  <si>
    <t>5. Since January 2004, an improved data source has been used to estimate cross-border shopping, but cannot be applied to earlier years.</t>
  </si>
  <si>
    <t>Table 3.55 - 3.61: Hand-rolling tobacco - market share and revenue consumption</t>
  </si>
  <si>
    <t>Table 3.55: Hand-rolling tobacco - market shares - UK tax paid consumption</t>
  </si>
  <si>
    <t>44%</t>
  </si>
  <si>
    <t>58%</t>
  </si>
  <si>
    <t>66%</t>
  </si>
  <si>
    <t>69%</t>
  </si>
  <si>
    <t>67%</t>
  </si>
  <si>
    <t>41%</t>
  </si>
  <si>
    <t>54%</t>
  </si>
  <si>
    <t>63%</t>
  </si>
  <si>
    <t>59%</t>
  </si>
  <si>
    <t>Notes for Table 3.55:</t>
  </si>
  <si>
    <t>2. Figures are independently rounded to the nearest 1%.</t>
  </si>
  <si>
    <t>Table 3.56: Hand-rolling tobacco - market shares - illicit market</t>
  </si>
  <si>
    <t>Notes for Table 3.56:</t>
  </si>
  <si>
    <t>3. Cross-border shopping includes duty free as well as EU duty paid before 2021. </t>
  </si>
  <si>
    <t>4. Since January 2004, an improved data source has been used to estimate cross-border shopping, but cannot be applied to earlier years.</t>
  </si>
  <si>
    <t>Table 3.57: Hand-rolling tobacco - market shares - cross-border shopping</t>
  </si>
  <si>
    <t>Notes for Table 3.57:</t>
  </si>
  <si>
    <t>Table 3.58: Hand-rolling tobacco - revenue - total consumption (£ million)</t>
  </si>
  <si>
    <t>Notes for Table 3.58:</t>
  </si>
  <si>
    <t>4. Consumption estimates are based on the 'typical brand'. Weighted average price (WAP) data for hand rolling tobacco is not available prior to 2012 to 2013.</t>
  </si>
  <si>
    <t>Table 3.59: Hand-rolling tobacco - revenue - UK tax paid consumption (£ million)</t>
  </si>
  <si>
    <t>Notes for Table 3.59:</t>
  </si>
  <si>
    <t>Table 3.60: Hand-rolling tobacco - revenue - illicit market (£ million)</t>
  </si>
  <si>
    <t>Notes for Table 3.60:</t>
  </si>
  <si>
    <t>Table 3.61: Hand-rolling tobacco - revenue - cross-border shopping (£ million)</t>
  </si>
  <si>
    <t>&lt;100</t>
  </si>
  <si>
    <t>Notes for Table 3.61:</t>
  </si>
  <si>
    <t>4. Cross-border shopping includes duty free as well as EU duty paid before 2021. </t>
  </si>
  <si>
    <t>Table 4.1: Self Assessment tax gap (£ billion)</t>
  </si>
  <si>
    <t>Gross tax gap</t>
  </si>
  <si>
    <t>8.8</t>
  </si>
  <si>
    <t>Compliance yield</t>
  </si>
  <si>
    <t>Non-payment</t>
  </si>
  <si>
    <t>Net tax gap</t>
  </si>
  <si>
    <t>26.2</t>
  </si>
  <si>
    <t>29.2</t>
  </si>
  <si>
    <t>33.1</t>
  </si>
  <si>
    <t>26.9</t>
  </si>
  <si>
    <t>28.2</t>
  </si>
  <si>
    <t>26.7</t>
  </si>
  <si>
    <t>30.7</t>
  </si>
  <si>
    <t>39.6</t>
  </si>
  <si>
    <t>38.2</t>
  </si>
  <si>
    <t>42.1</t>
  </si>
  <si>
    <t>46.9</t>
  </si>
  <si>
    <t>52.2</t>
  </si>
  <si>
    <t>62.7</t>
  </si>
  <si>
    <t>58.7</t>
  </si>
  <si>
    <t>30.8</t>
  </si>
  <si>
    <t>34.0</t>
  </si>
  <si>
    <t>38.9</t>
  </si>
  <si>
    <t>31.5</t>
  </si>
  <si>
    <t>32.9</t>
  </si>
  <si>
    <t>34.1</t>
  </si>
  <si>
    <t>39.4</t>
  </si>
  <si>
    <t>40.2</t>
  </si>
  <si>
    <t>46.4</t>
  </si>
  <si>
    <t>43.8</t>
  </si>
  <si>
    <t>47.7</t>
  </si>
  <si>
    <t>59.4</t>
  </si>
  <si>
    <t>72.1</t>
  </si>
  <si>
    <t>67.2</t>
  </si>
  <si>
    <t>Notes for Table 4.1:</t>
  </si>
  <si>
    <t>1. Figures are rounded to the nearest £0.1 billion or nearest 0.1%. As a result, components may not appear to sum.</t>
  </si>
  <si>
    <t>2. Tax gap estimates from 2021 to 2022 are projected based on Self Assessment liabilities figures for the respective years and will be revised when operational data becomes available.</t>
  </si>
  <si>
    <t xml:space="preserve">3. Compliance yield for 2020 to 2021 and 2021 to 2022 is based on recorded yield for 2019 to 2020. Compliance yield for all other years is based on period of settlement of enquiry. </t>
  </si>
  <si>
    <t>4. The non-payment figure for 2020 to 2021 and 2021 to 2022 is the total non-payment for these years split equally between them.</t>
  </si>
  <si>
    <t>5. Liability refers to the actual amount expected to be received by HMRC based on taxpayer declarations and HMRC's compliance activity.</t>
  </si>
  <si>
    <t>Table 4.2: Self Assessment tax gap as a percentage of theoretical tax liability, and its components</t>
  </si>
  <si>
    <t>20.7%</t>
  </si>
  <si>
    <t>19.6%</t>
  </si>
  <si>
    <t>20.2%</t>
  </si>
  <si>
    <t>19.7%</t>
  </si>
  <si>
    <t>21.1%</t>
  </si>
  <si>
    <t>26.0%</t>
  </si>
  <si>
    <t>23.4%</t>
  </si>
  <si>
    <t>29.5%</t>
  </si>
  <si>
    <t>31.4%</t>
  </si>
  <si>
    <t>26.3%</t>
  </si>
  <si>
    <t>21.9%</t>
  </si>
  <si>
    <t>19.5%</t>
  </si>
  <si>
    <t>18.5%</t>
  </si>
  <si>
    <t>25.5%</t>
  </si>
  <si>
    <t>21.4%</t>
  </si>
  <si>
    <t>22.9%</t>
  </si>
  <si>
    <t>23.3%</t>
  </si>
  <si>
    <t>All Self Assessment</t>
  </si>
  <si>
    <t>Notes for Table 4.2:</t>
  </si>
  <si>
    <t>1. Figures rounded to the nearest 0.1%.</t>
  </si>
  <si>
    <t>Table 4.3: Proportion of Self Assessment returns with under-declared tax liability</t>
  </si>
  <si>
    <t>Proportion of SA returns with under-declaration</t>
  </si>
  <si>
    <t>Proportion of SA returns</t>
  </si>
  <si>
    <t>which, size of under-declaration between £1 to £500</t>
  </si>
  <si>
    <t>which, size of under-declaration between £501 to £1,000</t>
  </si>
  <si>
    <t>which, size of under-declaration between over £1,000</t>
  </si>
  <si>
    <t>Notes for Table 4.3:</t>
  </si>
  <si>
    <t>1. Figures rounded to the nearest 1%. As a result, components may not appear to sum.</t>
  </si>
  <si>
    <t>2. SA stands for ‘Self Assessment’.</t>
  </si>
  <si>
    <t>Table 4.4: Tax gap for business taxpayers in Self Assessment (£ billion)</t>
  </si>
  <si>
    <t>13.9</t>
  </si>
  <si>
    <t>14.7</t>
  </si>
  <si>
    <t>11.9</t>
  </si>
  <si>
    <t>13.3</t>
  </si>
  <si>
    <t>13.5</t>
  </si>
  <si>
    <t>16.8</t>
  </si>
  <si>
    <t>22.0</t>
  </si>
  <si>
    <t>18.3</t>
  </si>
  <si>
    <t>17.5</t>
  </si>
  <si>
    <t>18.5</t>
  </si>
  <si>
    <t>15.6</t>
  </si>
  <si>
    <t>16.3</t>
  </si>
  <si>
    <t>14.9</t>
  </si>
  <si>
    <t>15.7</t>
  </si>
  <si>
    <t>16.4</t>
  </si>
  <si>
    <t>16.1</t>
  </si>
  <si>
    <t>16.7</t>
  </si>
  <si>
    <t>17.1</t>
  </si>
  <si>
    <t>18.6</t>
  </si>
  <si>
    <t>19.8</t>
  </si>
  <si>
    <t>21.9</t>
  </si>
  <si>
    <t>28.7</t>
  </si>
  <si>
    <t>Notes for Table 4.4:</t>
  </si>
  <si>
    <t>Table 4.5: Business taxpayers: proportion of Self Assessment returns with under-declared tax liability</t>
  </si>
  <si>
    <t>Notes for Table 4.5:</t>
  </si>
  <si>
    <t>Table 4.6: Tax gap for non-business taxpayers in Self Assessment (£ billion)</t>
  </si>
  <si>
    <t>7.6</t>
  </si>
  <si>
    <t>7.9</t>
  </si>
  <si>
    <t>14.8</t>
  </si>
  <si>
    <t>17.2</t>
  </si>
  <si>
    <t>18.9</t>
  </si>
  <si>
    <t>19.6</t>
  </si>
  <si>
    <t>25.0</t>
  </si>
  <si>
    <t>24.8</t>
  </si>
  <si>
    <t>13.1</t>
  </si>
  <si>
    <t>18.7</t>
  </si>
  <si>
    <t>20.6</t>
  </si>
  <si>
    <t>26.3</t>
  </si>
  <si>
    <t>Notes for Table 4.6:</t>
  </si>
  <si>
    <t>Table 4.7: Non-business taxpayers: proportion of Self Assessment returns with under-declared tax liability</t>
  </si>
  <si>
    <t>Notes for Table 4.7:</t>
  </si>
  <si>
    <t>Table 4.8: Tax gap for large partnerships in Self Assessment (£ billion)</t>
  </si>
  <si>
    <t>Gross tax gap - upper estimate</t>
  </si>
  <si>
    <t>Gross tax gap - central estimate</t>
  </si>
  <si>
    <t>Gross tax gap - lower estimate</t>
  </si>
  <si>
    <t>Net tax gap - upper estimate</t>
  </si>
  <si>
    <t>Net tax gap - central estimate</t>
  </si>
  <si>
    <t>Net tax gap - lower estimate</t>
  </si>
  <si>
    <t>6.9</t>
  </si>
  <si>
    <t>8.2</t>
  </si>
  <si>
    <t>Notes for Table 4.8:</t>
  </si>
  <si>
    <t>Table 4.9: Self Assessment tax gap (excluding large partnerships) (£ billion)</t>
  </si>
  <si>
    <t>12.8</t>
  </si>
  <si>
    <t>17.3</t>
  </si>
  <si>
    <t>8.3</t>
  </si>
  <si>
    <t>14.6</t>
  </si>
  <si>
    <t>12.9</t>
  </si>
  <si>
    <t>21.4</t>
  </si>
  <si>
    <t>23.4</t>
  </si>
  <si>
    <t>25.7</t>
  </si>
  <si>
    <t>20.1</t>
  </si>
  <si>
    <t>21.3</t>
  </si>
  <si>
    <t>19.9</t>
  </si>
  <si>
    <t>19.4</t>
  </si>
  <si>
    <t>22.3</t>
  </si>
  <si>
    <t>24.4</t>
  </si>
  <si>
    <t>29.6</t>
  </si>
  <si>
    <t>31.1</t>
  </si>
  <si>
    <t>35.1</t>
  </si>
  <si>
    <t>38.4</t>
  </si>
  <si>
    <t>43.1</t>
  </si>
  <si>
    <t>25.6</t>
  </si>
  <si>
    <t>27.7</t>
  </si>
  <si>
    <t>24.0</t>
  </si>
  <si>
    <t>25.4</t>
  </si>
  <si>
    <t>23.9</t>
  </si>
  <si>
    <t>35.3</t>
  </si>
  <si>
    <t>35.7</t>
  </si>
  <si>
    <t>39.2</t>
  </si>
  <si>
    <t>40.4</t>
  </si>
  <si>
    <t>44.4</t>
  </si>
  <si>
    <t>50.2</t>
  </si>
  <si>
    <t>16.3%</t>
  </si>
  <si>
    <t>19.1%</t>
  </si>
  <si>
    <t>24.0%</t>
  </si>
  <si>
    <t>24.4%</t>
  </si>
  <si>
    <t>Notes for Table 4.9:</t>
  </si>
  <si>
    <t>Table 4.10: Tax gap for wealthy taxpayers in Self Assessment (£ billion)</t>
  </si>
  <si>
    <t>Wealthy taxpayers</t>
  </si>
  <si>
    <t>Notes for Table 4.10:</t>
  </si>
  <si>
    <t>1. Figures rounded to the nearest £0.1 billion and 0.1%. </t>
  </si>
  <si>
    <t>Table 4.11: PAYE employer compliance tax gap (£ billion)</t>
  </si>
  <si>
    <t>199.0</t>
  </si>
  <si>
    <t>212.6</t>
  </si>
  <si>
    <t>225.9</t>
  </si>
  <si>
    <t>221.3</t>
  </si>
  <si>
    <t>219.5</t>
  </si>
  <si>
    <t>224.7</t>
  </si>
  <si>
    <t>230.5</t>
  </si>
  <si>
    <t>230.7</t>
  </si>
  <si>
    <t>237.2</t>
  </si>
  <si>
    <t>244.2</t>
  </si>
  <si>
    <t>252.9</t>
  </si>
  <si>
    <t>268.8</t>
  </si>
  <si>
    <t>280.0</t>
  </si>
  <si>
    <t>294.3</t>
  </si>
  <si>
    <t>300.2</t>
  </si>
  <si>
    <t>304.8</t>
  </si>
  <si>
    <t>344.4</t>
  </si>
  <si>
    <t>382.6</t>
  </si>
  <si>
    <t>202.2</t>
  </si>
  <si>
    <t>215.8</t>
  </si>
  <si>
    <t>229.4</t>
  </si>
  <si>
    <t>224.2</t>
  </si>
  <si>
    <t>222.9</t>
  </si>
  <si>
    <t>228.6</t>
  </si>
  <si>
    <t>234.1</t>
  </si>
  <si>
    <t>241.1</t>
  </si>
  <si>
    <t>247.8</t>
  </si>
  <si>
    <t>256.5</t>
  </si>
  <si>
    <t>272.3</t>
  </si>
  <si>
    <t>283.3</t>
  </si>
  <si>
    <t>297.3</t>
  </si>
  <si>
    <t>303.0</t>
  </si>
  <si>
    <t>307.6</t>
  </si>
  <si>
    <t>347.4</t>
  </si>
  <si>
    <t>385.9</t>
  </si>
  <si>
    <t>Notes for Table 4.11:</t>
  </si>
  <si>
    <t>2. Liability refers to the actual amount expected to be received by HMRC based on taxpayer declarations and HMRC's compliance activity.</t>
  </si>
  <si>
    <t>3. The PAYE employer compliance tax gap is made up of 3 components: small businesses, mid-sized businesses and large businesses</t>
  </si>
  <si>
    <t>Table 4.12: PAYE employer compliance tax gap as a percentage of theoretical tax liability</t>
  </si>
  <si>
    <t>2.0%</t>
  </si>
  <si>
    <t>All businesses</t>
  </si>
  <si>
    <t>Notes for Table 4.12:</t>
  </si>
  <si>
    <t>Table 4.13: PAYE employer compliance tax gap for small businesses (£ billion)</t>
  </si>
  <si>
    <t>60.8</t>
  </si>
  <si>
    <t>64.6</t>
  </si>
  <si>
    <t>62.9</t>
  </si>
  <si>
    <t>64.5</t>
  </si>
  <si>
    <t>65.8</t>
  </si>
  <si>
    <t>65.7</t>
  </si>
  <si>
    <t>68.0</t>
  </si>
  <si>
    <t>70.2</t>
  </si>
  <si>
    <t>72.8</t>
  </si>
  <si>
    <t>75.6</t>
  </si>
  <si>
    <t>80.7</t>
  </si>
  <si>
    <t>79.9</t>
  </si>
  <si>
    <t>78.9</t>
  </si>
  <si>
    <t>95.0</t>
  </si>
  <si>
    <t>Notes for Table 4.13:</t>
  </si>
  <si>
    <t>1. Figures rounded to the nearest £0.1 billion and 0.1%. As a result, components may not appear to sum.</t>
  </si>
  <si>
    <t>2. Figures for previous years have been revised. </t>
  </si>
  <si>
    <t>3. Compliance yield is recoded by period of settlement of enquiry </t>
  </si>
  <si>
    <t>4. Year relates to when the enquiry was opened, as employer compliance queries are not made in relation to an annual return.</t>
  </si>
  <si>
    <t>5. Values exclude the tax gap relating to avoidance; this figure is available at an aggregate level for Income Tax, NICs and Capital Gains Tax.</t>
  </si>
  <si>
    <t>Table 4.14: Proportion of small employers not meeting their PAYE scheme obligations</t>
  </si>
  <si>
    <t>Proportion of PAYE schemes</t>
  </si>
  <si>
    <t>which, size of under-declaration between £1 to £1,000</t>
  </si>
  <si>
    <t>which, size of under-declaration between over £1,000</t>
  </si>
  <si>
    <t>Notes for Table 4.14:</t>
  </si>
  <si>
    <t>1. Figures rounded to the nearest 1%. As a result components may not appear to sum.</t>
  </si>
  <si>
    <t xml:space="preserve">Table 4.15: PAYE employer compliance tax gap for mid-sized businesses (£ billion) </t>
  </si>
  <si>
    <t>44.1</t>
  </si>
  <si>
    <t>47.1</t>
  </si>
  <si>
    <t>50.0</t>
  </si>
  <si>
    <t>48.6</t>
  </si>
  <si>
    <t>49.8</t>
  </si>
  <si>
    <t>51.1</t>
  </si>
  <si>
    <t>54.1</t>
  </si>
  <si>
    <t>60.2</t>
  </si>
  <si>
    <t>58.9</t>
  </si>
  <si>
    <t>64.8</t>
  </si>
  <si>
    <t>73.9</t>
  </si>
  <si>
    <t>86.1</t>
  </si>
  <si>
    <t>97.1</t>
  </si>
  <si>
    <t>115.7</t>
  </si>
  <si>
    <t>44.7</t>
  </si>
  <si>
    <t>50.7</t>
  </si>
  <si>
    <t>49.6</t>
  </si>
  <si>
    <t>49.4</t>
  </si>
  <si>
    <t>50.6</t>
  </si>
  <si>
    <t>51.9</t>
  </si>
  <si>
    <t>53.4</t>
  </si>
  <si>
    <t>54.8</t>
  </si>
  <si>
    <t>56.5</t>
  </si>
  <si>
    <t>60.7</t>
  </si>
  <si>
    <t>60.0</t>
  </si>
  <si>
    <t>65.4</t>
  </si>
  <si>
    <t>74.4</t>
  </si>
  <si>
    <t>86.7</t>
  </si>
  <si>
    <t>97.7</t>
  </si>
  <si>
    <t>116.4</t>
  </si>
  <si>
    <t>Notes for Table 4.15:</t>
  </si>
  <si>
    <t>3. Projection factor applied to the gross tax gap estimate for 2020 to 2021 to produce a projected estimate from 2021 to 2022. This is based on the trend in estimated PAYE liabilities.</t>
  </si>
  <si>
    <t xml:space="preserve">4. Compliance yield is the total yield from closed risks, plus the estimated compliance yield from open risks. </t>
  </si>
  <si>
    <t>5. Compliance yield in this table relates to a specific accounting period and therefore cannot be compared to reported compliance yield in HMRC’s Annual Report and Accounts. A projection factor is applied to the compliance yield estimate for 2020 to 2021 to produce a projected estimate from 2021 to 2022. This is based on the trend in estimated PAYE liabilities.</t>
  </si>
  <si>
    <t>6. Values exclude the tax gap relating to avoidance; this figure is available at an aggregate level for Income Tax, NICs and Capital Gains Tax.</t>
  </si>
  <si>
    <t>Table 4.16: PAYE employer compliance tax gap for large businesses (£ billion)</t>
  </si>
  <si>
    <t>99.0</t>
  </si>
  <si>
    <t>105.8</t>
  </si>
  <si>
    <t>112.4</t>
  </si>
  <si>
    <t>110.1</t>
  </si>
  <si>
    <t>109.2</t>
  </si>
  <si>
    <t>111.8</t>
  </si>
  <si>
    <t>114.6</t>
  </si>
  <si>
    <t>114.7</t>
  </si>
  <si>
    <t>118.0</t>
  </si>
  <si>
    <t>121.5</t>
  </si>
  <si>
    <t>125.8</t>
  </si>
  <si>
    <t>134.5</t>
  </si>
  <si>
    <t>141.1</t>
  </si>
  <si>
    <t>143.4</t>
  </si>
  <si>
    <t>147.1</t>
  </si>
  <si>
    <t>149.2</t>
  </si>
  <si>
    <t>169.0</t>
  </si>
  <si>
    <t>172.5</t>
  </si>
  <si>
    <t>100.5</t>
  </si>
  <si>
    <t>107.3</t>
  </si>
  <si>
    <t>114.0</t>
  </si>
  <si>
    <t>111.7</t>
  </si>
  <si>
    <t>110.8</t>
  </si>
  <si>
    <t>113.5</t>
  </si>
  <si>
    <t>116.5</t>
  </si>
  <si>
    <t>136.0</t>
  </si>
  <si>
    <t>142.6</t>
  </si>
  <si>
    <t>144.9</t>
  </si>
  <si>
    <t>148.7</t>
  </si>
  <si>
    <t>150.8</t>
  </si>
  <si>
    <t>170.9</t>
  </si>
  <si>
    <t>174.4</t>
  </si>
  <si>
    <t>Notes for Table 4.16:</t>
  </si>
  <si>
    <t>2. Compliance yield is by period of settlement enquiry.</t>
  </si>
  <si>
    <t>Table 4.17: Estimated Income Tax, National Insurance contributions and Capital Gains Tax gap relating to the hidden economy (£ billion)</t>
  </si>
  <si>
    <t>Notes for Table 4.17:</t>
  </si>
  <si>
    <t>1. Figures rounded to the nearest £0.1 billion. As a result, components may not appear to sum.</t>
  </si>
  <si>
    <t>2. Figures for previous years have been revised.</t>
  </si>
  <si>
    <t>Table 4.18: Estimated avoidance tax gap related to marketed avoidance schemes sold primarily to individuals and made up of unpaid Income Tax, National Insurance contributions and Capital Gains Tax (£ billion)</t>
  </si>
  <si>
    <t>IT, NICs and CGT avoidance</t>
  </si>
  <si>
    <t>Notes for Table 4.18:</t>
  </si>
  <si>
    <t>1. Figures rounded to the nearest £0.1 billion. </t>
  </si>
  <si>
    <t>3. The tax gap estimates for 2020 to 2021, 2021 to 2022 and 2022 to 2023 are projected in line with 2019 to 2020.</t>
  </si>
  <si>
    <t>4. IT, NICs and CGT stands for ‘Income Tax, National Insurance contributions and Capital Gains Tax’.</t>
  </si>
  <si>
    <t>Table 5.1: Corporation Tax gap (£ billion)</t>
  </si>
  <si>
    <t>43.0</t>
  </si>
  <si>
    <t>42.8</t>
  </si>
  <si>
    <t>45.2</t>
  </si>
  <si>
    <t>42.3</t>
  </si>
  <si>
    <t>43.6</t>
  </si>
  <si>
    <t>44.6</t>
  </si>
  <si>
    <t>41.7</t>
  </si>
  <si>
    <t>45.3</t>
  </si>
  <si>
    <t>46.6</t>
  </si>
  <si>
    <t>56.8</t>
  </si>
  <si>
    <t>56.2</t>
  </si>
  <si>
    <t>55.9</t>
  </si>
  <si>
    <t>66.2</t>
  </si>
  <si>
    <t>48.5</t>
  </si>
  <si>
    <t>47.6</t>
  </si>
  <si>
    <t>46.7</t>
  </si>
  <si>
    <t>42.4</t>
  </si>
  <si>
    <t>45.1</t>
  </si>
  <si>
    <t>45.4</t>
  </si>
  <si>
    <t>49.9</t>
  </si>
  <si>
    <t>51.3</t>
  </si>
  <si>
    <t>62.1</t>
  </si>
  <si>
    <t>61.9</t>
  </si>
  <si>
    <t>64.4</t>
  </si>
  <si>
    <t>63.0</t>
  </si>
  <si>
    <t>77.0</t>
  </si>
  <si>
    <t>98.1</t>
  </si>
  <si>
    <t>Notes for Table 5.1:</t>
  </si>
  <si>
    <t>3. The Corporation Tax gap is made up of 3 components: small businesses, mid-sized businesses and large businesses</t>
  </si>
  <si>
    <t>Table 5.2: Estimated small businesses Corporation Tax gap (£ billion)</t>
  </si>
  <si>
    <t>18.4</t>
  </si>
  <si>
    <t>14.4</t>
  </si>
  <si>
    <t>14.5</t>
  </si>
  <si>
    <t>15.4</t>
  </si>
  <si>
    <t>22.8</t>
  </si>
  <si>
    <t>16.2</t>
  </si>
  <si>
    <t>22.4</t>
  </si>
  <si>
    <t>22.7</t>
  </si>
  <si>
    <t>33.7</t>
  </si>
  <si>
    <t>Notes for Table 5.2:</t>
  </si>
  <si>
    <t>1. Figures rounded to the nearest £0.1 billion and 0.1%. As a result components may not appear to sum.  </t>
  </si>
  <si>
    <t>2. Total tax gap includes avoidance estimates.  </t>
  </si>
  <si>
    <t>3. Figures for previous years have been revised. </t>
  </si>
  <si>
    <t>4. Tax gap estimates from 2021 to 2022 are projected based on a constant gross tax gap and Corporation Tax small business liabilities figures for the respective years. </t>
  </si>
  <si>
    <t>5. Compliance yield is distributed by period of settlement of enquiry. </t>
  </si>
  <si>
    <t>6. Liability refers to the actual amount expected to be received by HMRC based on taxpayer declarations and HMRC's compliance activity.</t>
  </si>
  <si>
    <t>Table 5.3: Proportion of small businesses with incorrect Corporation Tax returns where additional liability established</t>
  </si>
  <si>
    <t>Proportion of small businesses with incorrect returns</t>
  </si>
  <si>
    <t>With additional liability between £0 and £1,000</t>
  </si>
  <si>
    <t>With additional liability greater than £1,000</t>
  </si>
  <si>
    <t>Notes for Table 5.3:</t>
  </si>
  <si>
    <t>1. Figures rounded to the nearest 1%. As a result components may not appear to sum. </t>
  </si>
  <si>
    <t>Table 5.4: Estimated mid-sized businesses Corporation Tax gap (£ billion)</t>
  </si>
  <si>
    <t>18.2</t>
  </si>
  <si>
    <t>19.5</t>
  </si>
  <si>
    <t>24.3</t>
  </si>
  <si>
    <t>Notes for Table 5.4:</t>
  </si>
  <si>
    <t>1. Figures for previous years have been revised. Figures rounded to the nearest £0.1 billion and 0.1%. As a result components may not appear to sum. </t>
  </si>
  <si>
    <t>2. Total tax gap includes avoidance estimates. </t>
  </si>
  <si>
    <t>3. Projection factor applied to the gross tax gap estimate for 2019 to 2020 to produce a projected estimate from 2020 to 2021. This is based on the trend in estimated Corporation Tax liabilities.</t>
  </si>
  <si>
    <t>4. Compliance yield is the total yield from closed risks plus the estimated compliance yield from open risks.</t>
  </si>
  <si>
    <t>5. Compliance yield in this table relates to a specific accounting period and therefore cannot be compared to reported compliance yield in HMRC’s Annual Report and Accounts. A projection factor is applied to the compliance yield estimate for 2019 to 2020 to produce a projected estimate from 2020 to 2021. This is based on the trend in estimated Corporation Tax liabilities.</t>
  </si>
  <si>
    <t>Table 5.5: Estimated large businesses Corporation Tax gap (£ billion)</t>
  </si>
  <si>
    <t>30.4</t>
  </si>
  <si>
    <t>28.6</t>
  </si>
  <si>
    <t>21.6</t>
  </si>
  <si>
    <t>25.8</t>
  </si>
  <si>
    <t>22.9</t>
  </si>
  <si>
    <t>21.7</t>
  </si>
  <si>
    <t>23.1</t>
  </si>
  <si>
    <t>27.5</t>
  </si>
  <si>
    <t>28.1</t>
  </si>
  <si>
    <t>24.9</t>
  </si>
  <si>
    <t>39.0</t>
  </si>
  <si>
    <t>33.3</t>
  </si>
  <si>
    <t>31.3</t>
  </si>
  <si>
    <t>26.4</t>
  </si>
  <si>
    <t>23.3</t>
  </si>
  <si>
    <t>27.2</t>
  </si>
  <si>
    <t>23.8</t>
  </si>
  <si>
    <t>28.5</t>
  </si>
  <si>
    <t>30.9</t>
  </si>
  <si>
    <t>29.7</t>
  </si>
  <si>
    <t>29.0</t>
  </si>
  <si>
    <t>Notes for Table 5.5:</t>
  </si>
  <si>
    <t>1. Figures for previous years have been revised. Figures rounded to the nearest £0.1 billion and 0.1%. As a result components may not appear to sum. </t>
  </si>
  <si>
    <t>2. Total tax gap includes avoidance estimates. </t>
  </si>
  <si>
    <t>3. Projection factor applied to the gross tax gap estimate for 2017 to 2018 to produce a projected estimate from 2018 to 2019. This is based on the trend in estimated Corporation Tax liabilities.</t>
  </si>
  <si>
    <t>5. Compliance yield in this table relates to a specific accounting period and therefore cannot be compared to reported compliance yield in HMRC’s Annual Report and Accounts. A projection factor is applied to the compliance yield estimate for 2017 to 2018 to produce a projected estimate from 2018 to 2019. This is based on the trend in estimated Corporation Tax liabilities.</t>
  </si>
  <si>
    <t>Table 6.1: Other taxes gap as a percentage of total theoretical tax liabilities</t>
  </si>
  <si>
    <t>Petroleum Revenue Tax</t>
  </si>
  <si>
    <t>0.0%</t>
  </si>
  <si>
    <t>All other taxes</t>
  </si>
  <si>
    <t>Notes for Table 6.1:</t>
  </si>
  <si>
    <t>1. Figures rounded to the nearest 0.1%.</t>
  </si>
  <si>
    <t>2. The Petroleum Revenue Tax gap is not calculated from 2015 to 2016 as it was permanently zero rated from 1 January 2016. This is denoted as - in the table. </t>
  </si>
  <si>
    <t>3. Other taxes, levies and duties includes Aggregates Levy, Air Passenger Duty, Customs Duty, Climate Change Levy, Digital Services Tax, Insurance Premium Tax, Plastic Packaging Tax and Soft Drinks Industry Levy.</t>
  </si>
  <si>
    <t>Table 6.2: Stamp Duty Land Tax gap (£ million) and proportion of theoretical tax liabilities</t>
  </si>
  <si>
    <t>325</t>
  </si>
  <si>
    <t>125</t>
  </si>
  <si>
    <t>175</t>
  </si>
  <si>
    <t>225</t>
  </si>
  <si>
    <t>14,100</t>
  </si>
  <si>
    <t>15,400</t>
  </si>
  <si>
    <t>7,100</t>
  </si>
  <si>
    <t>13,100</t>
  </si>
  <si>
    <t>14,300</t>
  </si>
  <si>
    <t>15,600</t>
  </si>
  <si>
    <t>Notes for Table 6.2:</t>
  </si>
  <si>
    <t>2. Tax gap estimates are rounded to nearest £25 million and liability figures are rounded to nearest £100 million.</t>
  </si>
  <si>
    <t>3. Figures for the proportion of theoretical tax liabilities are independently rounded to the nearest 0.1%.</t>
  </si>
  <si>
    <t>Table 6.3: Stamp Duty Reserve Tax gap (£ million) and proportion of theoretical tax liabilities</t>
  </si>
  <si>
    <t>Notes for Table 6.3:</t>
  </si>
  <si>
    <t>1. Tax gap estimates are rounded to nearest £10 million and liability figures are rounded to nearest £100 million.</t>
  </si>
  <si>
    <t>2. Figures for the proportion of theoretical tax liabilities are independently rounded to the nearest 0.1%.</t>
  </si>
  <si>
    <t>Table 6.4: Inheritance tax gap (£ million) and proportion of theoretical tax liabilities</t>
  </si>
  <si>
    <t>525</t>
  </si>
  <si>
    <t>425</t>
  </si>
  <si>
    <t>275</t>
  </si>
  <si>
    <t>375</t>
  </si>
  <si>
    <t>Notes for Table 6.4:</t>
  </si>
  <si>
    <t>4. Upper and lower bounds are only available from the tax year 2013 to 2014. </t>
  </si>
  <si>
    <t>Table 6.5: Petroleum Revenue Tax gap (£ million) and proportion of theoretical tax liabilities</t>
  </si>
  <si>
    <t>Notes for Table 6.5:</t>
  </si>
  <si>
    <t>3. The Petroleum Revenue Tax gap is not calculated from 2015 to 2016 as it was permanently zero rated from 1 January 2016. This is denoted as - in the table. </t>
  </si>
  <si>
    <t>Table 6.6: Landfill Tax gap (£ million) and proportion of theoretical tax liabilities</t>
  </si>
  <si>
    <t>25</t>
  </si>
  <si>
    <t>75</t>
  </si>
  <si>
    <t>Notes for Table 6.6:</t>
  </si>
  <si>
    <t>Table 6.7: Other taxes, levies and duties gap (£ million) and proportion of total theoretical tax liabilities</t>
  </si>
  <si>
    <t>Aggregates Levy, Air Passenger Duty, 
Climate Change Levy, Customs Duty, 
Digital Services Tax, Insurance Premium Tax, Plastic Packaging Tax and 
Soft Drinks Industry Levy</t>
  </si>
  <si>
    <t>475</t>
  </si>
  <si>
    <t>575</t>
  </si>
  <si>
    <t>675</t>
  </si>
  <si>
    <t>775</t>
  </si>
  <si>
    <t>825</t>
  </si>
  <si>
    <t>925</t>
  </si>
  <si>
    <t>14,700</t>
  </si>
  <si>
    <t>15,700</t>
  </si>
  <si>
    <t>15,500</t>
  </si>
  <si>
    <t>22,400</t>
  </si>
  <si>
    <t>16,500</t>
  </si>
  <si>
    <t>Notes for Table 6.7:</t>
  </si>
  <si>
    <t>3. Figures for the proportion of total theoretical tax liabilities are independently rounded to the nearest 0.1%.</t>
  </si>
  <si>
    <t>4. The Soft Drinks Industry Levy was introduced on 6 April 2018 and forms part of the ‘Other taxes, levies and duties’ estimates from 2018 to 2019.</t>
  </si>
  <si>
    <t>5. The Digital Services Tax was introduced on 1 April 2020 and forms part of the ‘Other taxes, levies and duties’ estimates from 2021 to 2022.</t>
  </si>
  <si>
    <t>6. The Plastic Packaging Tax was introduced on 1 April 2022 and forms part of the 'Other taxes, levies and duties' estimate from 2022 to 2023</t>
  </si>
  <si>
    <t>Table 7.1: Illustrative tax gap time series by behaviour, percentage of total theoretical liabilities and £ billion</t>
  </si>
  <si>
    <t>Behaviour</t>
  </si>
  <si>
    <t>Failure to take reasonable care</t>
  </si>
  <si>
    <t>Criminal attacks</t>
  </si>
  <si>
    <t>Evasion</t>
  </si>
  <si>
    <t>Legal interpretation</t>
  </si>
  <si>
    <t>Error</t>
  </si>
  <si>
    <t>Notes for Table 7.1:</t>
  </si>
  <si>
    <t>Table 7.2: Avoidance tax gap by type of tax (£ billion)</t>
  </si>
  <si>
    <t>Type of tax</t>
  </si>
  <si>
    <t>Value Added Tax</t>
  </si>
  <si>
    <t>Notes for Table 7.2:</t>
  </si>
  <si>
    <t>2. Estimates are rounded to the nearest £0.1 billion. As a result components may not appear to sum.</t>
  </si>
  <si>
    <t>4. The Petroleum Revenue Tax gap is not calculated from 2015 to 2016 as it was permanently zero rated from 1 January 2016. </t>
  </si>
  <si>
    <t>Chapter 1</t>
  </si>
  <si>
    <t>Chapter 2</t>
  </si>
  <si>
    <t>Chapter 3</t>
  </si>
  <si>
    <t>Chapter 4</t>
  </si>
  <si>
    <t>Chapter 5</t>
  </si>
  <si>
    <t>Chapter 6</t>
  </si>
  <si>
    <t>Chapter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</si>
</sst>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scheme val="minor"/>
    </font>
    <font>
      <b/>
      <sz val="10"/>
      <color rgb="FF008985"/>
      <name val="Verdana"/>
    </font>
    <font>
      <sz val="10"/>
      <color rgb="FF000000"/>
      <name val="Verdana"/>
    </font>
    <font>
      <sz val="12"/>
      <color rgb="FF009999"/>
      <name val="Verdana"/>
    </font>
    <font>
      <b/>
      <sz val="12"/>
      <color rgb="FF009999"/>
      <name val="Verdana"/>
    </font>
  </fonts>
  <fills count="2">
    <fill>
      <patternFill patternType="none"/>
    </fill>
    <fill>
      <patternFill patternType="gray125"/>
    </fill>
  </fills>
  <borders count="3">
    <border>
      <left/>
      <right/>
      <top/>
      <bottom/>
      <diagonal/>
    </border>
    <border>
      <left/>
      <right/>
      <top style="thick">
        <color rgb="FF008985"/>
      </top>
      <bottom style="thick">
        <color rgb="FF008985"/>
      </bottom>
      <diagonal/>
    </border>
    <border>
      <left/>
      <right/>
      <top/>
      <bottom style="thick">
        <color rgb="FF008985"/>
      </bottom>
      <diagonal/>
    </border>
  </borders>
  <cellStyleXfs count="1">
    <xf numFmtId="0" fontId="0" fillId="0" borderId="0"/>
  </cellStyleXfs>
  <cellXfs count="10">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2" fontId="2" fillId="0" borderId="0" xfId="0" applyNumberFormat="1"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left" vertical="center"/>
    </xf>
    <xf numFmtId="0" fontId="1" fillId="0" borderId="1"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F37" totalsRowShown="0">
  <autoFilter ref="A3:F37" xr:uid="{00000000-0009-0000-0100-000003000000}"/>
  <tableColumns count="6">
    <tableColumn id="1" xr3:uid="{00000000-0010-0000-0000-000001000000}" name="Tax"/>
    <tableColumn id="2" xr3:uid="{00000000-0010-0000-0000-000002000000}" name="Type"/>
    <tableColumn id="3" xr3:uid="{00000000-0010-0000-0000-000003000000}" name="Component"/>
    <tableColumn id="4" xr3:uid="{00000000-0010-0000-0000-000004000000}" name="Percentage tax gap"/>
    <tableColumn id="5" xr3:uid="{00000000-0010-0000-0000-000005000000}" name="Absolute tax gap (£bn)"/>
    <tableColumn id="6" xr3:uid="{00000000-0010-0000-0000-000006000000}" name="Uncertainty rating"/>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A26:S32" totalsRowShown="0">
  <autoFilter ref="A26:S32" xr:uid="{00000000-0009-0000-0100-00000C000000}"/>
  <tableColumns count="19">
    <tableColumn id="1" xr3:uid="{00000000-0010-0000-0900-000001000000}" name="Tax Gap (£ million)"/>
    <tableColumn id="2" xr3:uid="{00000000-0010-0000-0900-000002000000}" name="2005-06"/>
    <tableColumn id="3" xr3:uid="{00000000-0010-0000-0900-000003000000}" name="2006-07"/>
    <tableColumn id="4" xr3:uid="{00000000-0010-0000-0900-000004000000}" name="2007-08"/>
    <tableColumn id="5" xr3:uid="{00000000-0010-0000-0900-000005000000}" name="2008-09"/>
    <tableColumn id="6" xr3:uid="{00000000-0010-0000-0900-000006000000}" name="2009-10"/>
    <tableColumn id="7" xr3:uid="{00000000-0010-0000-0900-000007000000}" name="2010-11"/>
    <tableColumn id="8" xr3:uid="{00000000-0010-0000-0900-000008000000}" name="2011-12"/>
    <tableColumn id="9" xr3:uid="{00000000-0010-0000-0900-000009000000}" name="2012-13"/>
    <tableColumn id="10" xr3:uid="{00000000-0010-0000-0900-00000A000000}" name="2013-14"/>
    <tableColumn id="11" xr3:uid="{00000000-0010-0000-0900-00000B000000}" name="2014-15"/>
    <tableColumn id="12" xr3:uid="{00000000-0010-0000-0900-00000C000000}" name="2015-16"/>
    <tableColumn id="13" xr3:uid="{00000000-0010-0000-0900-00000D000000}" name="2016-17"/>
    <tableColumn id="14" xr3:uid="{00000000-0010-0000-0900-00000E000000}" name="2017-18"/>
    <tableColumn id="15" xr3:uid="{00000000-0010-0000-0900-00000F000000}" name="2018-19"/>
    <tableColumn id="16" xr3:uid="{00000000-0010-0000-0900-000010000000}" name="2019-20"/>
    <tableColumn id="17" xr3:uid="{00000000-0010-0000-0900-000011000000}" name="2020-21"/>
    <tableColumn id="18" xr3:uid="{00000000-0010-0000-0900-000012000000}" name="2021-22"/>
    <tableColumn id="19" xr3:uid="{00000000-0010-0000-0900-000013000000}" name="2022-23"/>
  </tableColumns>
  <tableStyleInfo name="none"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3000000}" name="Table102" displayName="Table102" ref="A3:F21" totalsRowShown="0">
  <autoFilter ref="A3:F21" xr:uid="{00000000-0009-0000-0100-000066000000}"/>
  <tableColumns count="6">
    <tableColumn id="1" xr3:uid="{00000000-0010-0000-6300-000001000000}" name="Behaviour"/>
    <tableColumn id="2" xr3:uid="{00000000-0010-0000-6300-000002000000}" name="Tax gap as percentage of liability or £bn"/>
    <tableColumn id="3" xr3:uid="{00000000-0010-0000-6300-000003000000}" name="2019-20"/>
    <tableColumn id="4" xr3:uid="{00000000-0010-0000-6300-000004000000}" name="2020-21"/>
    <tableColumn id="5" xr3:uid="{00000000-0010-0000-6300-000005000000}" name="2021-22"/>
    <tableColumn id="6" xr3:uid="{00000000-0010-0000-6300-000006000000}" name="2022-23"/>
  </tableColumns>
  <tableStyleInfo name="none"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4000000}" name="Table103" displayName="Table103" ref="A3:S8" totalsRowShown="0">
  <autoFilter ref="A3:S8" xr:uid="{00000000-0009-0000-0100-000067000000}"/>
  <tableColumns count="19">
    <tableColumn id="1" xr3:uid="{00000000-0010-0000-6400-000001000000}" name="Type of tax"/>
    <tableColumn id="2" xr3:uid="{00000000-0010-0000-6400-000002000000}" name="2005-06"/>
    <tableColumn id="3" xr3:uid="{00000000-0010-0000-6400-000003000000}" name="2006-07"/>
    <tableColumn id="4" xr3:uid="{00000000-0010-0000-6400-000004000000}" name="2007-08"/>
    <tableColumn id="5" xr3:uid="{00000000-0010-0000-6400-000005000000}" name="2008-09"/>
    <tableColumn id="6" xr3:uid="{00000000-0010-0000-6400-000006000000}" name="2009-10"/>
    <tableColumn id="7" xr3:uid="{00000000-0010-0000-6400-000007000000}" name="2010-11"/>
    <tableColumn id="8" xr3:uid="{00000000-0010-0000-6400-000008000000}" name="2011-12"/>
    <tableColumn id="9" xr3:uid="{00000000-0010-0000-6400-000009000000}" name="2012-13"/>
    <tableColumn id="10" xr3:uid="{00000000-0010-0000-6400-00000A000000}" name="2013-14"/>
    <tableColumn id="11" xr3:uid="{00000000-0010-0000-6400-00000B000000}" name="2014-15"/>
    <tableColumn id="12" xr3:uid="{00000000-0010-0000-6400-00000C000000}" name="2015-16"/>
    <tableColumn id="13" xr3:uid="{00000000-0010-0000-6400-00000D000000}" name="2016-17"/>
    <tableColumn id="14" xr3:uid="{00000000-0010-0000-6400-00000E000000}" name="2017-18"/>
    <tableColumn id="15" xr3:uid="{00000000-0010-0000-6400-00000F000000}" name="2018-19"/>
    <tableColumn id="16" xr3:uid="{00000000-0010-0000-6400-000010000000}" name="2019-20"/>
    <tableColumn id="17" xr3:uid="{00000000-0010-0000-6400-000011000000}" name="2020-21"/>
    <tableColumn id="18" xr3:uid="{00000000-0010-0000-6400-000012000000}" name="2021-22"/>
    <tableColumn id="19" xr3:uid="{00000000-0010-0000-6400-000013000000}" name="2022-23"/>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3" displayName="Table13" ref="A5:X8" totalsRowShown="0">
  <autoFilter ref="A5:X8" xr:uid="{00000000-0009-0000-0100-00000D000000}"/>
  <tableColumns count="24">
    <tableColumn id="1" xr3:uid="{00000000-0010-0000-0A00-000001000000}" name="Illicit market share"/>
    <tableColumn id="2" xr3:uid="{00000000-0010-0000-0A00-000002000000}" name="2000-01"/>
    <tableColumn id="3" xr3:uid="{00000000-0010-0000-0A00-000003000000}" name="2001-02"/>
    <tableColumn id="4" xr3:uid="{00000000-0010-0000-0A00-000004000000}" name="2002-03"/>
    <tableColumn id="5" xr3:uid="{00000000-0010-0000-0A00-000005000000}" name="2003-04"/>
    <tableColumn id="6" xr3:uid="{00000000-0010-0000-0A00-000006000000}" name="2004-05"/>
    <tableColumn id="7" xr3:uid="{00000000-0010-0000-0A00-000007000000}" name="2005-06"/>
    <tableColumn id="8" xr3:uid="{00000000-0010-0000-0A00-000008000000}" name="2006-07"/>
    <tableColumn id="9" xr3:uid="{00000000-0010-0000-0A00-000009000000}" name="2007-08"/>
    <tableColumn id="10" xr3:uid="{00000000-0010-0000-0A00-00000A000000}" name="2008-09"/>
    <tableColumn id="11" xr3:uid="{00000000-0010-0000-0A00-00000B000000}" name="2009-10"/>
    <tableColumn id="12" xr3:uid="{00000000-0010-0000-0A00-00000C000000}" name="2010-11"/>
    <tableColumn id="13" xr3:uid="{00000000-0010-0000-0A00-00000D000000}" name="2011-12"/>
    <tableColumn id="14" xr3:uid="{00000000-0010-0000-0A00-00000E000000}" name="2012-13"/>
    <tableColumn id="15" xr3:uid="{00000000-0010-0000-0A00-00000F000000}" name="2013-14"/>
    <tableColumn id="16" xr3:uid="{00000000-0010-0000-0A00-000010000000}" name="2014-15"/>
    <tableColumn id="17" xr3:uid="{00000000-0010-0000-0A00-000011000000}" name="2015-16"/>
    <tableColumn id="18" xr3:uid="{00000000-0010-0000-0A00-000012000000}" name="2016-17"/>
    <tableColumn id="19" xr3:uid="{00000000-0010-0000-0A00-000013000000}" name="2017-18"/>
    <tableColumn id="20" xr3:uid="{00000000-0010-0000-0A00-000014000000}" name="2018-19"/>
    <tableColumn id="21" xr3:uid="{00000000-0010-0000-0A00-000015000000}" name="2019-20"/>
    <tableColumn id="22" xr3:uid="{00000000-0010-0000-0A00-000016000000}" name="2020-21"/>
    <tableColumn id="23" xr3:uid="{00000000-0010-0000-0A00-000017000000}" name="2021-22"/>
    <tableColumn id="24" xr3:uid="{00000000-0010-0000-0A00-000018000000}" name="2022-23"/>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4" displayName="Table14" ref="A21:X29" totalsRowShown="0">
  <autoFilter ref="A21:X29" xr:uid="{00000000-0009-0000-0100-00000E000000}"/>
  <tableColumns count="24">
    <tableColumn id="1" xr3:uid="{00000000-0010-0000-0B00-000001000000}" name="Tax gap (£ million)"/>
    <tableColumn id="2" xr3:uid="{00000000-0010-0000-0B00-000002000000}" name="2000-01"/>
    <tableColumn id="3" xr3:uid="{00000000-0010-0000-0B00-000003000000}" name="2001-02"/>
    <tableColumn id="4" xr3:uid="{00000000-0010-0000-0B00-000004000000}" name="2002-03"/>
    <tableColumn id="5" xr3:uid="{00000000-0010-0000-0B00-000005000000}" name="2003-04"/>
    <tableColumn id="6" xr3:uid="{00000000-0010-0000-0B00-000006000000}" name="2004-05"/>
    <tableColumn id="7" xr3:uid="{00000000-0010-0000-0B00-000007000000}" name="2005-06"/>
    <tableColumn id="8" xr3:uid="{00000000-0010-0000-0B00-000008000000}" name="2006-07"/>
    <tableColumn id="9" xr3:uid="{00000000-0010-0000-0B00-000009000000}" name="2007-08"/>
    <tableColumn id="10" xr3:uid="{00000000-0010-0000-0B00-00000A000000}" name="2008-09"/>
    <tableColumn id="11" xr3:uid="{00000000-0010-0000-0B00-00000B000000}" name="2009-10"/>
    <tableColumn id="12" xr3:uid="{00000000-0010-0000-0B00-00000C000000}" name="2010-11"/>
    <tableColumn id="13" xr3:uid="{00000000-0010-0000-0B00-00000D000000}" name="2011-12"/>
    <tableColumn id="14" xr3:uid="{00000000-0010-0000-0B00-00000E000000}" name="2012-13"/>
    <tableColumn id="15" xr3:uid="{00000000-0010-0000-0B00-00000F000000}" name="2013-14"/>
    <tableColumn id="16" xr3:uid="{00000000-0010-0000-0B00-000010000000}" name="2014-15"/>
    <tableColumn id="17" xr3:uid="{00000000-0010-0000-0B00-000011000000}" name="2015-16"/>
    <tableColumn id="18" xr3:uid="{00000000-0010-0000-0B00-000012000000}" name="2016-17"/>
    <tableColumn id="19" xr3:uid="{00000000-0010-0000-0B00-000013000000}" name="2017-18"/>
    <tableColumn id="20" xr3:uid="{00000000-0010-0000-0B00-000014000000}" name="2018-19"/>
    <tableColumn id="21" xr3:uid="{00000000-0010-0000-0B00-000015000000}" name="2019-20"/>
    <tableColumn id="22" xr3:uid="{00000000-0010-0000-0B00-000016000000}" name="2020-21"/>
    <tableColumn id="23" xr3:uid="{00000000-0010-0000-0B00-000017000000}" name="2021-22"/>
    <tableColumn id="24" xr3:uid="{00000000-0010-0000-0B00-000018000000}" name="2022-23"/>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5" displayName="Table15" ref="A5:X8" totalsRowShown="0">
  <autoFilter ref="A5:X8" xr:uid="{00000000-0009-0000-0100-00000F000000}"/>
  <tableColumns count="24">
    <tableColumn id="1" xr3:uid="{00000000-0010-0000-0C00-000001000000}" name="Illicit market share"/>
    <tableColumn id="2" xr3:uid="{00000000-0010-0000-0C00-000002000000}" name="2000-01"/>
    <tableColumn id="3" xr3:uid="{00000000-0010-0000-0C00-000003000000}" name="2001-02"/>
    <tableColumn id="4" xr3:uid="{00000000-0010-0000-0C00-000004000000}" name="2002-03"/>
    <tableColumn id="5" xr3:uid="{00000000-0010-0000-0C00-000005000000}" name="2003-04"/>
    <tableColumn id="6" xr3:uid="{00000000-0010-0000-0C00-000006000000}" name="2004-05"/>
    <tableColumn id="7" xr3:uid="{00000000-0010-0000-0C00-000007000000}" name="2005-06"/>
    <tableColumn id="8" xr3:uid="{00000000-0010-0000-0C00-000008000000}" name="2006-07"/>
    <tableColumn id="9" xr3:uid="{00000000-0010-0000-0C00-000009000000}" name="2007-08"/>
    <tableColumn id="10" xr3:uid="{00000000-0010-0000-0C00-00000A000000}" name="2008-09"/>
    <tableColumn id="11" xr3:uid="{00000000-0010-0000-0C00-00000B000000}" name="2009-10"/>
    <tableColumn id="12" xr3:uid="{00000000-0010-0000-0C00-00000C000000}" name="2010-11"/>
    <tableColumn id="13" xr3:uid="{00000000-0010-0000-0C00-00000D000000}" name="2011-12"/>
    <tableColumn id="14" xr3:uid="{00000000-0010-0000-0C00-00000E000000}" name="2012-13"/>
    <tableColumn id="15" xr3:uid="{00000000-0010-0000-0C00-00000F000000}" name="2013-14"/>
    <tableColumn id="16" xr3:uid="{00000000-0010-0000-0C00-000010000000}" name="2014-15"/>
    <tableColumn id="17" xr3:uid="{00000000-0010-0000-0C00-000011000000}" name="2015-16"/>
    <tableColumn id="18" xr3:uid="{00000000-0010-0000-0C00-000012000000}" name="2016-17"/>
    <tableColumn id="19" xr3:uid="{00000000-0010-0000-0C00-000013000000}" name="2017-18"/>
    <tableColumn id="20" xr3:uid="{00000000-0010-0000-0C00-000014000000}" name="2018-19"/>
    <tableColumn id="21" xr3:uid="{00000000-0010-0000-0C00-000015000000}" name="2019-20"/>
    <tableColumn id="22" xr3:uid="{00000000-0010-0000-0C00-000016000000}" name="2020-21"/>
    <tableColumn id="23" xr3:uid="{00000000-0010-0000-0C00-000017000000}" name="2021-22"/>
    <tableColumn id="24" xr3:uid="{00000000-0010-0000-0C00-000018000000}" name="2022-23"/>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6" displayName="Table16" ref="A21:X29" totalsRowShown="0">
  <autoFilter ref="A21:X29" xr:uid="{00000000-0009-0000-0100-000010000000}"/>
  <tableColumns count="24">
    <tableColumn id="1" xr3:uid="{00000000-0010-0000-0D00-000001000000}" name="Tax gap (£ million)"/>
    <tableColumn id="2" xr3:uid="{00000000-0010-0000-0D00-000002000000}" name="2000-01"/>
    <tableColumn id="3" xr3:uid="{00000000-0010-0000-0D00-000003000000}" name="2001-02"/>
    <tableColumn id="4" xr3:uid="{00000000-0010-0000-0D00-000004000000}" name="2002-03"/>
    <tableColumn id="5" xr3:uid="{00000000-0010-0000-0D00-000005000000}" name="2003-04"/>
    <tableColumn id="6" xr3:uid="{00000000-0010-0000-0D00-000006000000}" name="2004-05"/>
    <tableColumn id="7" xr3:uid="{00000000-0010-0000-0D00-000007000000}" name="2005-06"/>
    <tableColumn id="8" xr3:uid="{00000000-0010-0000-0D00-000008000000}" name="2006-07"/>
    <tableColumn id="9" xr3:uid="{00000000-0010-0000-0D00-000009000000}" name="2007-08"/>
    <tableColumn id="10" xr3:uid="{00000000-0010-0000-0D00-00000A000000}" name="2008-09"/>
    <tableColumn id="11" xr3:uid="{00000000-0010-0000-0D00-00000B000000}" name="2009-10"/>
    <tableColumn id="12" xr3:uid="{00000000-0010-0000-0D00-00000C000000}" name="2010-11"/>
    <tableColumn id="13" xr3:uid="{00000000-0010-0000-0D00-00000D000000}" name="2011-12"/>
    <tableColumn id="14" xr3:uid="{00000000-0010-0000-0D00-00000E000000}" name="2012-13"/>
    <tableColumn id="15" xr3:uid="{00000000-0010-0000-0D00-00000F000000}" name="2013-14"/>
    <tableColumn id="16" xr3:uid="{00000000-0010-0000-0D00-000010000000}" name="2014-15"/>
    <tableColumn id="17" xr3:uid="{00000000-0010-0000-0D00-000011000000}" name="2015-16"/>
    <tableColumn id="18" xr3:uid="{00000000-0010-0000-0D00-000012000000}" name="2016-17"/>
    <tableColumn id="19" xr3:uid="{00000000-0010-0000-0D00-000013000000}" name="2017-18"/>
    <tableColumn id="20" xr3:uid="{00000000-0010-0000-0D00-000014000000}" name="2018-19"/>
    <tableColumn id="21" xr3:uid="{00000000-0010-0000-0D00-000015000000}" name="2019-20"/>
    <tableColumn id="22" xr3:uid="{00000000-0010-0000-0D00-000016000000}" name="2020-21"/>
    <tableColumn id="23" xr3:uid="{00000000-0010-0000-0D00-000017000000}" name="2021-22"/>
    <tableColumn id="24" xr3:uid="{00000000-0010-0000-0D00-000018000000}" name="2022-23"/>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A5:X10" totalsRowShown="0">
  <autoFilter ref="A5:X10" xr:uid="{00000000-0009-0000-0100-000011000000}"/>
  <tableColumns count="24">
    <tableColumn id="1" xr3:uid="{00000000-0010-0000-0E00-000001000000}" name="Tobacco illicit market"/>
    <tableColumn id="2" xr3:uid="{00000000-0010-0000-0E00-000002000000}" name="2000-01"/>
    <tableColumn id="3" xr3:uid="{00000000-0010-0000-0E00-000003000000}" name="2001-02"/>
    <tableColumn id="4" xr3:uid="{00000000-0010-0000-0E00-000004000000}" name="2002-03"/>
    <tableColumn id="5" xr3:uid="{00000000-0010-0000-0E00-000005000000}" name="2003-04"/>
    <tableColumn id="6" xr3:uid="{00000000-0010-0000-0E00-000006000000}" name="2004-05"/>
    <tableColumn id="7" xr3:uid="{00000000-0010-0000-0E00-000007000000}" name="2005-06"/>
    <tableColumn id="8" xr3:uid="{00000000-0010-0000-0E00-000008000000}" name="2006-07"/>
    <tableColumn id="9" xr3:uid="{00000000-0010-0000-0E00-000009000000}" name="2007-08"/>
    <tableColumn id="10" xr3:uid="{00000000-0010-0000-0E00-00000A000000}" name="2008-09"/>
    <tableColumn id="11" xr3:uid="{00000000-0010-0000-0E00-00000B000000}" name="2009-10"/>
    <tableColumn id="12" xr3:uid="{00000000-0010-0000-0E00-00000C000000}" name="2010-11"/>
    <tableColumn id="13" xr3:uid="{00000000-0010-0000-0E00-00000D000000}" name="2011-12"/>
    <tableColumn id="14" xr3:uid="{00000000-0010-0000-0E00-00000E000000}" name="2012-13"/>
    <tableColumn id="15" xr3:uid="{00000000-0010-0000-0E00-00000F000000}" name="2013-14"/>
    <tableColumn id="16" xr3:uid="{00000000-0010-0000-0E00-000010000000}" name="2014-15"/>
    <tableColumn id="17" xr3:uid="{00000000-0010-0000-0E00-000011000000}" name="2015-16"/>
    <tableColumn id="18" xr3:uid="{00000000-0010-0000-0E00-000012000000}" name="2016-17"/>
    <tableColumn id="19" xr3:uid="{00000000-0010-0000-0E00-000013000000}" name="2017-18"/>
    <tableColumn id="20" xr3:uid="{00000000-0010-0000-0E00-000014000000}" name="2018-19"/>
    <tableColumn id="21" xr3:uid="{00000000-0010-0000-0E00-000015000000}" name="2019-20"/>
    <tableColumn id="22" xr3:uid="{00000000-0010-0000-0E00-000016000000}" name="2020-21"/>
    <tableColumn id="23" xr3:uid="{00000000-0010-0000-0E00-000017000000}" name="2021-22"/>
    <tableColumn id="24" xr3:uid="{00000000-0010-0000-0E00-000018000000}" name="2022-23"/>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A24:S27" totalsRowShown="0">
  <autoFilter ref="A24:S27" xr:uid="{00000000-0009-0000-0100-000012000000}"/>
  <tableColumns count="19">
    <tableColumn id="1" xr3:uid="{00000000-0010-0000-0F00-000001000000}" name="Tax_breakdown"/>
    <tableColumn id="2" xr3:uid="{00000000-0010-0000-0F00-000002000000}" name="2005-06"/>
    <tableColumn id="3" xr3:uid="{00000000-0010-0000-0F00-000003000000}" name="2006-07"/>
    <tableColumn id="4" xr3:uid="{00000000-0010-0000-0F00-000004000000}" name="2007-08"/>
    <tableColumn id="5" xr3:uid="{00000000-0010-0000-0F00-000005000000}" name="2008-09"/>
    <tableColumn id="6" xr3:uid="{00000000-0010-0000-0F00-000006000000}" name="2009-10"/>
    <tableColumn id="7" xr3:uid="{00000000-0010-0000-0F00-000007000000}" name="2010-11"/>
    <tableColumn id="8" xr3:uid="{00000000-0010-0000-0F00-000008000000}" name="2011-12"/>
    <tableColumn id="9" xr3:uid="{00000000-0010-0000-0F00-000009000000}" name="2012-13"/>
    <tableColumn id="10" xr3:uid="{00000000-0010-0000-0F00-00000A000000}" name="2013-14"/>
    <tableColumn id="11" xr3:uid="{00000000-0010-0000-0F00-00000B000000}" name="2014-15"/>
    <tableColumn id="12" xr3:uid="{00000000-0010-0000-0F00-00000C000000}" name="2015-16"/>
    <tableColumn id="13" xr3:uid="{00000000-0010-0000-0F00-00000D000000}" name="2016-17"/>
    <tableColumn id="14" xr3:uid="{00000000-0010-0000-0F00-00000E000000}" name="2017-18"/>
    <tableColumn id="15" xr3:uid="{00000000-0010-0000-0F00-00000F000000}" name="2018-19"/>
    <tableColumn id="16" xr3:uid="{00000000-0010-0000-0F00-000010000000}" name="2019-20"/>
    <tableColumn id="17" xr3:uid="{00000000-0010-0000-0F00-000011000000}" name="2020-21"/>
    <tableColumn id="18" xr3:uid="{00000000-0010-0000-0F00-000012000000}" name="2021-22"/>
    <tableColumn id="19" xr3:uid="{00000000-0010-0000-0F00-000013000000}" name="2022-23"/>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9" displayName="Table19" ref="A38:X46" totalsRowShown="0">
  <autoFilter ref="A38:X46" xr:uid="{00000000-0009-0000-0100-000013000000}"/>
  <tableColumns count="24">
    <tableColumn id="1" xr3:uid="{00000000-0010-0000-1000-000001000000}" name="Cigarette illicit market"/>
    <tableColumn id="2" xr3:uid="{00000000-0010-0000-1000-000002000000}" name="2000-01"/>
    <tableColumn id="3" xr3:uid="{00000000-0010-0000-1000-000003000000}" name="2001-02"/>
    <tableColumn id="4" xr3:uid="{00000000-0010-0000-1000-000004000000}" name="2002-03"/>
    <tableColumn id="5" xr3:uid="{00000000-0010-0000-1000-000005000000}" name="2003-04"/>
    <tableColumn id="6" xr3:uid="{00000000-0010-0000-1000-000006000000}" name="2004-05"/>
    <tableColumn id="7" xr3:uid="{00000000-0010-0000-1000-000007000000}" name="2005-06"/>
    <tableColumn id="8" xr3:uid="{00000000-0010-0000-1000-000008000000}" name="2006-07"/>
    <tableColumn id="9" xr3:uid="{00000000-0010-0000-1000-000009000000}" name="2007-08"/>
    <tableColumn id="10" xr3:uid="{00000000-0010-0000-1000-00000A000000}" name="2008-09"/>
    <tableColumn id="11" xr3:uid="{00000000-0010-0000-1000-00000B000000}" name="2009-10"/>
    <tableColumn id="12" xr3:uid="{00000000-0010-0000-1000-00000C000000}" name="2010-11"/>
    <tableColumn id="13" xr3:uid="{00000000-0010-0000-1000-00000D000000}" name="2011-12"/>
    <tableColumn id="14" xr3:uid="{00000000-0010-0000-1000-00000E000000}" name="2012-13"/>
    <tableColumn id="15" xr3:uid="{00000000-0010-0000-1000-00000F000000}" name="2013-14"/>
    <tableColumn id="16" xr3:uid="{00000000-0010-0000-1000-000010000000}" name="2014-15"/>
    <tableColumn id="17" xr3:uid="{00000000-0010-0000-1000-000011000000}" name="2015-16"/>
    <tableColumn id="18" xr3:uid="{00000000-0010-0000-1000-000012000000}" name="2016-17"/>
    <tableColumn id="19" xr3:uid="{00000000-0010-0000-1000-000013000000}" name="2017-18"/>
    <tableColumn id="20" xr3:uid="{00000000-0010-0000-1000-000014000000}" name="2018-19"/>
    <tableColumn id="21" xr3:uid="{00000000-0010-0000-1000-000015000000}" name="2019-20"/>
    <tableColumn id="22" xr3:uid="{00000000-0010-0000-1000-000016000000}" name="2020-21"/>
    <tableColumn id="23" xr3:uid="{00000000-0010-0000-1000-000017000000}" name="2021-22"/>
    <tableColumn id="24" xr3:uid="{00000000-0010-0000-1000-000018000000}" name="2022-23"/>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 displayName="Table20" ref="A60:X68" totalsRowShown="0">
  <autoFilter ref="A60:X68" xr:uid="{00000000-0009-0000-0100-000014000000}"/>
  <tableColumns count="24">
    <tableColumn id="1" xr3:uid="{00000000-0010-0000-1100-000001000000}" name="Hand-rolling tobacco illicit market"/>
    <tableColumn id="2" xr3:uid="{00000000-0010-0000-1100-000002000000}" name="2000-01"/>
    <tableColumn id="3" xr3:uid="{00000000-0010-0000-1100-000003000000}" name="2001-02"/>
    <tableColumn id="4" xr3:uid="{00000000-0010-0000-1100-000004000000}" name="2002-03"/>
    <tableColumn id="5" xr3:uid="{00000000-0010-0000-1100-000005000000}" name="2003-04"/>
    <tableColumn id="6" xr3:uid="{00000000-0010-0000-1100-000006000000}" name="2004-05"/>
    <tableColumn id="7" xr3:uid="{00000000-0010-0000-1100-000007000000}" name="2005-06"/>
    <tableColumn id="8" xr3:uid="{00000000-0010-0000-1100-000008000000}" name="2006-07"/>
    <tableColumn id="9" xr3:uid="{00000000-0010-0000-1100-000009000000}" name="2007-08"/>
    <tableColumn id="10" xr3:uid="{00000000-0010-0000-1100-00000A000000}" name="2008-09"/>
    <tableColumn id="11" xr3:uid="{00000000-0010-0000-1100-00000B000000}" name="2009-10"/>
    <tableColumn id="12" xr3:uid="{00000000-0010-0000-1100-00000C000000}" name="2010-11"/>
    <tableColumn id="13" xr3:uid="{00000000-0010-0000-1100-00000D000000}" name="2011-12"/>
    <tableColumn id="14" xr3:uid="{00000000-0010-0000-1100-00000E000000}" name="2012-13"/>
    <tableColumn id="15" xr3:uid="{00000000-0010-0000-1100-00000F000000}" name="2013-14"/>
    <tableColumn id="16" xr3:uid="{00000000-0010-0000-1100-000010000000}" name="2014-15"/>
    <tableColumn id="17" xr3:uid="{00000000-0010-0000-1100-000011000000}" name="2015-16"/>
    <tableColumn id="18" xr3:uid="{00000000-0010-0000-1100-000012000000}" name="2016-17"/>
    <tableColumn id="19" xr3:uid="{00000000-0010-0000-1100-000013000000}" name="2017-18"/>
    <tableColumn id="20" xr3:uid="{00000000-0010-0000-1100-000014000000}" name="2018-19"/>
    <tableColumn id="21" xr3:uid="{00000000-0010-0000-1100-000015000000}" name="2019-20"/>
    <tableColumn id="22" xr3:uid="{00000000-0010-0000-1100-000016000000}" name="2020-21"/>
    <tableColumn id="23" xr3:uid="{00000000-0010-0000-1100-000017000000}" name="2021-22"/>
    <tableColumn id="24" xr3:uid="{00000000-0010-0000-1100-000018000000}" name="2022-23"/>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A5:X8" totalsRowShown="0">
  <autoFilter ref="A5:X8" xr:uid="{00000000-0009-0000-0100-000015000000}"/>
  <tableColumns count="24">
    <tableColumn id="1" xr3:uid="{00000000-0010-0000-1200-000001000000}" name="Illicit market share"/>
    <tableColumn id="2" xr3:uid="{00000000-0010-0000-1200-000002000000}" name="2000-01"/>
    <tableColumn id="3" xr3:uid="{00000000-0010-0000-1200-000003000000}" name="2001-02"/>
    <tableColumn id="4" xr3:uid="{00000000-0010-0000-1200-000004000000}" name="2002-03"/>
    <tableColumn id="5" xr3:uid="{00000000-0010-0000-1200-000005000000}" name="2003-04"/>
    <tableColumn id="6" xr3:uid="{00000000-0010-0000-1200-000006000000}" name="2004-05"/>
    <tableColumn id="7" xr3:uid="{00000000-0010-0000-1200-000007000000}" name="2005-06"/>
    <tableColumn id="8" xr3:uid="{00000000-0010-0000-1200-000008000000}" name="2006-07"/>
    <tableColumn id="9" xr3:uid="{00000000-0010-0000-1200-000009000000}" name="2007-08"/>
    <tableColumn id="10" xr3:uid="{00000000-0010-0000-1200-00000A000000}" name="2008-09"/>
    <tableColumn id="11" xr3:uid="{00000000-0010-0000-1200-00000B000000}" name="2009-10"/>
    <tableColumn id="12" xr3:uid="{00000000-0010-0000-1200-00000C000000}" name="2010-11"/>
    <tableColumn id="13" xr3:uid="{00000000-0010-0000-1200-00000D000000}" name="2011-12"/>
    <tableColumn id="14" xr3:uid="{00000000-0010-0000-1200-00000E000000}" name="2012-13"/>
    <tableColumn id="15" xr3:uid="{00000000-0010-0000-1200-00000F000000}" name="2013-14"/>
    <tableColumn id="16" xr3:uid="{00000000-0010-0000-1200-000010000000}" name="2014-15"/>
    <tableColumn id="17" xr3:uid="{00000000-0010-0000-1200-000011000000}" name="2015-16"/>
    <tableColumn id="18" xr3:uid="{00000000-0010-0000-1200-000012000000}" name="2016-17"/>
    <tableColumn id="19" xr3:uid="{00000000-0010-0000-1200-000013000000}" name="2017-18"/>
    <tableColumn id="20" xr3:uid="{00000000-0010-0000-1200-000014000000}" name="2018-19"/>
    <tableColumn id="21" xr3:uid="{00000000-0010-0000-1200-000015000000}" name="2019-20"/>
    <tableColumn id="22" xr3:uid="{00000000-0010-0000-1200-000016000000}" name="2020-21"/>
    <tableColumn id="23" xr3:uid="{00000000-0010-0000-1200-000017000000}" name="2021-22"/>
    <tableColumn id="24" xr3:uid="{00000000-0010-0000-1200-000018000000}" name="2022-23"/>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3:T23" totalsRowShown="0">
  <autoFilter ref="A3:T23" xr:uid="{00000000-0009-0000-0100-000004000000}"/>
  <tableColumns count="20">
    <tableColumn id="1" xr3:uid="{00000000-0010-0000-0100-000001000000}" name="Tax"/>
    <tableColumn id="2" xr3:uid="{00000000-0010-0000-0100-000002000000}" name="Type"/>
    <tableColumn id="3" xr3:uid="{00000000-0010-0000-0100-000003000000}" name="2005-06"/>
    <tableColumn id="4" xr3:uid="{00000000-0010-0000-0100-000004000000}" name="2006-07"/>
    <tableColumn id="5" xr3:uid="{00000000-0010-0000-0100-000005000000}" name="2007-08"/>
    <tableColumn id="6" xr3:uid="{00000000-0010-0000-0100-000006000000}" name="2008-09"/>
    <tableColumn id="7" xr3:uid="{00000000-0010-0000-0100-000007000000}" name="2009-10"/>
    <tableColumn id="8" xr3:uid="{00000000-0010-0000-0100-000008000000}" name="2010-11"/>
    <tableColumn id="9" xr3:uid="{00000000-0010-0000-0100-000009000000}" name="2011-12"/>
    <tableColumn id="10" xr3:uid="{00000000-0010-0000-0100-00000A000000}" name="2012-13"/>
    <tableColumn id="11" xr3:uid="{00000000-0010-0000-0100-00000B000000}" name="2013-14"/>
    <tableColumn id="12" xr3:uid="{00000000-0010-0000-0100-00000C000000}" name="2014-15"/>
    <tableColumn id="13" xr3:uid="{00000000-0010-0000-0100-00000D000000}" name="2015-16"/>
    <tableColumn id="14" xr3:uid="{00000000-0010-0000-0100-00000E000000}" name="2016-17"/>
    <tableColumn id="15" xr3:uid="{00000000-0010-0000-0100-00000F000000}" name="2017-18"/>
    <tableColumn id="16" xr3:uid="{00000000-0010-0000-0100-000010000000}" name="2018-19"/>
    <tableColumn id="17" xr3:uid="{00000000-0010-0000-0100-000011000000}" name="2019-20"/>
    <tableColumn id="18" xr3:uid="{00000000-0010-0000-0100-000012000000}" name="2020-21"/>
    <tableColumn id="19" xr3:uid="{00000000-0010-0000-0100-000013000000}" name="2021-22"/>
    <tableColumn id="20" xr3:uid="{00000000-0010-0000-0100-000014000000}" name="2022-23"/>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A19:X23" totalsRowShown="0">
  <autoFilter ref="A19:X23" xr:uid="{00000000-0009-0000-0100-000016000000}"/>
  <tableColumns count="24">
    <tableColumn id="1" xr3:uid="{00000000-0010-0000-1300-000001000000}" name="Total consumption"/>
    <tableColumn id="2" xr3:uid="{00000000-0010-0000-1300-000002000000}" name="2000-01"/>
    <tableColumn id="3" xr3:uid="{00000000-0010-0000-1300-000003000000}" name="2001-02"/>
    <tableColumn id="4" xr3:uid="{00000000-0010-0000-1300-000004000000}" name="2002-03"/>
    <tableColumn id="5" xr3:uid="{00000000-0010-0000-1300-000005000000}" name="2003-04"/>
    <tableColumn id="6" xr3:uid="{00000000-0010-0000-1300-000006000000}" name="2004-05"/>
    <tableColumn id="7" xr3:uid="{00000000-0010-0000-1300-000007000000}" name="2005-06"/>
    <tableColumn id="8" xr3:uid="{00000000-0010-0000-1300-000008000000}" name="2006-07"/>
    <tableColumn id="9" xr3:uid="{00000000-0010-0000-1300-000009000000}" name="2007-08"/>
    <tableColumn id="10" xr3:uid="{00000000-0010-0000-1300-00000A000000}" name="2008-09"/>
    <tableColumn id="11" xr3:uid="{00000000-0010-0000-1300-00000B000000}" name="2009-10"/>
    <tableColumn id="12" xr3:uid="{00000000-0010-0000-1300-00000C000000}" name="2010-11"/>
    <tableColumn id="13" xr3:uid="{00000000-0010-0000-1300-00000D000000}" name="2011-12"/>
    <tableColumn id="14" xr3:uid="{00000000-0010-0000-1300-00000E000000}" name="2012-13"/>
    <tableColumn id="15" xr3:uid="{00000000-0010-0000-1300-00000F000000}" name="2013-14"/>
    <tableColumn id="16" xr3:uid="{00000000-0010-0000-1300-000010000000}" name="2014-15"/>
    <tableColumn id="17" xr3:uid="{00000000-0010-0000-1300-000011000000}" name="2015-16"/>
    <tableColumn id="18" xr3:uid="{00000000-0010-0000-1300-000012000000}" name="2016-17"/>
    <tableColumn id="19" xr3:uid="{00000000-0010-0000-1300-000013000000}" name="2017-18"/>
    <tableColumn id="20" xr3:uid="{00000000-0010-0000-1300-000014000000}" name="2018-19"/>
    <tableColumn id="21" xr3:uid="{00000000-0010-0000-1300-000015000000}" name="2019-20"/>
    <tableColumn id="22" xr3:uid="{00000000-0010-0000-1300-000016000000}" name="2020-21"/>
    <tableColumn id="23" xr3:uid="{00000000-0010-0000-1300-000017000000}" name="2021-22"/>
    <tableColumn id="24" xr3:uid="{00000000-0010-0000-1300-000018000000}" name="2022-23"/>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A34:X37" totalsRowShown="0">
  <autoFilter ref="A34:X37" xr:uid="{00000000-0009-0000-0100-000017000000}"/>
  <tableColumns count="24">
    <tableColumn id="1" xr3:uid="{00000000-0010-0000-1400-000001000000}" name="Illicit market"/>
    <tableColumn id="2" xr3:uid="{00000000-0010-0000-1400-000002000000}" name="2000-01"/>
    <tableColumn id="3" xr3:uid="{00000000-0010-0000-1400-000003000000}" name="2001-02"/>
    <tableColumn id="4" xr3:uid="{00000000-0010-0000-1400-000004000000}" name="2002-03"/>
    <tableColumn id="5" xr3:uid="{00000000-0010-0000-1400-000005000000}" name="2003-04"/>
    <tableColumn id="6" xr3:uid="{00000000-0010-0000-1400-000006000000}" name="2004-05"/>
    <tableColumn id="7" xr3:uid="{00000000-0010-0000-1400-000007000000}" name="2005-06"/>
    <tableColumn id="8" xr3:uid="{00000000-0010-0000-1400-000008000000}" name="2006-07"/>
    <tableColumn id="9" xr3:uid="{00000000-0010-0000-1400-000009000000}" name="2007-08"/>
    <tableColumn id="10" xr3:uid="{00000000-0010-0000-1400-00000A000000}" name="2008-09"/>
    <tableColumn id="11" xr3:uid="{00000000-0010-0000-1400-00000B000000}" name="2009-10"/>
    <tableColumn id="12" xr3:uid="{00000000-0010-0000-1400-00000C000000}" name="2010-11"/>
    <tableColumn id="13" xr3:uid="{00000000-0010-0000-1400-00000D000000}" name="2011-12"/>
    <tableColumn id="14" xr3:uid="{00000000-0010-0000-1400-00000E000000}" name="2012-13"/>
    <tableColumn id="15" xr3:uid="{00000000-0010-0000-1400-00000F000000}" name="2013-14"/>
    <tableColumn id="16" xr3:uid="{00000000-0010-0000-1400-000010000000}" name="2014-15"/>
    <tableColumn id="17" xr3:uid="{00000000-0010-0000-1400-000011000000}" name="2015-16"/>
    <tableColumn id="18" xr3:uid="{00000000-0010-0000-1400-000012000000}" name="2016-17"/>
    <tableColumn id="19" xr3:uid="{00000000-0010-0000-1400-000013000000}" name="2017-18"/>
    <tableColumn id="20" xr3:uid="{00000000-0010-0000-1400-000014000000}" name="2018-19"/>
    <tableColumn id="21" xr3:uid="{00000000-0010-0000-1400-000015000000}" name="2019-20"/>
    <tableColumn id="22" xr3:uid="{00000000-0010-0000-1400-000016000000}" name="2020-21"/>
    <tableColumn id="23" xr3:uid="{00000000-0010-0000-1400-000017000000}" name="2021-22"/>
    <tableColumn id="24" xr3:uid="{00000000-0010-0000-1400-000018000000}" name="2022-23"/>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24" displayName="Table24" ref="A48:X49" totalsRowShown="0">
  <autoFilter ref="A48:X49" xr:uid="{00000000-0009-0000-0100-000018000000}"/>
  <tableColumns count="24">
    <tableColumn id="1" xr3:uid="{00000000-0010-0000-1500-000001000000}" name="Cross-border shopping"/>
    <tableColumn id="2" xr3:uid="{00000000-0010-0000-1500-000002000000}" name="2000-01"/>
    <tableColumn id="3" xr3:uid="{00000000-0010-0000-1500-000003000000}" name="2001-02"/>
    <tableColumn id="4" xr3:uid="{00000000-0010-0000-1500-000004000000}" name="2002-03"/>
    <tableColumn id="5" xr3:uid="{00000000-0010-0000-1500-000005000000}" name="2003-04"/>
    <tableColumn id="6" xr3:uid="{00000000-0010-0000-1500-000006000000}" name="2004-05"/>
    <tableColumn id="7" xr3:uid="{00000000-0010-0000-1500-000007000000}" name="2005-06"/>
    <tableColumn id="8" xr3:uid="{00000000-0010-0000-1500-000008000000}" name="2006-07"/>
    <tableColumn id="9" xr3:uid="{00000000-0010-0000-1500-000009000000}" name="2007-08"/>
    <tableColumn id="10" xr3:uid="{00000000-0010-0000-1500-00000A000000}" name="2008-09"/>
    <tableColumn id="11" xr3:uid="{00000000-0010-0000-1500-00000B000000}" name="2009-10"/>
    <tableColumn id="12" xr3:uid="{00000000-0010-0000-1500-00000C000000}" name="2010-11"/>
    <tableColumn id="13" xr3:uid="{00000000-0010-0000-1500-00000D000000}" name="2011-12"/>
    <tableColumn id="14" xr3:uid="{00000000-0010-0000-1500-00000E000000}" name="2012-13"/>
    <tableColumn id="15" xr3:uid="{00000000-0010-0000-1500-00000F000000}" name="2013-14"/>
    <tableColumn id="16" xr3:uid="{00000000-0010-0000-1500-000010000000}" name="2014-15"/>
    <tableColumn id="17" xr3:uid="{00000000-0010-0000-1500-000011000000}" name="2015-16"/>
    <tableColumn id="18" xr3:uid="{00000000-0010-0000-1500-000012000000}" name="2016-17"/>
    <tableColumn id="19" xr3:uid="{00000000-0010-0000-1500-000013000000}" name="2017-18"/>
    <tableColumn id="20" xr3:uid="{00000000-0010-0000-1500-000014000000}" name="2018-19"/>
    <tableColumn id="21" xr3:uid="{00000000-0010-0000-1500-000015000000}" name="2019-20"/>
    <tableColumn id="22" xr3:uid="{00000000-0010-0000-1500-000016000000}" name="2020-21"/>
    <tableColumn id="23" xr3:uid="{00000000-0010-0000-1500-000017000000}" name="2021-22"/>
    <tableColumn id="24" xr3:uid="{00000000-0010-0000-1500-000018000000}" name="2022-23"/>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25" displayName="Table25" ref="A60:X63" totalsRowShown="0">
  <autoFilter ref="A60:X63" xr:uid="{00000000-0009-0000-0100-000019000000}"/>
  <tableColumns count="24">
    <tableColumn id="1" xr3:uid="{00000000-0010-0000-1600-000001000000}" name="Illicit market share"/>
    <tableColumn id="2" xr3:uid="{00000000-0010-0000-1600-000002000000}" name="2000-01"/>
    <tableColumn id="3" xr3:uid="{00000000-0010-0000-1600-000003000000}" name="2001-02"/>
    <tableColumn id="4" xr3:uid="{00000000-0010-0000-1600-000004000000}" name="2002-03"/>
    <tableColumn id="5" xr3:uid="{00000000-0010-0000-1600-000005000000}" name="2003-04"/>
    <tableColumn id="6" xr3:uid="{00000000-0010-0000-1600-000006000000}" name="2004-05"/>
    <tableColumn id="7" xr3:uid="{00000000-0010-0000-1600-000007000000}" name="2005-06"/>
    <tableColumn id="8" xr3:uid="{00000000-0010-0000-1600-000008000000}" name="2006-07"/>
    <tableColumn id="9" xr3:uid="{00000000-0010-0000-1600-000009000000}" name="2007-08"/>
    <tableColumn id="10" xr3:uid="{00000000-0010-0000-1600-00000A000000}" name="2008-09"/>
    <tableColumn id="11" xr3:uid="{00000000-0010-0000-1600-00000B000000}" name="2009-10"/>
    <tableColumn id="12" xr3:uid="{00000000-0010-0000-1600-00000C000000}" name="2010-11"/>
    <tableColumn id="13" xr3:uid="{00000000-0010-0000-1600-00000D000000}" name="2011-12"/>
    <tableColumn id="14" xr3:uid="{00000000-0010-0000-1600-00000E000000}" name="2012-13"/>
    <tableColumn id="15" xr3:uid="{00000000-0010-0000-1600-00000F000000}" name="2013-14"/>
    <tableColumn id="16" xr3:uid="{00000000-0010-0000-1600-000010000000}" name="2014-15"/>
    <tableColumn id="17" xr3:uid="{00000000-0010-0000-1600-000011000000}" name="2015-16"/>
    <tableColumn id="18" xr3:uid="{00000000-0010-0000-1600-000012000000}" name="2016-17"/>
    <tableColumn id="19" xr3:uid="{00000000-0010-0000-1600-000013000000}" name="2017-18"/>
    <tableColumn id="20" xr3:uid="{00000000-0010-0000-1600-000014000000}" name="2018-19"/>
    <tableColumn id="21" xr3:uid="{00000000-0010-0000-1600-000015000000}" name="2019-20"/>
    <tableColumn id="22" xr3:uid="{00000000-0010-0000-1600-000016000000}" name="2020-21"/>
    <tableColumn id="23" xr3:uid="{00000000-0010-0000-1600-000017000000}" name="2021-22"/>
    <tableColumn id="24" xr3:uid="{00000000-0010-0000-1600-000018000000}" name="2022-23"/>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26" displayName="Table26" ref="A74:X78" totalsRowShown="0">
  <autoFilter ref="A74:X78" xr:uid="{00000000-0009-0000-0100-00001A000000}"/>
  <tableColumns count="24">
    <tableColumn id="1" xr3:uid="{00000000-0010-0000-1700-000001000000}" name="Total consumption"/>
    <tableColumn id="2" xr3:uid="{00000000-0010-0000-1700-000002000000}" name="2000-01"/>
    <tableColumn id="3" xr3:uid="{00000000-0010-0000-1700-000003000000}" name="2001-02"/>
    <tableColumn id="4" xr3:uid="{00000000-0010-0000-1700-000004000000}" name="2002-03"/>
    <tableColumn id="5" xr3:uid="{00000000-0010-0000-1700-000005000000}" name="2003-04"/>
    <tableColumn id="6" xr3:uid="{00000000-0010-0000-1700-000006000000}" name="2004-05"/>
    <tableColumn id="7" xr3:uid="{00000000-0010-0000-1700-000007000000}" name="2005-06"/>
    <tableColumn id="8" xr3:uid="{00000000-0010-0000-1700-000008000000}" name="2006-07"/>
    <tableColumn id="9" xr3:uid="{00000000-0010-0000-1700-000009000000}" name="2007-08"/>
    <tableColumn id="10" xr3:uid="{00000000-0010-0000-1700-00000A000000}" name="2008-09"/>
    <tableColumn id="11" xr3:uid="{00000000-0010-0000-1700-00000B000000}" name="2009-10"/>
    <tableColumn id="12" xr3:uid="{00000000-0010-0000-1700-00000C000000}" name="2010-11"/>
    <tableColumn id="13" xr3:uid="{00000000-0010-0000-1700-00000D000000}" name="2011-12"/>
    <tableColumn id="14" xr3:uid="{00000000-0010-0000-1700-00000E000000}" name="2012-13"/>
    <tableColumn id="15" xr3:uid="{00000000-0010-0000-1700-00000F000000}" name="2013-14"/>
    <tableColumn id="16" xr3:uid="{00000000-0010-0000-1700-000010000000}" name="2014-15"/>
    <tableColumn id="17" xr3:uid="{00000000-0010-0000-1700-000011000000}" name="2015-16"/>
    <tableColumn id="18" xr3:uid="{00000000-0010-0000-1700-000012000000}" name="2016-17"/>
    <tableColumn id="19" xr3:uid="{00000000-0010-0000-1700-000013000000}" name="2017-18"/>
    <tableColumn id="20" xr3:uid="{00000000-0010-0000-1700-000014000000}" name="2018-19"/>
    <tableColumn id="21" xr3:uid="{00000000-0010-0000-1700-000015000000}" name="2019-20"/>
    <tableColumn id="22" xr3:uid="{00000000-0010-0000-1700-000016000000}" name="2020-21"/>
    <tableColumn id="23" xr3:uid="{00000000-0010-0000-1700-000017000000}" name="2021-22"/>
    <tableColumn id="24" xr3:uid="{00000000-0010-0000-1700-000018000000}" name="2022-23"/>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7" displayName="Table27" ref="A89:X92" totalsRowShown="0">
  <autoFilter ref="A89:X92" xr:uid="{00000000-0009-0000-0100-00001B000000}"/>
  <tableColumns count="24">
    <tableColumn id="1" xr3:uid="{00000000-0010-0000-1800-000001000000}" name="Illicit market"/>
    <tableColumn id="2" xr3:uid="{00000000-0010-0000-1800-000002000000}" name="2000-01"/>
    <tableColumn id="3" xr3:uid="{00000000-0010-0000-1800-000003000000}" name="2001-02"/>
    <tableColumn id="4" xr3:uid="{00000000-0010-0000-1800-000004000000}" name="2002-03"/>
    <tableColumn id="5" xr3:uid="{00000000-0010-0000-1800-000005000000}" name="2003-04"/>
    <tableColumn id="6" xr3:uid="{00000000-0010-0000-1800-000006000000}" name="2004-05"/>
    <tableColumn id="7" xr3:uid="{00000000-0010-0000-1800-000007000000}" name="2005-06"/>
    <tableColumn id="8" xr3:uid="{00000000-0010-0000-1800-000008000000}" name="2006-07"/>
    <tableColumn id="9" xr3:uid="{00000000-0010-0000-1800-000009000000}" name="2007-08"/>
    <tableColumn id="10" xr3:uid="{00000000-0010-0000-1800-00000A000000}" name="2008-09"/>
    <tableColumn id="11" xr3:uid="{00000000-0010-0000-1800-00000B000000}" name="2009-10"/>
    <tableColumn id="12" xr3:uid="{00000000-0010-0000-1800-00000C000000}" name="2010-11"/>
    <tableColumn id="13" xr3:uid="{00000000-0010-0000-1800-00000D000000}" name="2011-12"/>
    <tableColumn id="14" xr3:uid="{00000000-0010-0000-1800-00000E000000}" name="2012-13"/>
    <tableColumn id="15" xr3:uid="{00000000-0010-0000-1800-00000F000000}" name="2013-14"/>
    <tableColumn id="16" xr3:uid="{00000000-0010-0000-1800-000010000000}" name="2014-15"/>
    <tableColumn id="17" xr3:uid="{00000000-0010-0000-1800-000011000000}" name="2015-16"/>
    <tableColumn id="18" xr3:uid="{00000000-0010-0000-1800-000012000000}" name="2016-17"/>
    <tableColumn id="19" xr3:uid="{00000000-0010-0000-1800-000013000000}" name="2017-18"/>
    <tableColumn id="20" xr3:uid="{00000000-0010-0000-1800-000014000000}" name="2018-19"/>
    <tableColumn id="21" xr3:uid="{00000000-0010-0000-1800-000015000000}" name="2019-20"/>
    <tableColumn id="22" xr3:uid="{00000000-0010-0000-1800-000016000000}" name="2020-21"/>
    <tableColumn id="23" xr3:uid="{00000000-0010-0000-1800-000017000000}" name="2021-22"/>
    <tableColumn id="24" xr3:uid="{00000000-0010-0000-1800-000018000000}" name="2022-23"/>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28" displayName="Table28" ref="A103:X106" totalsRowShown="0">
  <autoFilter ref="A103:X106" xr:uid="{00000000-0009-0000-0100-00001C000000}"/>
  <tableColumns count="24">
    <tableColumn id="1" xr3:uid="{00000000-0010-0000-1900-000001000000}" name="Cross-border shopping"/>
    <tableColumn id="2" xr3:uid="{00000000-0010-0000-1900-000002000000}" name="2000-01"/>
    <tableColumn id="3" xr3:uid="{00000000-0010-0000-1900-000003000000}" name="2001-02"/>
    <tableColumn id="4" xr3:uid="{00000000-0010-0000-1900-000004000000}" name="2002-03"/>
    <tableColumn id="5" xr3:uid="{00000000-0010-0000-1900-000005000000}" name="2003-04"/>
    <tableColumn id="6" xr3:uid="{00000000-0010-0000-1900-000006000000}" name="2004-05"/>
    <tableColumn id="7" xr3:uid="{00000000-0010-0000-1900-000007000000}" name="2005-06"/>
    <tableColumn id="8" xr3:uid="{00000000-0010-0000-1900-000008000000}" name="2006-07"/>
    <tableColumn id="9" xr3:uid="{00000000-0010-0000-1900-000009000000}" name="2007-08"/>
    <tableColumn id="10" xr3:uid="{00000000-0010-0000-1900-00000A000000}" name="2008-09"/>
    <tableColumn id="11" xr3:uid="{00000000-0010-0000-1900-00000B000000}" name="2009-10"/>
    <tableColumn id="12" xr3:uid="{00000000-0010-0000-1900-00000C000000}" name="2010-11"/>
    <tableColumn id="13" xr3:uid="{00000000-0010-0000-1900-00000D000000}" name="2011-12"/>
    <tableColumn id="14" xr3:uid="{00000000-0010-0000-1900-00000E000000}" name="2012-13"/>
    <tableColumn id="15" xr3:uid="{00000000-0010-0000-1900-00000F000000}" name="2013-14"/>
    <tableColumn id="16" xr3:uid="{00000000-0010-0000-1900-000010000000}" name="2014-15"/>
    <tableColumn id="17" xr3:uid="{00000000-0010-0000-1900-000011000000}" name="2015-16"/>
    <tableColumn id="18" xr3:uid="{00000000-0010-0000-1900-000012000000}" name="2016-17"/>
    <tableColumn id="19" xr3:uid="{00000000-0010-0000-1900-000013000000}" name="2017-18"/>
    <tableColumn id="20" xr3:uid="{00000000-0010-0000-1900-000014000000}" name="2018-19"/>
    <tableColumn id="21" xr3:uid="{00000000-0010-0000-1900-000015000000}" name="2019-20"/>
    <tableColumn id="22" xr3:uid="{00000000-0010-0000-1900-000016000000}" name="2020-21"/>
    <tableColumn id="23" xr3:uid="{00000000-0010-0000-1900-000017000000}" name="2021-22"/>
    <tableColumn id="24" xr3:uid="{00000000-0010-0000-1900-000018000000}" name="2022-23"/>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29" displayName="Table29" ref="A5:X11" totalsRowShown="0">
  <autoFilter ref="A5:X11" xr:uid="{00000000-0009-0000-0100-00001D000000}"/>
  <tableColumns count="24">
    <tableColumn id="1" xr3:uid="{00000000-0010-0000-1A00-000001000000}" name="Hydrocarbon oils tax gap"/>
    <tableColumn id="2" xr3:uid="{00000000-0010-0000-1A00-000002000000}" name="2000-01"/>
    <tableColumn id="3" xr3:uid="{00000000-0010-0000-1A00-000003000000}" name="2001-02"/>
    <tableColumn id="4" xr3:uid="{00000000-0010-0000-1A00-000004000000}" name="2002-03"/>
    <tableColumn id="5" xr3:uid="{00000000-0010-0000-1A00-000005000000}" name="2003-04"/>
    <tableColumn id="6" xr3:uid="{00000000-0010-0000-1A00-000006000000}" name="2004-05"/>
    <tableColumn id="7" xr3:uid="{00000000-0010-0000-1A00-000007000000}" name="2005-06"/>
    <tableColumn id="8" xr3:uid="{00000000-0010-0000-1A00-000008000000}" name="2006-07"/>
    <tableColumn id="9" xr3:uid="{00000000-0010-0000-1A00-000009000000}" name="2007-08"/>
    <tableColumn id="10" xr3:uid="{00000000-0010-0000-1A00-00000A000000}" name="2008-09"/>
    <tableColumn id="11" xr3:uid="{00000000-0010-0000-1A00-00000B000000}" name="2009-10"/>
    <tableColumn id="12" xr3:uid="{00000000-0010-0000-1A00-00000C000000}" name="2010-11"/>
    <tableColumn id="13" xr3:uid="{00000000-0010-0000-1A00-00000D000000}" name="2011-12"/>
    <tableColumn id="14" xr3:uid="{00000000-0010-0000-1A00-00000E000000}" name="2012-13"/>
    <tableColumn id="15" xr3:uid="{00000000-0010-0000-1A00-00000F000000}" name="2013-14"/>
    <tableColumn id="16" xr3:uid="{00000000-0010-0000-1A00-000010000000}" name="2014-15"/>
    <tableColumn id="17" xr3:uid="{00000000-0010-0000-1A00-000011000000}" name="2015-16"/>
    <tableColumn id="18" xr3:uid="{00000000-0010-0000-1A00-000012000000}" name="2016-17"/>
    <tableColumn id="19" xr3:uid="{00000000-0010-0000-1A00-000013000000}" name="2017-18"/>
    <tableColumn id="20" xr3:uid="{00000000-0010-0000-1A00-000014000000}" name="2018-19"/>
    <tableColumn id="21" xr3:uid="{00000000-0010-0000-1A00-000015000000}" name="2019-20"/>
    <tableColumn id="22" xr3:uid="{00000000-0010-0000-1A00-000016000000}" name="2020-21"/>
    <tableColumn id="23" xr3:uid="{00000000-0010-0000-1A00-000017000000}" name="2021-22"/>
    <tableColumn id="24" xr3:uid="{00000000-0010-0000-1A00-000018000000}" name="2022-23"/>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30" displayName="Table30" ref="A25:X31" totalsRowShown="0">
  <autoFilter ref="A25:X31" xr:uid="{00000000-0009-0000-0100-00001E000000}"/>
  <tableColumns count="24">
    <tableColumn id="1" xr3:uid="{00000000-0010-0000-1B00-000001000000}" name="Diesel tax gap"/>
    <tableColumn id="2" xr3:uid="{00000000-0010-0000-1B00-000002000000}" name="2000-01"/>
    <tableColumn id="3" xr3:uid="{00000000-0010-0000-1B00-000003000000}" name="2001-02"/>
    <tableColumn id="4" xr3:uid="{00000000-0010-0000-1B00-000004000000}" name="2002-03"/>
    <tableColumn id="5" xr3:uid="{00000000-0010-0000-1B00-000005000000}" name="2003-04"/>
    <tableColumn id="6" xr3:uid="{00000000-0010-0000-1B00-000006000000}" name="2004-05"/>
    <tableColumn id="7" xr3:uid="{00000000-0010-0000-1B00-000007000000}" name="2005-06"/>
    <tableColumn id="8" xr3:uid="{00000000-0010-0000-1B00-000008000000}" name="2006-07"/>
    <tableColumn id="9" xr3:uid="{00000000-0010-0000-1B00-000009000000}" name="2007-08"/>
    <tableColumn id="10" xr3:uid="{00000000-0010-0000-1B00-00000A000000}" name="2008-09"/>
    <tableColumn id="11" xr3:uid="{00000000-0010-0000-1B00-00000B000000}" name="2009-10"/>
    <tableColumn id="12" xr3:uid="{00000000-0010-0000-1B00-00000C000000}" name="2010-11"/>
    <tableColumn id="13" xr3:uid="{00000000-0010-0000-1B00-00000D000000}" name="2011-12"/>
    <tableColumn id="14" xr3:uid="{00000000-0010-0000-1B00-00000E000000}" name="2012-13"/>
    <tableColumn id="15" xr3:uid="{00000000-0010-0000-1B00-00000F000000}" name="2013-14"/>
    <tableColumn id="16" xr3:uid="{00000000-0010-0000-1B00-000010000000}" name="2014-15"/>
    <tableColumn id="17" xr3:uid="{00000000-0010-0000-1B00-000011000000}" name="2015-16"/>
    <tableColumn id="18" xr3:uid="{00000000-0010-0000-1B00-000012000000}" name="2016-17"/>
    <tableColumn id="19" xr3:uid="{00000000-0010-0000-1B00-000013000000}" name="2017-18"/>
    <tableColumn id="20" xr3:uid="{00000000-0010-0000-1B00-000014000000}" name="2018-19"/>
    <tableColumn id="21" xr3:uid="{00000000-0010-0000-1B00-000015000000}" name="2019-20"/>
    <tableColumn id="22" xr3:uid="{00000000-0010-0000-1B00-000016000000}" name="2020-21"/>
    <tableColumn id="23" xr3:uid="{00000000-0010-0000-1B00-000017000000}" name="2021-22"/>
    <tableColumn id="24" xr3:uid="{00000000-0010-0000-1B00-000018000000}" name="2022-23"/>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31" displayName="Table31" ref="A5:X8" totalsRowShown="0">
  <autoFilter ref="A5:X8" xr:uid="{00000000-0009-0000-0100-00001F000000}"/>
  <tableColumns count="24">
    <tableColumn id="1" xr3:uid="{00000000-0010-0000-1C00-000001000000}" name="Illicit market share"/>
    <tableColumn id="2" xr3:uid="{00000000-0010-0000-1C00-000002000000}" name="2000-01"/>
    <tableColumn id="3" xr3:uid="{00000000-0010-0000-1C00-000003000000}" name="2001-02"/>
    <tableColumn id="4" xr3:uid="{00000000-0010-0000-1C00-000004000000}" name="2002-03"/>
    <tableColumn id="5" xr3:uid="{00000000-0010-0000-1C00-000005000000}" name="2003-04"/>
    <tableColumn id="6" xr3:uid="{00000000-0010-0000-1C00-000006000000}" name="2004-05"/>
    <tableColumn id="7" xr3:uid="{00000000-0010-0000-1C00-000007000000}" name="2005-06"/>
    <tableColumn id="8" xr3:uid="{00000000-0010-0000-1C00-000008000000}" name="2006-07"/>
    <tableColumn id="9" xr3:uid="{00000000-0010-0000-1C00-000009000000}" name="2007-08"/>
    <tableColumn id="10" xr3:uid="{00000000-0010-0000-1C00-00000A000000}" name="2008-09"/>
    <tableColumn id="11" xr3:uid="{00000000-0010-0000-1C00-00000B000000}" name="2009-10"/>
    <tableColumn id="12" xr3:uid="{00000000-0010-0000-1C00-00000C000000}" name="2010-11"/>
    <tableColumn id="13" xr3:uid="{00000000-0010-0000-1C00-00000D000000}" name="2011-12"/>
    <tableColumn id="14" xr3:uid="{00000000-0010-0000-1C00-00000E000000}" name="2012-13"/>
    <tableColumn id="15" xr3:uid="{00000000-0010-0000-1C00-00000F000000}" name="2013-14"/>
    <tableColumn id="16" xr3:uid="{00000000-0010-0000-1C00-000010000000}" name="2014-15"/>
    <tableColumn id="17" xr3:uid="{00000000-0010-0000-1C00-000011000000}" name="2015-16"/>
    <tableColumn id="18" xr3:uid="{00000000-0010-0000-1C00-000012000000}" name="2016-17"/>
    <tableColumn id="19" xr3:uid="{00000000-0010-0000-1C00-000013000000}" name="2017-18"/>
    <tableColumn id="20" xr3:uid="{00000000-0010-0000-1C00-000014000000}" name="2018-19"/>
    <tableColumn id="21" xr3:uid="{00000000-0010-0000-1C00-000015000000}" name="2019-20"/>
    <tableColumn id="22" xr3:uid="{00000000-0010-0000-1C00-000016000000}" name="2020-21"/>
    <tableColumn id="23" xr3:uid="{00000000-0010-0000-1C00-000017000000}" name="2021-22"/>
    <tableColumn id="24" xr3:uid="{00000000-0010-0000-1C00-000018000000}" name="2022-23"/>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3:T27" totalsRowShown="0">
  <autoFilter ref="A3:T27" xr:uid="{00000000-0009-0000-0100-000005000000}"/>
  <tableColumns count="20">
    <tableColumn id="1" xr3:uid="{00000000-0010-0000-0200-000001000000}" name="Tax"/>
    <tableColumn id="2" xr3:uid="{00000000-0010-0000-0200-000002000000}" name="Type"/>
    <tableColumn id="3" xr3:uid="{00000000-0010-0000-0200-000003000000}" name="2005-06"/>
    <tableColumn id="4" xr3:uid="{00000000-0010-0000-0200-000004000000}" name="2006-07"/>
    <tableColumn id="5" xr3:uid="{00000000-0010-0000-0200-000005000000}" name="2007-08"/>
    <tableColumn id="6" xr3:uid="{00000000-0010-0000-0200-000006000000}" name="2008-09"/>
    <tableColumn id="7" xr3:uid="{00000000-0010-0000-0200-000007000000}" name="2009-10"/>
    <tableColumn id="8" xr3:uid="{00000000-0010-0000-0200-000008000000}" name="2010-11"/>
    <tableColumn id="9" xr3:uid="{00000000-0010-0000-0200-000009000000}" name="2011-12"/>
    <tableColumn id="10" xr3:uid="{00000000-0010-0000-0200-00000A000000}" name="2012-13"/>
    <tableColumn id="11" xr3:uid="{00000000-0010-0000-0200-00000B000000}" name="2013-14"/>
    <tableColumn id="12" xr3:uid="{00000000-0010-0000-0200-00000C000000}" name="2014-15"/>
    <tableColumn id="13" xr3:uid="{00000000-0010-0000-0200-00000D000000}" name="2015-16"/>
    <tableColumn id="14" xr3:uid="{00000000-0010-0000-0200-00000E000000}" name="2016-17"/>
    <tableColumn id="15" xr3:uid="{00000000-0010-0000-0200-00000F000000}" name="2017-18"/>
    <tableColumn id="16" xr3:uid="{00000000-0010-0000-0200-000010000000}" name="2018-19"/>
    <tableColumn id="17" xr3:uid="{00000000-0010-0000-0200-000011000000}" name="2019-20"/>
    <tableColumn id="18" xr3:uid="{00000000-0010-0000-0200-000012000000}" name="2020-21"/>
    <tableColumn id="19" xr3:uid="{00000000-0010-0000-0200-000013000000}" name="2021-22"/>
    <tableColumn id="20" xr3:uid="{00000000-0010-0000-0200-000014000000}" name="2022-23"/>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32" displayName="Table32" ref="A23:X28" totalsRowShown="0">
  <autoFilter ref="A23:X28" xr:uid="{00000000-0009-0000-0100-000020000000}"/>
  <tableColumns count="24">
    <tableColumn id="1" xr3:uid="{00000000-0010-0000-1D00-000001000000}" name="Tax gap (£ million)"/>
    <tableColumn id="2" xr3:uid="{00000000-0010-0000-1D00-000002000000}" name="2000-01"/>
    <tableColumn id="3" xr3:uid="{00000000-0010-0000-1D00-000003000000}" name="2001-02"/>
    <tableColumn id="4" xr3:uid="{00000000-0010-0000-1D00-000004000000}" name="2002-03"/>
    <tableColumn id="5" xr3:uid="{00000000-0010-0000-1D00-000005000000}" name="2003-04"/>
    <tableColumn id="6" xr3:uid="{00000000-0010-0000-1D00-000006000000}" name="2004-05"/>
    <tableColumn id="7" xr3:uid="{00000000-0010-0000-1D00-000007000000}" name="2005-06"/>
    <tableColumn id="8" xr3:uid="{00000000-0010-0000-1D00-000008000000}" name="2006-07"/>
    <tableColumn id="9" xr3:uid="{00000000-0010-0000-1D00-000009000000}" name="2007-08"/>
    <tableColumn id="10" xr3:uid="{00000000-0010-0000-1D00-00000A000000}" name="2008-09"/>
    <tableColumn id="11" xr3:uid="{00000000-0010-0000-1D00-00000B000000}" name="2009-10"/>
    <tableColumn id="12" xr3:uid="{00000000-0010-0000-1D00-00000C000000}" name="2010-11"/>
    <tableColumn id="13" xr3:uid="{00000000-0010-0000-1D00-00000D000000}" name="2011-12"/>
    <tableColumn id="14" xr3:uid="{00000000-0010-0000-1D00-00000E000000}" name="2012-13"/>
    <tableColumn id="15" xr3:uid="{00000000-0010-0000-1D00-00000F000000}" name="2013-14"/>
    <tableColumn id="16" xr3:uid="{00000000-0010-0000-1D00-000010000000}" name="2014-15"/>
    <tableColumn id="17" xr3:uid="{00000000-0010-0000-1D00-000011000000}" name="2015-16"/>
    <tableColumn id="18" xr3:uid="{00000000-0010-0000-1D00-000012000000}" name="2016-17"/>
    <tableColumn id="19" xr3:uid="{00000000-0010-0000-1D00-000013000000}" name="2017-18"/>
    <tableColumn id="20" xr3:uid="{00000000-0010-0000-1D00-000014000000}" name="2018-19"/>
    <tableColumn id="21" xr3:uid="{00000000-0010-0000-1D00-000015000000}" name="2019-20"/>
    <tableColumn id="22" xr3:uid="{00000000-0010-0000-1D00-000016000000}" name="2020-21"/>
    <tableColumn id="23" xr3:uid="{00000000-0010-0000-1D00-000017000000}" name="2021-22"/>
    <tableColumn id="24" xr3:uid="{00000000-0010-0000-1D00-000018000000}" name="2022-23"/>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33" displayName="Table33" ref="A44:X47" totalsRowShown="0">
  <autoFilter ref="A44:X47" xr:uid="{00000000-0009-0000-0100-000021000000}"/>
  <tableColumns count="24">
    <tableColumn id="1" xr3:uid="{00000000-0010-0000-1E00-000001000000}" name="Illicit market share"/>
    <tableColumn id="2" xr3:uid="{00000000-0010-0000-1E00-000002000000}" name="2000-01"/>
    <tableColumn id="3" xr3:uid="{00000000-0010-0000-1E00-000003000000}" name="2001-02"/>
    <tableColumn id="4" xr3:uid="{00000000-0010-0000-1E00-000004000000}" name="2002-03"/>
    <tableColumn id="5" xr3:uid="{00000000-0010-0000-1E00-000005000000}" name="2003-04"/>
    <tableColumn id="6" xr3:uid="{00000000-0010-0000-1E00-000006000000}" name="2004-05"/>
    <tableColumn id="7" xr3:uid="{00000000-0010-0000-1E00-000007000000}" name="2005-06"/>
    <tableColumn id="8" xr3:uid="{00000000-0010-0000-1E00-000008000000}" name="2006-07"/>
    <tableColumn id="9" xr3:uid="{00000000-0010-0000-1E00-000009000000}" name="2007-08"/>
    <tableColumn id="10" xr3:uid="{00000000-0010-0000-1E00-00000A000000}" name="2008-09"/>
    <tableColumn id="11" xr3:uid="{00000000-0010-0000-1E00-00000B000000}" name="2009-10"/>
    <tableColumn id="12" xr3:uid="{00000000-0010-0000-1E00-00000C000000}" name="2010-11"/>
    <tableColumn id="13" xr3:uid="{00000000-0010-0000-1E00-00000D000000}" name="2011-12"/>
    <tableColumn id="14" xr3:uid="{00000000-0010-0000-1E00-00000E000000}" name="2012-13"/>
    <tableColumn id="15" xr3:uid="{00000000-0010-0000-1E00-00000F000000}" name="2013-14"/>
    <tableColumn id="16" xr3:uid="{00000000-0010-0000-1E00-000010000000}" name="2014-15"/>
    <tableColumn id="17" xr3:uid="{00000000-0010-0000-1E00-000011000000}" name="2015-16"/>
    <tableColumn id="18" xr3:uid="{00000000-0010-0000-1E00-000012000000}" name="2016-17"/>
    <tableColumn id="19" xr3:uid="{00000000-0010-0000-1E00-000013000000}" name="2017-18"/>
    <tableColumn id="20" xr3:uid="{00000000-0010-0000-1E00-000014000000}" name="2018-19"/>
    <tableColumn id="21" xr3:uid="{00000000-0010-0000-1E00-000015000000}" name="2019-20"/>
    <tableColumn id="22" xr3:uid="{00000000-0010-0000-1E00-000016000000}" name="2020-21"/>
    <tableColumn id="23" xr3:uid="{00000000-0010-0000-1E00-000017000000}" name="2021-22"/>
    <tableColumn id="24" xr3:uid="{00000000-0010-0000-1E00-000018000000}" name="2022-23"/>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34" displayName="Table34" ref="A62:X67" totalsRowShown="0">
  <autoFilter ref="A62:X67" xr:uid="{00000000-0009-0000-0100-000022000000}"/>
  <tableColumns count="24">
    <tableColumn id="1" xr3:uid="{00000000-0010-0000-1F00-000001000000}" name="Tax gap (£ million)"/>
    <tableColumn id="2" xr3:uid="{00000000-0010-0000-1F00-000002000000}" name="2000-01"/>
    <tableColumn id="3" xr3:uid="{00000000-0010-0000-1F00-000003000000}" name="2001-02"/>
    <tableColumn id="4" xr3:uid="{00000000-0010-0000-1F00-000004000000}" name="2002-03"/>
    <tableColumn id="5" xr3:uid="{00000000-0010-0000-1F00-000005000000}" name="2003-04"/>
    <tableColumn id="6" xr3:uid="{00000000-0010-0000-1F00-000006000000}" name="2004-05"/>
    <tableColumn id="7" xr3:uid="{00000000-0010-0000-1F00-000007000000}" name="2005-06"/>
    <tableColumn id="8" xr3:uid="{00000000-0010-0000-1F00-000008000000}" name="2006-07"/>
    <tableColumn id="9" xr3:uid="{00000000-0010-0000-1F00-000009000000}" name="2007-08"/>
    <tableColumn id="10" xr3:uid="{00000000-0010-0000-1F00-00000A000000}" name="2008-09"/>
    <tableColumn id="11" xr3:uid="{00000000-0010-0000-1F00-00000B000000}" name="2009-10"/>
    <tableColumn id="12" xr3:uid="{00000000-0010-0000-1F00-00000C000000}" name="2010-11"/>
    <tableColumn id="13" xr3:uid="{00000000-0010-0000-1F00-00000D000000}" name="2011-12"/>
    <tableColumn id="14" xr3:uid="{00000000-0010-0000-1F00-00000E000000}" name="2012-13"/>
    <tableColumn id="15" xr3:uid="{00000000-0010-0000-1F00-00000F000000}" name="2013-14"/>
    <tableColumn id="16" xr3:uid="{00000000-0010-0000-1F00-000010000000}" name="2014-15"/>
    <tableColumn id="17" xr3:uid="{00000000-0010-0000-1F00-000011000000}" name="2015-16"/>
    <tableColumn id="18" xr3:uid="{00000000-0010-0000-1F00-000012000000}" name="2016-17"/>
    <tableColumn id="19" xr3:uid="{00000000-0010-0000-1F00-000013000000}" name="2017-18"/>
    <tableColumn id="20" xr3:uid="{00000000-0010-0000-1F00-000014000000}" name="2018-19"/>
    <tableColumn id="21" xr3:uid="{00000000-0010-0000-1F00-000015000000}" name="2019-20"/>
    <tableColumn id="22" xr3:uid="{00000000-0010-0000-1F00-000016000000}" name="2020-21"/>
    <tableColumn id="23" xr3:uid="{00000000-0010-0000-1F00-000017000000}" name="2021-22"/>
    <tableColumn id="24" xr3:uid="{00000000-0010-0000-1F00-000018000000}" name="2022-23"/>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35" displayName="Table35" ref="A3:S7" totalsRowShown="0">
  <autoFilter ref="A3:S7" xr:uid="{00000000-0009-0000-0100-000023000000}"/>
  <tableColumns count="19">
    <tableColumn id="1" xr3:uid="{00000000-0010-0000-2000-000001000000}" name="Tax gap (£ million)"/>
    <tableColumn id="2" xr3:uid="{00000000-0010-0000-2000-000002000000}" name="2005-06"/>
    <tableColumn id="3" xr3:uid="{00000000-0010-0000-2000-000003000000}" name="2006-07"/>
    <tableColumn id="4" xr3:uid="{00000000-0010-0000-2000-000004000000}" name="2007-08"/>
    <tableColumn id="5" xr3:uid="{00000000-0010-0000-2000-000005000000}" name="2008-09"/>
    <tableColumn id="6" xr3:uid="{00000000-0010-0000-2000-000006000000}" name="2009-10"/>
    <tableColumn id="7" xr3:uid="{00000000-0010-0000-2000-000007000000}" name="2010-11"/>
    <tableColumn id="8" xr3:uid="{00000000-0010-0000-2000-000008000000}" name="2011-12"/>
    <tableColumn id="9" xr3:uid="{00000000-0010-0000-2000-000009000000}" name="2012-13"/>
    <tableColumn id="10" xr3:uid="{00000000-0010-0000-2000-00000A000000}" name="2013-14"/>
    <tableColumn id="11" xr3:uid="{00000000-0010-0000-2000-00000B000000}" name="2014-15"/>
    <tableColumn id="12" xr3:uid="{00000000-0010-0000-2000-00000C000000}" name="2015-16"/>
    <tableColumn id="13" xr3:uid="{00000000-0010-0000-2000-00000D000000}" name="2016-17"/>
    <tableColumn id="14" xr3:uid="{00000000-0010-0000-2000-00000E000000}" name="2017-18"/>
    <tableColumn id="15" xr3:uid="{00000000-0010-0000-2000-00000F000000}" name="2018-19"/>
    <tableColumn id="16" xr3:uid="{00000000-0010-0000-2000-000010000000}" name="2019-20"/>
    <tableColumn id="17" xr3:uid="{00000000-0010-0000-2000-000011000000}" name="2020-21"/>
    <tableColumn id="18" xr3:uid="{00000000-0010-0000-2000-000012000000}" name="2021-22"/>
    <tableColumn id="19" xr3:uid="{00000000-0010-0000-2000-000013000000}" name="2022-23"/>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A5:X8" totalsRowShown="0">
  <autoFilter ref="A5:X8" xr:uid="{00000000-0009-0000-0100-000024000000}"/>
  <tableColumns count="24">
    <tableColumn id="1" xr3:uid="{00000000-0010-0000-2100-000001000000}" name="UK tax paid consumption"/>
    <tableColumn id="2" xr3:uid="{00000000-0010-0000-2100-000002000000}" name="2000-01"/>
    <tableColumn id="3" xr3:uid="{00000000-0010-0000-2100-000003000000}" name="2001-02"/>
    <tableColumn id="4" xr3:uid="{00000000-0010-0000-2100-000004000000}" name="2002-03"/>
    <tableColumn id="5" xr3:uid="{00000000-0010-0000-2100-000005000000}" name="2003-04"/>
    <tableColumn id="6" xr3:uid="{00000000-0010-0000-2100-000006000000}" name="2004-05"/>
    <tableColumn id="7" xr3:uid="{00000000-0010-0000-2100-000007000000}" name="2005-06"/>
    <tableColumn id="8" xr3:uid="{00000000-0010-0000-2100-000008000000}" name="2006-07"/>
    <tableColumn id="9" xr3:uid="{00000000-0010-0000-2100-000009000000}" name="2007-08"/>
    <tableColumn id="10" xr3:uid="{00000000-0010-0000-2100-00000A000000}" name="2008-09"/>
    <tableColumn id="11" xr3:uid="{00000000-0010-0000-2100-00000B000000}" name="2009-10"/>
    <tableColumn id="12" xr3:uid="{00000000-0010-0000-2100-00000C000000}" name="2010-11"/>
    <tableColumn id="13" xr3:uid="{00000000-0010-0000-2100-00000D000000}" name="2011-12"/>
    <tableColumn id="14" xr3:uid="{00000000-0010-0000-2100-00000E000000}" name="2012-13"/>
    <tableColumn id="15" xr3:uid="{00000000-0010-0000-2100-00000F000000}" name="2013-14"/>
    <tableColumn id="16" xr3:uid="{00000000-0010-0000-2100-000010000000}" name="2014-15"/>
    <tableColumn id="17" xr3:uid="{00000000-0010-0000-2100-000011000000}" name="2015-16"/>
    <tableColumn id="18" xr3:uid="{00000000-0010-0000-2100-000012000000}" name="2016-17"/>
    <tableColumn id="19" xr3:uid="{00000000-0010-0000-2100-000013000000}" name="2017-18"/>
    <tableColumn id="20" xr3:uid="{00000000-0010-0000-2100-000014000000}" name="2018-19"/>
    <tableColumn id="21" xr3:uid="{00000000-0010-0000-2100-000015000000}" name="2019-20"/>
    <tableColumn id="22" xr3:uid="{00000000-0010-0000-2100-000016000000}" name="2020-21"/>
    <tableColumn id="23" xr3:uid="{00000000-0010-0000-2100-000017000000}" name="2021-22"/>
    <tableColumn id="24" xr3:uid="{00000000-0010-0000-2100-000018000000}" name="2022-23"/>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A20:X23" totalsRowShown="0">
  <autoFilter ref="A20:X23" xr:uid="{00000000-0009-0000-0100-000025000000}"/>
  <tableColumns count="24">
    <tableColumn id="1" xr3:uid="{00000000-0010-0000-2200-000001000000}" name="Illicit market"/>
    <tableColumn id="2" xr3:uid="{00000000-0010-0000-2200-000002000000}" name="2000-01"/>
    <tableColumn id="3" xr3:uid="{00000000-0010-0000-2200-000003000000}" name="2001-02"/>
    <tableColumn id="4" xr3:uid="{00000000-0010-0000-2200-000004000000}" name="2002-03"/>
    <tableColumn id="5" xr3:uid="{00000000-0010-0000-2200-000005000000}" name="2003-04"/>
    <tableColumn id="6" xr3:uid="{00000000-0010-0000-2200-000006000000}" name="2004-05"/>
    <tableColumn id="7" xr3:uid="{00000000-0010-0000-2200-000007000000}" name="2005-06"/>
    <tableColumn id="8" xr3:uid="{00000000-0010-0000-2200-000008000000}" name="2006-07"/>
    <tableColumn id="9" xr3:uid="{00000000-0010-0000-2200-000009000000}" name="2007-08"/>
    <tableColumn id="10" xr3:uid="{00000000-0010-0000-2200-00000A000000}" name="2008-09"/>
    <tableColumn id="11" xr3:uid="{00000000-0010-0000-2200-00000B000000}" name="2009-10"/>
    <tableColumn id="12" xr3:uid="{00000000-0010-0000-2200-00000C000000}" name="2010-11"/>
    <tableColumn id="13" xr3:uid="{00000000-0010-0000-2200-00000D000000}" name="2011-12"/>
    <tableColumn id="14" xr3:uid="{00000000-0010-0000-2200-00000E000000}" name="2012-13"/>
    <tableColumn id="15" xr3:uid="{00000000-0010-0000-2200-00000F000000}" name="2013-14"/>
    <tableColumn id="16" xr3:uid="{00000000-0010-0000-2200-000010000000}" name="2014-15"/>
    <tableColumn id="17" xr3:uid="{00000000-0010-0000-2200-000011000000}" name="2015-16"/>
    <tableColumn id="18" xr3:uid="{00000000-0010-0000-2200-000012000000}" name="2016-17"/>
    <tableColumn id="19" xr3:uid="{00000000-0010-0000-2200-000013000000}" name="2017-18"/>
    <tableColumn id="20" xr3:uid="{00000000-0010-0000-2200-000014000000}" name="2018-19"/>
    <tableColumn id="21" xr3:uid="{00000000-0010-0000-2200-000015000000}" name="2019-20"/>
    <tableColumn id="22" xr3:uid="{00000000-0010-0000-2200-000016000000}" name="2020-21"/>
    <tableColumn id="23" xr3:uid="{00000000-0010-0000-2200-000017000000}" name="2021-22"/>
    <tableColumn id="24" xr3:uid="{00000000-0010-0000-2200-000018000000}" name="2022-23"/>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Table38" displayName="Table38" ref="A35:X36" totalsRowShown="0">
  <autoFilter ref="A35:X36" xr:uid="{00000000-0009-0000-0100-000026000000}"/>
  <tableColumns count="24">
    <tableColumn id="1" xr3:uid="{00000000-0010-0000-2300-000001000000}" name="Cross-border shopping"/>
    <tableColumn id="2" xr3:uid="{00000000-0010-0000-2300-000002000000}" name="2000-01"/>
    <tableColumn id="3" xr3:uid="{00000000-0010-0000-2300-000003000000}" name="2001-02"/>
    <tableColumn id="4" xr3:uid="{00000000-0010-0000-2300-000004000000}" name="2002-03"/>
    <tableColumn id="5" xr3:uid="{00000000-0010-0000-2300-000005000000}" name="2003-04"/>
    <tableColumn id="6" xr3:uid="{00000000-0010-0000-2300-000006000000}" name="2004-05"/>
    <tableColumn id="7" xr3:uid="{00000000-0010-0000-2300-000007000000}" name="2005-06"/>
    <tableColumn id="8" xr3:uid="{00000000-0010-0000-2300-000008000000}" name="2006-07"/>
    <tableColumn id="9" xr3:uid="{00000000-0010-0000-2300-000009000000}" name="2007-08"/>
    <tableColumn id="10" xr3:uid="{00000000-0010-0000-2300-00000A000000}" name="2008-09"/>
    <tableColumn id="11" xr3:uid="{00000000-0010-0000-2300-00000B000000}" name="2009-10"/>
    <tableColumn id="12" xr3:uid="{00000000-0010-0000-2300-00000C000000}" name="2010-11"/>
    <tableColumn id="13" xr3:uid="{00000000-0010-0000-2300-00000D000000}" name="2011-12"/>
    <tableColumn id="14" xr3:uid="{00000000-0010-0000-2300-00000E000000}" name="2012-13"/>
    <tableColumn id="15" xr3:uid="{00000000-0010-0000-2300-00000F000000}" name="2013-14"/>
    <tableColumn id="16" xr3:uid="{00000000-0010-0000-2300-000010000000}" name="2014-15"/>
    <tableColumn id="17" xr3:uid="{00000000-0010-0000-2300-000011000000}" name="2015-16"/>
    <tableColumn id="18" xr3:uid="{00000000-0010-0000-2300-000012000000}" name="2016-17"/>
    <tableColumn id="19" xr3:uid="{00000000-0010-0000-2300-000013000000}" name="2017-18"/>
    <tableColumn id="20" xr3:uid="{00000000-0010-0000-2300-000014000000}" name="2018-19"/>
    <tableColumn id="21" xr3:uid="{00000000-0010-0000-2300-000015000000}" name="2019-20"/>
    <tableColumn id="22" xr3:uid="{00000000-0010-0000-2300-000016000000}" name="2020-21"/>
    <tableColumn id="23" xr3:uid="{00000000-0010-0000-2300-000017000000}" name="2021-22"/>
    <tableColumn id="24" xr3:uid="{00000000-0010-0000-2300-000018000000}" name="2022-23"/>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4000000}" name="Table39" displayName="Table39" ref="A48:X51" totalsRowShown="0">
  <autoFilter ref="A48:X51" xr:uid="{00000000-0009-0000-0100-000027000000}"/>
  <tableColumns count="24">
    <tableColumn id="1" xr3:uid="{00000000-0010-0000-2400-000001000000}" name="Total consumption"/>
    <tableColumn id="2" xr3:uid="{00000000-0010-0000-2400-000002000000}" name="2000-01"/>
    <tableColumn id="3" xr3:uid="{00000000-0010-0000-2400-000003000000}" name="2001-02"/>
    <tableColumn id="4" xr3:uid="{00000000-0010-0000-2400-000004000000}" name="2002-03"/>
    <tableColumn id="5" xr3:uid="{00000000-0010-0000-2400-000005000000}" name="2003-04"/>
    <tableColumn id="6" xr3:uid="{00000000-0010-0000-2400-000006000000}" name="2004-05"/>
    <tableColumn id="7" xr3:uid="{00000000-0010-0000-2400-000007000000}" name="2005-06"/>
    <tableColumn id="8" xr3:uid="{00000000-0010-0000-2400-000008000000}" name="2006-07"/>
    <tableColumn id="9" xr3:uid="{00000000-0010-0000-2400-000009000000}" name="2007-08"/>
    <tableColumn id="10" xr3:uid="{00000000-0010-0000-2400-00000A000000}" name="2008-09"/>
    <tableColumn id="11" xr3:uid="{00000000-0010-0000-2400-00000B000000}" name="2009-10"/>
    <tableColumn id="12" xr3:uid="{00000000-0010-0000-2400-00000C000000}" name="2010-11"/>
    <tableColumn id="13" xr3:uid="{00000000-0010-0000-2400-00000D000000}" name="2011-12"/>
    <tableColumn id="14" xr3:uid="{00000000-0010-0000-2400-00000E000000}" name="2012-13"/>
    <tableColumn id="15" xr3:uid="{00000000-0010-0000-2400-00000F000000}" name="2013-14"/>
    <tableColumn id="16" xr3:uid="{00000000-0010-0000-2400-000010000000}" name="2014-15"/>
    <tableColumn id="17" xr3:uid="{00000000-0010-0000-2400-000011000000}" name="2015-16"/>
    <tableColumn id="18" xr3:uid="{00000000-0010-0000-2400-000012000000}" name="2016-17"/>
    <tableColumn id="19" xr3:uid="{00000000-0010-0000-2400-000013000000}" name="2017-18"/>
    <tableColumn id="20" xr3:uid="{00000000-0010-0000-2400-000014000000}" name="2018-19"/>
    <tableColumn id="21" xr3:uid="{00000000-0010-0000-2400-000015000000}" name="2019-20"/>
    <tableColumn id="22" xr3:uid="{00000000-0010-0000-2400-000016000000}" name="2020-21"/>
    <tableColumn id="23" xr3:uid="{00000000-0010-0000-2400-000017000000}" name="2021-22"/>
    <tableColumn id="24" xr3:uid="{00000000-0010-0000-2400-000018000000}" name="2022-23"/>
  </tableColumns>
  <tableStyleInfo name="non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40" displayName="Table40" ref="A64:X65" totalsRowShown="0">
  <autoFilter ref="A64:X65" xr:uid="{00000000-0009-0000-0100-000028000000}"/>
  <tableColumns count="24">
    <tableColumn id="1" xr3:uid="{00000000-0010-0000-2500-000001000000}" name="UK tax paid consumption"/>
    <tableColumn id="2" xr3:uid="{00000000-0010-0000-2500-000002000000}" name="2000-01"/>
    <tableColumn id="3" xr3:uid="{00000000-0010-0000-2500-000003000000}" name="2001-02"/>
    <tableColumn id="4" xr3:uid="{00000000-0010-0000-2500-000004000000}" name="2002-03"/>
    <tableColumn id="5" xr3:uid="{00000000-0010-0000-2500-000005000000}" name="2003-04"/>
    <tableColumn id="6" xr3:uid="{00000000-0010-0000-2500-000006000000}" name="2004-05"/>
    <tableColumn id="7" xr3:uid="{00000000-0010-0000-2500-000007000000}" name="2005-06"/>
    <tableColumn id="8" xr3:uid="{00000000-0010-0000-2500-000008000000}" name="2006-07"/>
    <tableColumn id="9" xr3:uid="{00000000-0010-0000-2500-000009000000}" name="2007-08"/>
    <tableColumn id="10" xr3:uid="{00000000-0010-0000-2500-00000A000000}" name="2008-09"/>
    <tableColumn id="11" xr3:uid="{00000000-0010-0000-2500-00000B000000}" name="2009-10"/>
    <tableColumn id="12" xr3:uid="{00000000-0010-0000-2500-00000C000000}" name="2010-11"/>
    <tableColumn id="13" xr3:uid="{00000000-0010-0000-2500-00000D000000}" name="2011-12"/>
    <tableColumn id="14" xr3:uid="{00000000-0010-0000-2500-00000E000000}" name="2012-13"/>
    <tableColumn id="15" xr3:uid="{00000000-0010-0000-2500-00000F000000}" name="2013-14"/>
    <tableColumn id="16" xr3:uid="{00000000-0010-0000-2500-000010000000}" name="2014-15"/>
    <tableColumn id="17" xr3:uid="{00000000-0010-0000-2500-000011000000}" name="2015-16"/>
    <tableColumn id="18" xr3:uid="{00000000-0010-0000-2500-000012000000}" name="2016-17"/>
    <tableColumn id="19" xr3:uid="{00000000-0010-0000-2500-000013000000}" name="2017-18"/>
    <tableColumn id="20" xr3:uid="{00000000-0010-0000-2500-000014000000}" name="2018-19"/>
    <tableColumn id="21" xr3:uid="{00000000-0010-0000-2500-000015000000}" name="2019-20"/>
    <tableColumn id="22" xr3:uid="{00000000-0010-0000-2500-000016000000}" name="2020-21"/>
    <tableColumn id="23" xr3:uid="{00000000-0010-0000-2500-000017000000}" name="2021-22"/>
    <tableColumn id="24" xr3:uid="{00000000-0010-0000-2500-000018000000}" name="2022-23"/>
  </tableColumns>
  <tableStyleInfo name="non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6000000}" name="Table41" displayName="Table41" ref="A76:X79" totalsRowShown="0">
  <autoFilter ref="A76:X79" xr:uid="{00000000-0009-0000-0100-000029000000}"/>
  <tableColumns count="24">
    <tableColumn id="1" xr3:uid="{00000000-0010-0000-2600-000001000000}" name="Illicit market"/>
    <tableColumn id="2" xr3:uid="{00000000-0010-0000-2600-000002000000}" name="2000-01"/>
    <tableColumn id="3" xr3:uid="{00000000-0010-0000-2600-000003000000}" name="2001-02"/>
    <tableColumn id="4" xr3:uid="{00000000-0010-0000-2600-000004000000}" name="2002-03"/>
    <tableColumn id="5" xr3:uid="{00000000-0010-0000-2600-000005000000}" name="2003-04"/>
    <tableColumn id="6" xr3:uid="{00000000-0010-0000-2600-000006000000}" name="2004-05"/>
    <tableColumn id="7" xr3:uid="{00000000-0010-0000-2600-000007000000}" name="2005-06"/>
    <tableColumn id="8" xr3:uid="{00000000-0010-0000-2600-000008000000}" name="2006-07"/>
    <tableColumn id="9" xr3:uid="{00000000-0010-0000-2600-000009000000}" name="2007-08"/>
    <tableColumn id="10" xr3:uid="{00000000-0010-0000-2600-00000A000000}" name="2008-09"/>
    <tableColumn id="11" xr3:uid="{00000000-0010-0000-2600-00000B000000}" name="2009-10"/>
    <tableColumn id="12" xr3:uid="{00000000-0010-0000-2600-00000C000000}" name="2010-11"/>
    <tableColumn id="13" xr3:uid="{00000000-0010-0000-2600-00000D000000}" name="2011-12"/>
    <tableColumn id="14" xr3:uid="{00000000-0010-0000-2600-00000E000000}" name="2012-13"/>
    <tableColumn id="15" xr3:uid="{00000000-0010-0000-2600-00000F000000}" name="2013-14"/>
    <tableColumn id="16" xr3:uid="{00000000-0010-0000-2600-000010000000}" name="2014-15"/>
    <tableColumn id="17" xr3:uid="{00000000-0010-0000-2600-000011000000}" name="2015-16"/>
    <tableColumn id="18" xr3:uid="{00000000-0010-0000-2600-000012000000}" name="2016-17"/>
    <tableColumn id="19" xr3:uid="{00000000-0010-0000-2600-000013000000}" name="2017-18"/>
    <tableColumn id="20" xr3:uid="{00000000-0010-0000-2600-000014000000}" name="2018-19"/>
    <tableColumn id="21" xr3:uid="{00000000-0010-0000-2600-000015000000}" name="2019-20"/>
    <tableColumn id="22" xr3:uid="{00000000-0010-0000-2600-000016000000}" name="2020-21"/>
    <tableColumn id="23" xr3:uid="{00000000-0010-0000-2600-000017000000}" name="2021-22"/>
    <tableColumn id="24" xr3:uid="{00000000-0010-0000-2600-000018000000}" name="2022-23"/>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3:T17" totalsRowShown="0">
  <autoFilter ref="A3:T17" xr:uid="{00000000-0009-0000-0100-000006000000}"/>
  <tableColumns count="20">
    <tableColumn id="1" xr3:uid="{00000000-0010-0000-0300-000001000000}" name="Customer group"/>
    <tableColumn id="2" xr3:uid="{00000000-0010-0000-0300-000002000000}" name="Tax gap as percentage of liability or £bn"/>
    <tableColumn id="3" xr3:uid="{00000000-0010-0000-0300-000003000000}" name="2005-06"/>
    <tableColumn id="4" xr3:uid="{00000000-0010-0000-0300-000004000000}" name="2006-07"/>
    <tableColumn id="5" xr3:uid="{00000000-0010-0000-0300-000005000000}" name="2007-08"/>
    <tableColumn id="6" xr3:uid="{00000000-0010-0000-0300-000006000000}" name="2008-09"/>
    <tableColumn id="7" xr3:uid="{00000000-0010-0000-0300-000007000000}" name="2009-10"/>
    <tableColumn id="8" xr3:uid="{00000000-0010-0000-0300-000008000000}" name="2010-11"/>
    <tableColumn id="9" xr3:uid="{00000000-0010-0000-0300-000009000000}" name="2011-12"/>
    <tableColumn id="10" xr3:uid="{00000000-0010-0000-0300-00000A000000}" name="2012-13"/>
    <tableColumn id="11" xr3:uid="{00000000-0010-0000-0300-00000B000000}" name="2013-14"/>
    <tableColumn id="12" xr3:uid="{00000000-0010-0000-0300-00000C000000}" name="2014-15"/>
    <tableColumn id="13" xr3:uid="{00000000-0010-0000-0300-00000D000000}" name="2015-16"/>
    <tableColumn id="14" xr3:uid="{00000000-0010-0000-0300-00000E000000}" name="2016-17"/>
    <tableColumn id="15" xr3:uid="{00000000-0010-0000-0300-00000F000000}" name="2017-18"/>
    <tableColumn id="16" xr3:uid="{00000000-0010-0000-0300-000010000000}" name="2018-19"/>
    <tableColumn id="17" xr3:uid="{00000000-0010-0000-0300-000011000000}" name="2019-20"/>
    <tableColumn id="18" xr3:uid="{00000000-0010-0000-0300-000012000000}" name="2020-21"/>
    <tableColumn id="19" xr3:uid="{00000000-0010-0000-0300-000013000000}" name="2021-22"/>
    <tableColumn id="20" xr3:uid="{00000000-0010-0000-0300-000014000000}" name="2022-23"/>
  </tableColumns>
  <tableStyleInfo name="non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7000000}" name="Table42" displayName="Table42" ref="A91:X92" totalsRowShown="0">
  <autoFilter ref="A91:X92" xr:uid="{00000000-0009-0000-0100-00002A000000}"/>
  <tableColumns count="24">
    <tableColumn id="1" xr3:uid="{00000000-0010-0000-2700-000001000000}" name="Cross-border shopping"/>
    <tableColumn id="2" xr3:uid="{00000000-0010-0000-2700-000002000000}" name="2000-01"/>
    <tableColumn id="3" xr3:uid="{00000000-0010-0000-2700-000003000000}" name="2001-02"/>
    <tableColumn id="4" xr3:uid="{00000000-0010-0000-2700-000004000000}" name="2002-03"/>
    <tableColumn id="5" xr3:uid="{00000000-0010-0000-2700-000005000000}" name="2003-04"/>
    <tableColumn id="6" xr3:uid="{00000000-0010-0000-2700-000006000000}" name="2004-05"/>
    <tableColumn id="7" xr3:uid="{00000000-0010-0000-2700-000007000000}" name="2005-06"/>
    <tableColumn id="8" xr3:uid="{00000000-0010-0000-2700-000008000000}" name="2006-07"/>
    <tableColumn id="9" xr3:uid="{00000000-0010-0000-2700-000009000000}" name="2007-08"/>
    <tableColumn id="10" xr3:uid="{00000000-0010-0000-2700-00000A000000}" name="2008-09"/>
    <tableColumn id="11" xr3:uid="{00000000-0010-0000-2700-00000B000000}" name="2009-10"/>
    <tableColumn id="12" xr3:uid="{00000000-0010-0000-2700-00000C000000}" name="2010-11"/>
    <tableColumn id="13" xr3:uid="{00000000-0010-0000-2700-00000D000000}" name="2011-12"/>
    <tableColumn id="14" xr3:uid="{00000000-0010-0000-2700-00000E000000}" name="2012-13"/>
    <tableColumn id="15" xr3:uid="{00000000-0010-0000-2700-00000F000000}" name="2013-14"/>
    <tableColumn id="16" xr3:uid="{00000000-0010-0000-2700-000010000000}" name="2014-15"/>
    <tableColumn id="17" xr3:uid="{00000000-0010-0000-2700-000011000000}" name="2015-16"/>
    <tableColumn id="18" xr3:uid="{00000000-0010-0000-2700-000012000000}" name="2016-17"/>
    <tableColumn id="19" xr3:uid="{00000000-0010-0000-2700-000013000000}" name="2017-18"/>
    <tableColumn id="20" xr3:uid="{00000000-0010-0000-2700-000014000000}" name="2018-19"/>
    <tableColumn id="21" xr3:uid="{00000000-0010-0000-2700-000015000000}" name="2019-20"/>
    <tableColumn id="22" xr3:uid="{00000000-0010-0000-2700-000016000000}" name="2020-21"/>
    <tableColumn id="23" xr3:uid="{00000000-0010-0000-2700-000017000000}" name="2021-22"/>
    <tableColumn id="24" xr3:uid="{00000000-0010-0000-2700-000018000000}" name="2022-23"/>
  </tableColumns>
  <tableStyleInfo name="non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8000000}" name="Table43" displayName="Table43" ref="A104:X107" totalsRowShown="0">
  <autoFilter ref="A104:X107" xr:uid="{00000000-0009-0000-0100-00002B000000}"/>
  <tableColumns count="24">
    <tableColumn id="1" xr3:uid="{00000000-0010-0000-2800-000001000000}" name="Total consumption"/>
    <tableColumn id="2" xr3:uid="{00000000-0010-0000-2800-000002000000}" name="2000-01"/>
    <tableColumn id="3" xr3:uid="{00000000-0010-0000-2800-000003000000}" name="2001-02"/>
    <tableColumn id="4" xr3:uid="{00000000-0010-0000-2800-000004000000}" name="2002-03"/>
    <tableColumn id="5" xr3:uid="{00000000-0010-0000-2800-000005000000}" name="2003-04"/>
    <tableColumn id="6" xr3:uid="{00000000-0010-0000-2800-000006000000}" name="2004-05"/>
    <tableColumn id="7" xr3:uid="{00000000-0010-0000-2800-000007000000}" name="2005-06"/>
    <tableColumn id="8" xr3:uid="{00000000-0010-0000-2800-000008000000}" name="2006-07"/>
    <tableColumn id="9" xr3:uid="{00000000-0010-0000-2800-000009000000}" name="2007-08"/>
    <tableColumn id="10" xr3:uid="{00000000-0010-0000-2800-00000A000000}" name="2008-09"/>
    <tableColumn id="11" xr3:uid="{00000000-0010-0000-2800-00000B000000}" name="2009-10"/>
    <tableColumn id="12" xr3:uid="{00000000-0010-0000-2800-00000C000000}" name="2010-11"/>
    <tableColumn id="13" xr3:uid="{00000000-0010-0000-2800-00000D000000}" name="2011-12"/>
    <tableColumn id="14" xr3:uid="{00000000-0010-0000-2800-00000E000000}" name="2012-13"/>
    <tableColumn id="15" xr3:uid="{00000000-0010-0000-2800-00000F000000}" name="2013-14"/>
    <tableColumn id="16" xr3:uid="{00000000-0010-0000-2800-000010000000}" name="2014-15"/>
    <tableColumn id="17" xr3:uid="{00000000-0010-0000-2800-000011000000}" name="2015-16"/>
    <tableColumn id="18" xr3:uid="{00000000-0010-0000-2800-000012000000}" name="2016-17"/>
    <tableColumn id="19" xr3:uid="{00000000-0010-0000-2800-000013000000}" name="2017-18"/>
    <tableColumn id="20" xr3:uid="{00000000-0010-0000-2800-000014000000}" name="2018-19"/>
    <tableColumn id="21" xr3:uid="{00000000-0010-0000-2800-000015000000}" name="2019-20"/>
    <tableColumn id="22" xr3:uid="{00000000-0010-0000-2800-000016000000}" name="2020-21"/>
    <tableColumn id="23" xr3:uid="{00000000-0010-0000-2800-000017000000}" name="2021-22"/>
    <tableColumn id="24" xr3:uid="{00000000-0010-0000-2800-000018000000}" name="2022-23"/>
  </tableColumns>
  <tableStyleInfo name="non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9000000}" name="Table44" displayName="Table44" ref="A120:X121" totalsRowShown="0">
  <autoFilter ref="A120:X121" xr:uid="{00000000-0009-0000-0100-00002C000000}"/>
  <tableColumns count="24">
    <tableColumn id="1" xr3:uid="{00000000-0010-0000-2900-000001000000}" name="UK tax paid consumption"/>
    <tableColumn id="2" xr3:uid="{00000000-0010-0000-2900-000002000000}" name="2000-01"/>
    <tableColumn id="3" xr3:uid="{00000000-0010-0000-2900-000003000000}" name="2001-02"/>
    <tableColumn id="4" xr3:uid="{00000000-0010-0000-2900-000004000000}" name="2002-03"/>
    <tableColumn id="5" xr3:uid="{00000000-0010-0000-2900-000005000000}" name="2003-04"/>
    <tableColumn id="6" xr3:uid="{00000000-0010-0000-2900-000006000000}" name="2004-05"/>
    <tableColumn id="7" xr3:uid="{00000000-0010-0000-2900-000007000000}" name="2005-06"/>
    <tableColumn id="8" xr3:uid="{00000000-0010-0000-2900-000008000000}" name="2006-07"/>
    <tableColumn id="9" xr3:uid="{00000000-0010-0000-2900-000009000000}" name="2007-08"/>
    <tableColumn id="10" xr3:uid="{00000000-0010-0000-2900-00000A000000}" name="2008-09"/>
    <tableColumn id="11" xr3:uid="{00000000-0010-0000-2900-00000B000000}" name="2009-10"/>
    <tableColumn id="12" xr3:uid="{00000000-0010-0000-2900-00000C000000}" name="2010-11"/>
    <tableColumn id="13" xr3:uid="{00000000-0010-0000-2900-00000D000000}" name="2011-12"/>
    <tableColumn id="14" xr3:uid="{00000000-0010-0000-2900-00000E000000}" name="2012-13"/>
    <tableColumn id="15" xr3:uid="{00000000-0010-0000-2900-00000F000000}" name="2013-14"/>
    <tableColumn id="16" xr3:uid="{00000000-0010-0000-2900-000010000000}" name="2014-15"/>
    <tableColumn id="17" xr3:uid="{00000000-0010-0000-2900-000011000000}" name="2015-16"/>
    <tableColumn id="18" xr3:uid="{00000000-0010-0000-2900-000012000000}" name="2016-17"/>
    <tableColumn id="19" xr3:uid="{00000000-0010-0000-2900-000013000000}" name="2017-18"/>
    <tableColumn id="20" xr3:uid="{00000000-0010-0000-2900-000014000000}" name="2018-19"/>
    <tableColumn id="21" xr3:uid="{00000000-0010-0000-2900-000015000000}" name="2019-20"/>
    <tableColumn id="22" xr3:uid="{00000000-0010-0000-2900-000016000000}" name="2020-21"/>
    <tableColumn id="23" xr3:uid="{00000000-0010-0000-2900-000017000000}" name="2021-22"/>
    <tableColumn id="24" xr3:uid="{00000000-0010-0000-2900-000018000000}" name="2022-23"/>
  </tableColumns>
  <tableStyleInfo name="non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A000000}" name="Table45" displayName="Table45" ref="A132:X135" totalsRowShown="0">
  <autoFilter ref="A132:X135" xr:uid="{00000000-0009-0000-0100-00002D000000}"/>
  <tableColumns count="24">
    <tableColumn id="1" xr3:uid="{00000000-0010-0000-2A00-000001000000}" name="Illicit market"/>
    <tableColumn id="2" xr3:uid="{00000000-0010-0000-2A00-000002000000}" name="2000-01"/>
    <tableColumn id="3" xr3:uid="{00000000-0010-0000-2A00-000003000000}" name="2001-02"/>
    <tableColumn id="4" xr3:uid="{00000000-0010-0000-2A00-000004000000}" name="2002-03"/>
    <tableColumn id="5" xr3:uid="{00000000-0010-0000-2A00-000005000000}" name="2003-04"/>
    <tableColumn id="6" xr3:uid="{00000000-0010-0000-2A00-000006000000}" name="2004-05"/>
    <tableColumn id="7" xr3:uid="{00000000-0010-0000-2A00-000007000000}" name="2005-06"/>
    <tableColumn id="8" xr3:uid="{00000000-0010-0000-2A00-000008000000}" name="2006-07"/>
    <tableColumn id="9" xr3:uid="{00000000-0010-0000-2A00-000009000000}" name="2007-08"/>
    <tableColumn id="10" xr3:uid="{00000000-0010-0000-2A00-00000A000000}" name="2008-09"/>
    <tableColumn id="11" xr3:uid="{00000000-0010-0000-2A00-00000B000000}" name="2009-10"/>
    <tableColumn id="12" xr3:uid="{00000000-0010-0000-2A00-00000C000000}" name="2010-11"/>
    <tableColumn id="13" xr3:uid="{00000000-0010-0000-2A00-00000D000000}" name="2011-12"/>
    <tableColumn id="14" xr3:uid="{00000000-0010-0000-2A00-00000E000000}" name="2012-13"/>
    <tableColumn id="15" xr3:uid="{00000000-0010-0000-2A00-00000F000000}" name="2013-14"/>
    <tableColumn id="16" xr3:uid="{00000000-0010-0000-2A00-000010000000}" name="2014-15"/>
    <tableColumn id="17" xr3:uid="{00000000-0010-0000-2A00-000011000000}" name="2015-16"/>
    <tableColumn id="18" xr3:uid="{00000000-0010-0000-2A00-000012000000}" name="2016-17"/>
    <tableColumn id="19" xr3:uid="{00000000-0010-0000-2A00-000013000000}" name="2017-18"/>
    <tableColumn id="20" xr3:uid="{00000000-0010-0000-2A00-000014000000}" name="2018-19"/>
    <tableColumn id="21" xr3:uid="{00000000-0010-0000-2A00-000015000000}" name="2019-20"/>
    <tableColumn id="22" xr3:uid="{00000000-0010-0000-2A00-000016000000}" name="2020-21"/>
    <tableColumn id="23" xr3:uid="{00000000-0010-0000-2A00-000017000000}" name="2021-22"/>
    <tableColumn id="24" xr3:uid="{00000000-0010-0000-2A00-000018000000}" name="2022-23"/>
  </tableColumns>
  <tableStyleInfo name="non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B000000}" name="Table46" displayName="Table46" ref="A147:X148" totalsRowShown="0">
  <autoFilter ref="A147:X148" xr:uid="{00000000-0009-0000-0100-00002E000000}"/>
  <tableColumns count="24">
    <tableColumn id="1" xr3:uid="{00000000-0010-0000-2B00-000001000000}" name="Cross-border shopping"/>
    <tableColumn id="2" xr3:uid="{00000000-0010-0000-2B00-000002000000}" name="2000-01"/>
    <tableColumn id="3" xr3:uid="{00000000-0010-0000-2B00-000003000000}" name="2001-02"/>
    <tableColumn id="4" xr3:uid="{00000000-0010-0000-2B00-000004000000}" name="2002-03"/>
    <tableColumn id="5" xr3:uid="{00000000-0010-0000-2B00-000005000000}" name="2003-04"/>
    <tableColumn id="6" xr3:uid="{00000000-0010-0000-2B00-000006000000}" name="2004-05"/>
    <tableColumn id="7" xr3:uid="{00000000-0010-0000-2B00-000007000000}" name="2005-06"/>
    <tableColumn id="8" xr3:uid="{00000000-0010-0000-2B00-000008000000}" name="2006-07"/>
    <tableColumn id="9" xr3:uid="{00000000-0010-0000-2B00-000009000000}" name="2007-08"/>
    <tableColumn id="10" xr3:uid="{00000000-0010-0000-2B00-00000A000000}" name="2008-09"/>
    <tableColumn id="11" xr3:uid="{00000000-0010-0000-2B00-00000B000000}" name="2009-10"/>
    <tableColumn id="12" xr3:uid="{00000000-0010-0000-2B00-00000C000000}" name="2010-11"/>
    <tableColumn id="13" xr3:uid="{00000000-0010-0000-2B00-00000D000000}" name="2011-12"/>
    <tableColumn id="14" xr3:uid="{00000000-0010-0000-2B00-00000E000000}" name="2012-13"/>
    <tableColumn id="15" xr3:uid="{00000000-0010-0000-2B00-00000F000000}" name="2013-14"/>
    <tableColumn id="16" xr3:uid="{00000000-0010-0000-2B00-000010000000}" name="2014-15"/>
    <tableColumn id="17" xr3:uid="{00000000-0010-0000-2B00-000011000000}" name="2015-16"/>
    <tableColumn id="18" xr3:uid="{00000000-0010-0000-2B00-000012000000}" name="2016-17"/>
    <tableColumn id="19" xr3:uid="{00000000-0010-0000-2B00-000013000000}" name="2017-18"/>
    <tableColumn id="20" xr3:uid="{00000000-0010-0000-2B00-000014000000}" name="2018-19"/>
    <tableColumn id="21" xr3:uid="{00000000-0010-0000-2B00-000015000000}" name="2019-20"/>
    <tableColumn id="22" xr3:uid="{00000000-0010-0000-2B00-000016000000}" name="2020-21"/>
    <tableColumn id="23" xr3:uid="{00000000-0010-0000-2B00-000017000000}" name="2021-22"/>
    <tableColumn id="24" xr3:uid="{00000000-0010-0000-2B00-000018000000}" name="2022-23"/>
  </tableColumns>
  <tableStyleInfo name="non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C000000}" name="Table47" displayName="Table47" ref="A5:X8" totalsRowShown="0">
  <autoFilter ref="A5:X8" xr:uid="{00000000-0009-0000-0100-00002F000000}"/>
  <tableColumns count="24">
    <tableColumn id="1" xr3:uid="{00000000-0010-0000-2C00-000001000000}" name="UK tax paid consumption"/>
    <tableColumn id="2" xr3:uid="{00000000-0010-0000-2C00-000002000000}" name="2000-01"/>
    <tableColumn id="3" xr3:uid="{00000000-0010-0000-2C00-000003000000}" name="2001-02"/>
    <tableColumn id="4" xr3:uid="{00000000-0010-0000-2C00-000004000000}" name="2002-03"/>
    <tableColumn id="5" xr3:uid="{00000000-0010-0000-2C00-000005000000}" name="2003-04"/>
    <tableColumn id="6" xr3:uid="{00000000-0010-0000-2C00-000006000000}" name="2004-05"/>
    <tableColumn id="7" xr3:uid="{00000000-0010-0000-2C00-000007000000}" name="2005-06"/>
    <tableColumn id="8" xr3:uid="{00000000-0010-0000-2C00-000008000000}" name="2006-07"/>
    <tableColumn id="9" xr3:uid="{00000000-0010-0000-2C00-000009000000}" name="2007-08"/>
    <tableColumn id="10" xr3:uid="{00000000-0010-0000-2C00-00000A000000}" name="2008-09"/>
    <tableColumn id="11" xr3:uid="{00000000-0010-0000-2C00-00000B000000}" name="2009-10"/>
    <tableColumn id="12" xr3:uid="{00000000-0010-0000-2C00-00000C000000}" name="2010-11"/>
    <tableColumn id="13" xr3:uid="{00000000-0010-0000-2C00-00000D000000}" name="2011-12"/>
    <tableColumn id="14" xr3:uid="{00000000-0010-0000-2C00-00000E000000}" name="2012-13"/>
    <tableColumn id="15" xr3:uid="{00000000-0010-0000-2C00-00000F000000}" name="2013-14"/>
    <tableColumn id="16" xr3:uid="{00000000-0010-0000-2C00-000010000000}" name="2014-15"/>
    <tableColumn id="17" xr3:uid="{00000000-0010-0000-2C00-000011000000}" name="2015-16"/>
    <tableColumn id="18" xr3:uid="{00000000-0010-0000-2C00-000012000000}" name="2016-17"/>
    <tableColumn id="19" xr3:uid="{00000000-0010-0000-2C00-000013000000}" name="2017-18"/>
    <tableColumn id="20" xr3:uid="{00000000-0010-0000-2C00-000014000000}" name="2018-19"/>
    <tableColumn id="21" xr3:uid="{00000000-0010-0000-2C00-000015000000}" name="2019-20"/>
    <tableColumn id="22" xr3:uid="{00000000-0010-0000-2C00-000016000000}" name="2020-21"/>
    <tableColumn id="23" xr3:uid="{00000000-0010-0000-2C00-000017000000}" name="2021-22"/>
    <tableColumn id="24" xr3:uid="{00000000-0010-0000-2C00-000018000000}" name="2022-23"/>
  </tableColumns>
  <tableStyleInfo name="non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D000000}" name="Table48" displayName="Table48" ref="A20:X23" totalsRowShown="0">
  <autoFilter ref="A20:X23" xr:uid="{00000000-0009-0000-0100-000030000000}"/>
  <tableColumns count="24">
    <tableColumn id="1" xr3:uid="{00000000-0010-0000-2D00-000001000000}" name="Illicit market"/>
    <tableColumn id="2" xr3:uid="{00000000-0010-0000-2D00-000002000000}" name="2000-01"/>
    <tableColumn id="3" xr3:uid="{00000000-0010-0000-2D00-000003000000}" name="2001-02"/>
    <tableColumn id="4" xr3:uid="{00000000-0010-0000-2D00-000004000000}" name="2002-03"/>
    <tableColumn id="5" xr3:uid="{00000000-0010-0000-2D00-000005000000}" name="2003-04"/>
    <tableColumn id="6" xr3:uid="{00000000-0010-0000-2D00-000006000000}" name="2004-05"/>
    <tableColumn id="7" xr3:uid="{00000000-0010-0000-2D00-000007000000}" name="2005-06"/>
    <tableColumn id="8" xr3:uid="{00000000-0010-0000-2D00-000008000000}" name="2006-07"/>
    <tableColumn id="9" xr3:uid="{00000000-0010-0000-2D00-000009000000}" name="2007-08"/>
    <tableColumn id="10" xr3:uid="{00000000-0010-0000-2D00-00000A000000}" name="2008-09"/>
    <tableColumn id="11" xr3:uid="{00000000-0010-0000-2D00-00000B000000}" name="2009-10"/>
    <tableColumn id="12" xr3:uid="{00000000-0010-0000-2D00-00000C000000}" name="2010-11"/>
    <tableColumn id="13" xr3:uid="{00000000-0010-0000-2D00-00000D000000}" name="2011-12"/>
    <tableColumn id="14" xr3:uid="{00000000-0010-0000-2D00-00000E000000}" name="2012-13"/>
    <tableColumn id="15" xr3:uid="{00000000-0010-0000-2D00-00000F000000}" name="2013-14"/>
    <tableColumn id="16" xr3:uid="{00000000-0010-0000-2D00-000010000000}" name="2014-15"/>
    <tableColumn id="17" xr3:uid="{00000000-0010-0000-2D00-000011000000}" name="2015-16"/>
    <tableColumn id="18" xr3:uid="{00000000-0010-0000-2D00-000012000000}" name="2016-17"/>
    <tableColumn id="19" xr3:uid="{00000000-0010-0000-2D00-000013000000}" name="2017-18"/>
    <tableColumn id="20" xr3:uid="{00000000-0010-0000-2D00-000014000000}" name="2018-19"/>
    <tableColumn id="21" xr3:uid="{00000000-0010-0000-2D00-000015000000}" name="2019-20"/>
    <tableColumn id="22" xr3:uid="{00000000-0010-0000-2D00-000016000000}" name="2020-21"/>
    <tableColumn id="23" xr3:uid="{00000000-0010-0000-2D00-000017000000}" name="2021-22"/>
    <tableColumn id="24" xr3:uid="{00000000-0010-0000-2D00-000018000000}" name="2022-23"/>
  </tableColumns>
  <tableStyleInfo name="none"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E000000}" name="Table49" displayName="Table49" ref="A36:X37" totalsRowShown="0">
  <autoFilter ref="A36:X37" xr:uid="{00000000-0009-0000-0100-000031000000}"/>
  <tableColumns count="24">
    <tableColumn id="1" xr3:uid="{00000000-0010-0000-2E00-000001000000}" name="Cross-border shopping"/>
    <tableColumn id="2" xr3:uid="{00000000-0010-0000-2E00-000002000000}" name="2000-01"/>
    <tableColumn id="3" xr3:uid="{00000000-0010-0000-2E00-000003000000}" name="2001-02"/>
    <tableColumn id="4" xr3:uid="{00000000-0010-0000-2E00-000004000000}" name="2002-03"/>
    <tableColumn id="5" xr3:uid="{00000000-0010-0000-2E00-000005000000}" name="2003-04"/>
    <tableColumn id="6" xr3:uid="{00000000-0010-0000-2E00-000006000000}" name="2004-05"/>
    <tableColumn id="7" xr3:uid="{00000000-0010-0000-2E00-000007000000}" name="2005-06"/>
    <tableColumn id="8" xr3:uid="{00000000-0010-0000-2E00-000008000000}" name="2006-07"/>
    <tableColumn id="9" xr3:uid="{00000000-0010-0000-2E00-000009000000}" name="2007-08"/>
    <tableColumn id="10" xr3:uid="{00000000-0010-0000-2E00-00000A000000}" name="2008-09"/>
    <tableColumn id="11" xr3:uid="{00000000-0010-0000-2E00-00000B000000}" name="2009-10"/>
    <tableColumn id="12" xr3:uid="{00000000-0010-0000-2E00-00000C000000}" name="2010-11"/>
    <tableColumn id="13" xr3:uid="{00000000-0010-0000-2E00-00000D000000}" name="2011-12"/>
    <tableColumn id="14" xr3:uid="{00000000-0010-0000-2E00-00000E000000}" name="2012-13"/>
    <tableColumn id="15" xr3:uid="{00000000-0010-0000-2E00-00000F000000}" name="2013-14"/>
    <tableColumn id="16" xr3:uid="{00000000-0010-0000-2E00-000010000000}" name="2014-15"/>
    <tableColumn id="17" xr3:uid="{00000000-0010-0000-2E00-000011000000}" name="2015-16"/>
    <tableColumn id="18" xr3:uid="{00000000-0010-0000-2E00-000012000000}" name="2016-17"/>
    <tableColumn id="19" xr3:uid="{00000000-0010-0000-2E00-000013000000}" name="2017-18"/>
    <tableColumn id="20" xr3:uid="{00000000-0010-0000-2E00-000014000000}" name="2018-19"/>
    <tableColumn id="21" xr3:uid="{00000000-0010-0000-2E00-000015000000}" name="2019-20"/>
    <tableColumn id="22" xr3:uid="{00000000-0010-0000-2E00-000016000000}" name="2020-21"/>
    <tableColumn id="23" xr3:uid="{00000000-0010-0000-2E00-000017000000}" name="2021-22"/>
    <tableColumn id="24" xr3:uid="{00000000-0010-0000-2E00-000018000000}" name="2022-23"/>
  </tableColumns>
  <tableStyleInfo name="none"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F000000}" name="Table50" displayName="Table50" ref="A50:X53" totalsRowShown="0">
  <autoFilter ref="A50:X53" xr:uid="{00000000-0009-0000-0100-000032000000}"/>
  <tableColumns count="24">
    <tableColumn id="1" xr3:uid="{00000000-0010-0000-2F00-000001000000}" name="Total consumption"/>
    <tableColumn id="2" xr3:uid="{00000000-0010-0000-2F00-000002000000}" name="2000-01"/>
    <tableColumn id="3" xr3:uid="{00000000-0010-0000-2F00-000003000000}" name="2001-02"/>
    <tableColumn id="4" xr3:uid="{00000000-0010-0000-2F00-000004000000}" name="2002-03"/>
    <tableColumn id="5" xr3:uid="{00000000-0010-0000-2F00-000005000000}" name="2003-04"/>
    <tableColumn id="6" xr3:uid="{00000000-0010-0000-2F00-000006000000}" name="2004-05"/>
    <tableColumn id="7" xr3:uid="{00000000-0010-0000-2F00-000007000000}" name="2005-06"/>
    <tableColumn id="8" xr3:uid="{00000000-0010-0000-2F00-000008000000}" name="2006-07"/>
    <tableColumn id="9" xr3:uid="{00000000-0010-0000-2F00-000009000000}" name="2007-08"/>
    <tableColumn id="10" xr3:uid="{00000000-0010-0000-2F00-00000A000000}" name="2008-09"/>
    <tableColumn id="11" xr3:uid="{00000000-0010-0000-2F00-00000B000000}" name="2009-10"/>
    <tableColumn id="12" xr3:uid="{00000000-0010-0000-2F00-00000C000000}" name="2010-11"/>
    <tableColumn id="13" xr3:uid="{00000000-0010-0000-2F00-00000D000000}" name="2011-12"/>
    <tableColumn id="14" xr3:uid="{00000000-0010-0000-2F00-00000E000000}" name="2012-13"/>
    <tableColumn id="15" xr3:uid="{00000000-0010-0000-2F00-00000F000000}" name="2013-14"/>
    <tableColumn id="16" xr3:uid="{00000000-0010-0000-2F00-000010000000}" name="2014-15"/>
    <tableColumn id="17" xr3:uid="{00000000-0010-0000-2F00-000011000000}" name="2015-16"/>
    <tableColumn id="18" xr3:uid="{00000000-0010-0000-2F00-000012000000}" name="2016-17"/>
    <tableColumn id="19" xr3:uid="{00000000-0010-0000-2F00-000013000000}" name="2017-18"/>
    <tableColumn id="20" xr3:uid="{00000000-0010-0000-2F00-000014000000}" name="2018-19"/>
    <tableColumn id="21" xr3:uid="{00000000-0010-0000-2F00-000015000000}" name="2019-20"/>
    <tableColumn id="22" xr3:uid="{00000000-0010-0000-2F00-000016000000}" name="2020-21"/>
    <tableColumn id="23" xr3:uid="{00000000-0010-0000-2F00-000017000000}" name="2021-22"/>
    <tableColumn id="24" xr3:uid="{00000000-0010-0000-2F00-000018000000}" name="2022-23"/>
  </tableColumns>
  <tableStyleInfo name="non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0000000}" name="Table51" displayName="Table51" ref="A65:X66" totalsRowShown="0">
  <autoFilter ref="A65:X66" xr:uid="{00000000-0009-0000-0100-000033000000}"/>
  <tableColumns count="24">
    <tableColumn id="1" xr3:uid="{00000000-0010-0000-3000-000001000000}" name="UK tax paid consumption"/>
    <tableColumn id="2" xr3:uid="{00000000-0010-0000-3000-000002000000}" name="2000-01"/>
    <tableColumn id="3" xr3:uid="{00000000-0010-0000-3000-000003000000}" name="2001-02"/>
    <tableColumn id="4" xr3:uid="{00000000-0010-0000-3000-000004000000}" name="2002-03"/>
    <tableColumn id="5" xr3:uid="{00000000-0010-0000-3000-000005000000}" name="2003-04"/>
    <tableColumn id="6" xr3:uid="{00000000-0010-0000-3000-000006000000}" name="2004-05"/>
    <tableColumn id="7" xr3:uid="{00000000-0010-0000-3000-000007000000}" name="2005-06"/>
    <tableColumn id="8" xr3:uid="{00000000-0010-0000-3000-000008000000}" name="2006-07"/>
    <tableColumn id="9" xr3:uid="{00000000-0010-0000-3000-000009000000}" name="2007-08"/>
    <tableColumn id="10" xr3:uid="{00000000-0010-0000-3000-00000A000000}" name="2008-09"/>
    <tableColumn id="11" xr3:uid="{00000000-0010-0000-3000-00000B000000}" name="2009-10"/>
    <tableColumn id="12" xr3:uid="{00000000-0010-0000-3000-00000C000000}" name="2010-11"/>
    <tableColumn id="13" xr3:uid="{00000000-0010-0000-3000-00000D000000}" name="2011-12"/>
    <tableColumn id="14" xr3:uid="{00000000-0010-0000-3000-00000E000000}" name="2012-13"/>
    <tableColumn id="15" xr3:uid="{00000000-0010-0000-3000-00000F000000}" name="2013-14"/>
    <tableColumn id="16" xr3:uid="{00000000-0010-0000-3000-000010000000}" name="2014-15"/>
    <tableColumn id="17" xr3:uid="{00000000-0010-0000-3000-000011000000}" name="2015-16"/>
    <tableColumn id="18" xr3:uid="{00000000-0010-0000-3000-000012000000}" name="2016-17"/>
    <tableColumn id="19" xr3:uid="{00000000-0010-0000-3000-000013000000}" name="2017-18"/>
    <tableColumn id="20" xr3:uid="{00000000-0010-0000-3000-000014000000}" name="2018-19"/>
    <tableColumn id="21" xr3:uid="{00000000-0010-0000-3000-000015000000}" name="2019-20"/>
    <tableColumn id="22" xr3:uid="{00000000-0010-0000-3000-000016000000}" name="2020-21"/>
    <tableColumn id="23" xr3:uid="{00000000-0010-0000-3000-000017000000}" name="2021-22"/>
    <tableColumn id="24" xr3:uid="{00000000-0010-0000-3000-000018000000}" name="2022-23"/>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T37" totalsRowShown="0">
  <autoFilter ref="A3:T37" xr:uid="{00000000-0009-0000-0100-000007000000}"/>
  <tableColumns count="20">
    <tableColumn id="1" xr3:uid="{00000000-0010-0000-0400-000001000000}" name="Tax"/>
    <tableColumn id="2" xr3:uid="{00000000-0010-0000-0400-000002000000}" name="Type"/>
    <tableColumn id="3" xr3:uid="{00000000-0010-0000-0400-000003000000}" name="Component"/>
    <tableColumn id="4" xr3:uid="{00000000-0010-0000-0400-000004000000}" name="2005-06 Point estimates (£ billion)"/>
    <tableColumn id="5" xr3:uid="{00000000-0010-0000-0400-000005000000}" name="2006-07 Point estimates (£ billion)"/>
    <tableColumn id="6" xr3:uid="{00000000-0010-0000-0400-000006000000}" name="2007-08 Point estimates (£ billion)"/>
    <tableColumn id="7" xr3:uid="{00000000-0010-0000-0400-000007000000}" name="2008-09 Point estimates (£ billion)"/>
    <tableColumn id="8" xr3:uid="{00000000-0010-0000-0400-000008000000}" name="2009-10 Point estimates (£ billion)"/>
    <tableColumn id="9" xr3:uid="{00000000-0010-0000-0400-000009000000}" name="2010-11 Point estimates (£ billion)"/>
    <tableColumn id="10" xr3:uid="{00000000-0010-0000-0400-00000A000000}" name="2011-12 Point estimates (£ billion)"/>
    <tableColumn id="11" xr3:uid="{00000000-0010-0000-0400-00000B000000}" name="2012-13 Point estimates (£ billion)"/>
    <tableColumn id="12" xr3:uid="{00000000-0010-0000-0400-00000C000000}" name="2013-14 Point estimates (£ billion)"/>
    <tableColumn id="13" xr3:uid="{00000000-0010-0000-0400-00000D000000}" name="2014-15 Point estimates (£ billion)"/>
    <tableColumn id="14" xr3:uid="{00000000-0010-0000-0400-00000E000000}" name="2015-16 Point estimates (£ billion)"/>
    <tableColumn id="15" xr3:uid="{00000000-0010-0000-0400-00000F000000}" name="2016-17 Point estimates (£ billion)"/>
    <tableColumn id="16" xr3:uid="{00000000-0010-0000-0400-000010000000}" name="2017-18 Point estimates (£ billion)"/>
    <tableColumn id="17" xr3:uid="{00000000-0010-0000-0400-000011000000}" name="2018-19 Point estimates (£ billion)"/>
    <tableColumn id="18" xr3:uid="{00000000-0010-0000-0400-000012000000}" name="2019-20 Point estimates (£ billion)"/>
    <tableColumn id="19" xr3:uid="{00000000-0010-0000-0400-000013000000}" name="2020-21 Point estimates (£ billion)"/>
    <tableColumn id="20" xr3:uid="{00000000-0010-0000-0400-000014000000}" name="2021-22 Point estimates (£ billion)"/>
  </tableColumns>
  <tableStyleInfo name="none"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1000000}" name="Table52" displayName="Table52" ref="A77:X80" totalsRowShown="0">
  <autoFilter ref="A77:X80" xr:uid="{00000000-0009-0000-0100-000034000000}"/>
  <tableColumns count="24">
    <tableColumn id="1" xr3:uid="{00000000-0010-0000-3100-000001000000}" name="Illicit market"/>
    <tableColumn id="2" xr3:uid="{00000000-0010-0000-3100-000002000000}" name="2000-01"/>
    <tableColumn id="3" xr3:uid="{00000000-0010-0000-3100-000003000000}" name="2001-02"/>
    <tableColumn id="4" xr3:uid="{00000000-0010-0000-3100-000004000000}" name="2002-03"/>
    <tableColumn id="5" xr3:uid="{00000000-0010-0000-3100-000005000000}" name="2003-04"/>
    <tableColumn id="6" xr3:uid="{00000000-0010-0000-3100-000006000000}" name="2004-05"/>
    <tableColumn id="7" xr3:uid="{00000000-0010-0000-3100-000007000000}" name="2005-06"/>
    <tableColumn id="8" xr3:uid="{00000000-0010-0000-3100-000008000000}" name="2006-07"/>
    <tableColumn id="9" xr3:uid="{00000000-0010-0000-3100-000009000000}" name="2007-08"/>
    <tableColumn id="10" xr3:uid="{00000000-0010-0000-3100-00000A000000}" name="2008-09"/>
    <tableColumn id="11" xr3:uid="{00000000-0010-0000-3100-00000B000000}" name="2009-10"/>
    <tableColumn id="12" xr3:uid="{00000000-0010-0000-3100-00000C000000}" name="2010-11"/>
    <tableColumn id="13" xr3:uid="{00000000-0010-0000-3100-00000D000000}" name="2011-12"/>
    <tableColumn id="14" xr3:uid="{00000000-0010-0000-3100-00000E000000}" name="2012-13"/>
    <tableColumn id="15" xr3:uid="{00000000-0010-0000-3100-00000F000000}" name="2013-14"/>
    <tableColumn id="16" xr3:uid="{00000000-0010-0000-3100-000010000000}" name="2014-15"/>
    <tableColumn id="17" xr3:uid="{00000000-0010-0000-3100-000011000000}" name="2015-16"/>
    <tableColumn id="18" xr3:uid="{00000000-0010-0000-3100-000012000000}" name="2016-17"/>
    <tableColumn id="19" xr3:uid="{00000000-0010-0000-3100-000013000000}" name="2017-18"/>
    <tableColumn id="20" xr3:uid="{00000000-0010-0000-3100-000014000000}" name="2018-19"/>
    <tableColumn id="21" xr3:uid="{00000000-0010-0000-3100-000015000000}" name="2019-20"/>
    <tableColumn id="22" xr3:uid="{00000000-0010-0000-3100-000016000000}" name="2020-21"/>
    <tableColumn id="23" xr3:uid="{00000000-0010-0000-3100-000017000000}" name="2021-22"/>
    <tableColumn id="24" xr3:uid="{00000000-0010-0000-3100-000018000000}" name="2022-23"/>
  </tableColumns>
  <tableStyleInfo name="none"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2000000}" name="Table53" displayName="Table53" ref="A92:X93" totalsRowShown="0">
  <autoFilter ref="A92:X93" xr:uid="{00000000-0009-0000-0100-000035000000}"/>
  <tableColumns count="24">
    <tableColumn id="1" xr3:uid="{00000000-0010-0000-3200-000001000000}" name="Cross-border shopping"/>
    <tableColumn id="2" xr3:uid="{00000000-0010-0000-3200-000002000000}" name="2000-01"/>
    <tableColumn id="3" xr3:uid="{00000000-0010-0000-3200-000003000000}" name="2001-02"/>
    <tableColumn id="4" xr3:uid="{00000000-0010-0000-3200-000004000000}" name="2002-03"/>
    <tableColumn id="5" xr3:uid="{00000000-0010-0000-3200-000005000000}" name="2003-04"/>
    <tableColumn id="6" xr3:uid="{00000000-0010-0000-3200-000006000000}" name="2004-05"/>
    <tableColumn id="7" xr3:uid="{00000000-0010-0000-3200-000007000000}" name="2005-06"/>
    <tableColumn id="8" xr3:uid="{00000000-0010-0000-3200-000008000000}" name="2006-07"/>
    <tableColumn id="9" xr3:uid="{00000000-0010-0000-3200-000009000000}" name="2007-08"/>
    <tableColumn id="10" xr3:uid="{00000000-0010-0000-3200-00000A000000}" name="2008-09"/>
    <tableColumn id="11" xr3:uid="{00000000-0010-0000-3200-00000B000000}" name="2009-10"/>
    <tableColumn id="12" xr3:uid="{00000000-0010-0000-3200-00000C000000}" name="2010-11"/>
    <tableColumn id="13" xr3:uid="{00000000-0010-0000-3200-00000D000000}" name="2011-12"/>
    <tableColumn id="14" xr3:uid="{00000000-0010-0000-3200-00000E000000}" name="2012-13"/>
    <tableColumn id="15" xr3:uid="{00000000-0010-0000-3200-00000F000000}" name="2013-14"/>
    <tableColumn id="16" xr3:uid="{00000000-0010-0000-3200-000010000000}" name="2014-15"/>
    <tableColumn id="17" xr3:uid="{00000000-0010-0000-3200-000011000000}" name="2015-16"/>
    <tableColumn id="18" xr3:uid="{00000000-0010-0000-3200-000012000000}" name="2016-17"/>
    <tableColumn id="19" xr3:uid="{00000000-0010-0000-3200-000013000000}" name="2017-18"/>
    <tableColumn id="20" xr3:uid="{00000000-0010-0000-3200-000014000000}" name="2018-19"/>
    <tableColumn id="21" xr3:uid="{00000000-0010-0000-3200-000015000000}" name="2019-20"/>
    <tableColumn id="22" xr3:uid="{00000000-0010-0000-3200-000016000000}" name="2020-21"/>
    <tableColumn id="23" xr3:uid="{00000000-0010-0000-3200-000017000000}" name="2021-22"/>
    <tableColumn id="24" xr3:uid="{00000000-0010-0000-3200-000018000000}" name="2022-23"/>
  </tableColumns>
  <tableStyleInfo name="non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Table54" displayName="Table54" ref="A105:X108" totalsRowShown="0">
  <autoFilter ref="A105:X108" xr:uid="{00000000-0009-0000-0100-000036000000}"/>
  <tableColumns count="24">
    <tableColumn id="1" xr3:uid="{00000000-0010-0000-3300-000001000000}" name="Total consumption"/>
    <tableColumn id="2" xr3:uid="{00000000-0010-0000-3300-000002000000}" name="2000-01"/>
    <tableColumn id="3" xr3:uid="{00000000-0010-0000-3300-000003000000}" name="2001-02"/>
    <tableColumn id="4" xr3:uid="{00000000-0010-0000-3300-000004000000}" name="2002-03"/>
    <tableColumn id="5" xr3:uid="{00000000-0010-0000-3300-000005000000}" name="2003-04"/>
    <tableColumn id="6" xr3:uid="{00000000-0010-0000-3300-000006000000}" name="2004-05"/>
    <tableColumn id="7" xr3:uid="{00000000-0010-0000-3300-000007000000}" name="2005-06"/>
    <tableColumn id="8" xr3:uid="{00000000-0010-0000-3300-000008000000}" name="2006-07"/>
    <tableColumn id="9" xr3:uid="{00000000-0010-0000-3300-000009000000}" name="2007-08"/>
    <tableColumn id="10" xr3:uid="{00000000-0010-0000-3300-00000A000000}" name="2008-09"/>
    <tableColumn id="11" xr3:uid="{00000000-0010-0000-3300-00000B000000}" name="2009-10"/>
    <tableColumn id="12" xr3:uid="{00000000-0010-0000-3300-00000C000000}" name="2010-11"/>
    <tableColumn id="13" xr3:uid="{00000000-0010-0000-3300-00000D000000}" name="2011-12"/>
    <tableColumn id="14" xr3:uid="{00000000-0010-0000-3300-00000E000000}" name="2012-13"/>
    <tableColumn id="15" xr3:uid="{00000000-0010-0000-3300-00000F000000}" name="2013-14"/>
    <tableColumn id="16" xr3:uid="{00000000-0010-0000-3300-000010000000}" name="2014-15"/>
    <tableColumn id="17" xr3:uid="{00000000-0010-0000-3300-000011000000}" name="2015-16"/>
    <tableColumn id="18" xr3:uid="{00000000-0010-0000-3300-000012000000}" name="2016-17"/>
    <tableColumn id="19" xr3:uid="{00000000-0010-0000-3300-000013000000}" name="2017-18"/>
    <tableColumn id="20" xr3:uid="{00000000-0010-0000-3300-000014000000}" name="2018-19"/>
    <tableColumn id="21" xr3:uid="{00000000-0010-0000-3300-000015000000}" name="2019-20"/>
    <tableColumn id="22" xr3:uid="{00000000-0010-0000-3300-000016000000}" name="2020-21"/>
    <tableColumn id="23" xr3:uid="{00000000-0010-0000-3300-000017000000}" name="2021-22"/>
    <tableColumn id="24" xr3:uid="{00000000-0010-0000-3300-000018000000}" name="2022-23"/>
  </tableColumns>
  <tableStyleInfo name="non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4000000}" name="Table55" displayName="Table55" ref="A119:X120" totalsRowShown="0">
  <autoFilter ref="A119:X120" xr:uid="{00000000-0009-0000-0100-000037000000}"/>
  <tableColumns count="24">
    <tableColumn id="1" xr3:uid="{00000000-0010-0000-3400-000001000000}" name="UK tax paid consumption"/>
    <tableColumn id="2" xr3:uid="{00000000-0010-0000-3400-000002000000}" name="2000-01"/>
    <tableColumn id="3" xr3:uid="{00000000-0010-0000-3400-000003000000}" name="2001-02"/>
    <tableColumn id="4" xr3:uid="{00000000-0010-0000-3400-000004000000}" name="2002-03"/>
    <tableColumn id="5" xr3:uid="{00000000-0010-0000-3400-000005000000}" name="2003-04"/>
    <tableColumn id="6" xr3:uid="{00000000-0010-0000-3400-000006000000}" name="2004-05"/>
    <tableColumn id="7" xr3:uid="{00000000-0010-0000-3400-000007000000}" name="2005-06"/>
    <tableColumn id="8" xr3:uid="{00000000-0010-0000-3400-000008000000}" name="2006-07"/>
    <tableColumn id="9" xr3:uid="{00000000-0010-0000-3400-000009000000}" name="2007-08"/>
    <tableColumn id="10" xr3:uid="{00000000-0010-0000-3400-00000A000000}" name="2008-09"/>
    <tableColumn id="11" xr3:uid="{00000000-0010-0000-3400-00000B000000}" name="2009-10"/>
    <tableColumn id="12" xr3:uid="{00000000-0010-0000-3400-00000C000000}" name="2010-11"/>
    <tableColumn id="13" xr3:uid="{00000000-0010-0000-3400-00000D000000}" name="2011-12"/>
    <tableColumn id="14" xr3:uid="{00000000-0010-0000-3400-00000E000000}" name="2012-13"/>
    <tableColumn id="15" xr3:uid="{00000000-0010-0000-3400-00000F000000}" name="2013-14"/>
    <tableColumn id="16" xr3:uid="{00000000-0010-0000-3400-000010000000}" name="2014-15"/>
    <tableColumn id="17" xr3:uid="{00000000-0010-0000-3400-000011000000}" name="2015-16"/>
    <tableColumn id="18" xr3:uid="{00000000-0010-0000-3400-000012000000}" name="2016-17"/>
    <tableColumn id="19" xr3:uid="{00000000-0010-0000-3400-000013000000}" name="2017-18"/>
    <tableColumn id="20" xr3:uid="{00000000-0010-0000-3400-000014000000}" name="2018-19"/>
    <tableColumn id="21" xr3:uid="{00000000-0010-0000-3400-000015000000}" name="2019-20"/>
    <tableColumn id="22" xr3:uid="{00000000-0010-0000-3400-000016000000}" name="2020-21"/>
    <tableColumn id="23" xr3:uid="{00000000-0010-0000-3400-000017000000}" name="2021-22"/>
    <tableColumn id="24" xr3:uid="{00000000-0010-0000-3400-000018000000}" name="2022-23"/>
  </tableColumns>
  <tableStyleInfo name="none"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5000000}" name="Table56" displayName="Table56" ref="A132:X135" totalsRowShown="0">
  <autoFilter ref="A132:X135" xr:uid="{00000000-0009-0000-0100-000038000000}"/>
  <tableColumns count="24">
    <tableColumn id="1" xr3:uid="{00000000-0010-0000-3500-000001000000}" name="Illicit market"/>
    <tableColumn id="2" xr3:uid="{00000000-0010-0000-3500-000002000000}" name="2000-01"/>
    <tableColumn id="3" xr3:uid="{00000000-0010-0000-3500-000003000000}" name="2001-02"/>
    <tableColumn id="4" xr3:uid="{00000000-0010-0000-3500-000004000000}" name="2002-03"/>
    <tableColumn id="5" xr3:uid="{00000000-0010-0000-3500-000005000000}" name="2003-04"/>
    <tableColumn id="6" xr3:uid="{00000000-0010-0000-3500-000006000000}" name="2004-05"/>
    <tableColumn id="7" xr3:uid="{00000000-0010-0000-3500-000007000000}" name="2005-06"/>
    <tableColumn id="8" xr3:uid="{00000000-0010-0000-3500-000008000000}" name="2006-07"/>
    <tableColumn id="9" xr3:uid="{00000000-0010-0000-3500-000009000000}" name="2007-08"/>
    <tableColumn id="10" xr3:uid="{00000000-0010-0000-3500-00000A000000}" name="2008-09"/>
    <tableColumn id="11" xr3:uid="{00000000-0010-0000-3500-00000B000000}" name="2009-10"/>
    <tableColumn id="12" xr3:uid="{00000000-0010-0000-3500-00000C000000}" name="2010-11"/>
    <tableColumn id="13" xr3:uid="{00000000-0010-0000-3500-00000D000000}" name="2011-12"/>
    <tableColumn id="14" xr3:uid="{00000000-0010-0000-3500-00000E000000}" name="2012-13"/>
    <tableColumn id="15" xr3:uid="{00000000-0010-0000-3500-00000F000000}" name="2013-14"/>
    <tableColumn id="16" xr3:uid="{00000000-0010-0000-3500-000010000000}" name="2014-15"/>
    <tableColumn id="17" xr3:uid="{00000000-0010-0000-3500-000011000000}" name="2015-16"/>
    <tableColumn id="18" xr3:uid="{00000000-0010-0000-3500-000012000000}" name="2016-17"/>
    <tableColumn id="19" xr3:uid="{00000000-0010-0000-3500-000013000000}" name="2017-18"/>
    <tableColumn id="20" xr3:uid="{00000000-0010-0000-3500-000014000000}" name="2018-19"/>
    <tableColumn id="21" xr3:uid="{00000000-0010-0000-3500-000015000000}" name="2019-20"/>
    <tableColumn id="22" xr3:uid="{00000000-0010-0000-3500-000016000000}" name="2020-21"/>
    <tableColumn id="23" xr3:uid="{00000000-0010-0000-3500-000017000000}" name="2021-22"/>
    <tableColumn id="24" xr3:uid="{00000000-0010-0000-3500-000018000000}" name="2022-23"/>
  </tableColumns>
  <tableStyleInfo name="none"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6000000}" name="Table57" displayName="Table57" ref="A147:X148" totalsRowShown="0">
  <autoFilter ref="A147:X148" xr:uid="{00000000-0009-0000-0100-000039000000}"/>
  <tableColumns count="24">
    <tableColumn id="1" xr3:uid="{00000000-0010-0000-3600-000001000000}" name="Cross-border shopping"/>
    <tableColumn id="2" xr3:uid="{00000000-0010-0000-3600-000002000000}" name="2000-01"/>
    <tableColumn id="3" xr3:uid="{00000000-0010-0000-3600-000003000000}" name="2001-02"/>
    <tableColumn id="4" xr3:uid="{00000000-0010-0000-3600-000004000000}" name="2002-03"/>
    <tableColumn id="5" xr3:uid="{00000000-0010-0000-3600-000005000000}" name="2003-04"/>
    <tableColumn id="6" xr3:uid="{00000000-0010-0000-3600-000006000000}" name="2004-05"/>
    <tableColumn id="7" xr3:uid="{00000000-0010-0000-3600-000007000000}" name="2005-06"/>
    <tableColumn id="8" xr3:uid="{00000000-0010-0000-3600-000008000000}" name="2006-07"/>
    <tableColumn id="9" xr3:uid="{00000000-0010-0000-3600-000009000000}" name="2007-08"/>
    <tableColumn id="10" xr3:uid="{00000000-0010-0000-3600-00000A000000}" name="2008-09"/>
    <tableColumn id="11" xr3:uid="{00000000-0010-0000-3600-00000B000000}" name="2009-10"/>
    <tableColumn id="12" xr3:uid="{00000000-0010-0000-3600-00000C000000}" name="2010-11"/>
    <tableColumn id="13" xr3:uid="{00000000-0010-0000-3600-00000D000000}" name="2011-12"/>
    <tableColumn id="14" xr3:uid="{00000000-0010-0000-3600-00000E000000}" name="2012-13"/>
    <tableColumn id="15" xr3:uid="{00000000-0010-0000-3600-00000F000000}" name="2013-14"/>
    <tableColumn id="16" xr3:uid="{00000000-0010-0000-3600-000010000000}" name="2014-15"/>
    <tableColumn id="17" xr3:uid="{00000000-0010-0000-3600-000011000000}" name="2015-16"/>
    <tableColumn id="18" xr3:uid="{00000000-0010-0000-3600-000012000000}" name="2016-17"/>
    <tableColumn id="19" xr3:uid="{00000000-0010-0000-3600-000013000000}" name="2017-18"/>
    <tableColumn id="20" xr3:uid="{00000000-0010-0000-3600-000014000000}" name="2018-19"/>
    <tableColumn id="21" xr3:uid="{00000000-0010-0000-3600-000015000000}" name="2019-20"/>
    <tableColumn id="22" xr3:uid="{00000000-0010-0000-3600-000016000000}" name="2020-21"/>
    <tableColumn id="23" xr3:uid="{00000000-0010-0000-3600-000017000000}" name="2021-22"/>
    <tableColumn id="24" xr3:uid="{00000000-0010-0000-3600-000018000000}" name="2022-23"/>
  </tableColumns>
  <tableStyleInfo name="none"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7000000}" name="Table58" displayName="Table58" ref="A5:X8" totalsRowShown="0">
  <autoFilter ref="A5:X8" xr:uid="{00000000-0009-0000-0100-00003A000000}"/>
  <tableColumns count="24">
    <tableColumn id="1" xr3:uid="{00000000-0010-0000-3700-000001000000}" name="UK tax paid consumption"/>
    <tableColumn id="2" xr3:uid="{00000000-0010-0000-3700-000002000000}" name="2000-01"/>
    <tableColumn id="3" xr3:uid="{00000000-0010-0000-3700-000003000000}" name="2001-02"/>
    <tableColumn id="4" xr3:uid="{00000000-0010-0000-3700-000004000000}" name="2002-03"/>
    <tableColumn id="5" xr3:uid="{00000000-0010-0000-3700-000005000000}" name="2003-04"/>
    <tableColumn id="6" xr3:uid="{00000000-0010-0000-3700-000006000000}" name="2004-05"/>
    <tableColumn id="7" xr3:uid="{00000000-0010-0000-3700-000007000000}" name="2005-06"/>
    <tableColumn id="8" xr3:uid="{00000000-0010-0000-3700-000008000000}" name="2006-07"/>
    <tableColumn id="9" xr3:uid="{00000000-0010-0000-3700-000009000000}" name="2007-08"/>
    <tableColumn id="10" xr3:uid="{00000000-0010-0000-3700-00000A000000}" name="2008-09"/>
    <tableColumn id="11" xr3:uid="{00000000-0010-0000-3700-00000B000000}" name="2009-10"/>
    <tableColumn id="12" xr3:uid="{00000000-0010-0000-3700-00000C000000}" name="2010-11"/>
    <tableColumn id="13" xr3:uid="{00000000-0010-0000-3700-00000D000000}" name="2011-12"/>
    <tableColumn id="14" xr3:uid="{00000000-0010-0000-3700-00000E000000}" name="2012-13"/>
    <tableColumn id="15" xr3:uid="{00000000-0010-0000-3700-00000F000000}" name="2013-14"/>
    <tableColumn id="16" xr3:uid="{00000000-0010-0000-3700-000010000000}" name="2014-15"/>
    <tableColumn id="17" xr3:uid="{00000000-0010-0000-3700-000011000000}" name="2015-16"/>
    <tableColumn id="18" xr3:uid="{00000000-0010-0000-3700-000012000000}" name="2016-17"/>
    <tableColumn id="19" xr3:uid="{00000000-0010-0000-3700-000013000000}" name="2017-18"/>
    <tableColumn id="20" xr3:uid="{00000000-0010-0000-3700-000014000000}" name="2018-19"/>
    <tableColumn id="21" xr3:uid="{00000000-0010-0000-3700-000015000000}" name="2019-20"/>
    <tableColumn id="22" xr3:uid="{00000000-0010-0000-3700-000016000000}" name="2020-21"/>
    <tableColumn id="23" xr3:uid="{00000000-0010-0000-3700-000017000000}" name="2021-22"/>
    <tableColumn id="24" xr3:uid="{00000000-0010-0000-3700-000018000000}" name="2022-23"/>
  </tableColumns>
  <tableStyleInfo name="none"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8000000}" name="Table59" displayName="Table59" ref="A19:X22" totalsRowShown="0">
  <autoFilter ref="A19:X22" xr:uid="{00000000-0009-0000-0100-00003B000000}"/>
  <tableColumns count="24">
    <tableColumn id="1" xr3:uid="{00000000-0010-0000-3800-000001000000}" name="Illicit market"/>
    <tableColumn id="2" xr3:uid="{00000000-0010-0000-3800-000002000000}" name="2000-01"/>
    <tableColumn id="3" xr3:uid="{00000000-0010-0000-3800-000003000000}" name="2001-02"/>
    <tableColumn id="4" xr3:uid="{00000000-0010-0000-3800-000004000000}" name="2002-03"/>
    <tableColumn id="5" xr3:uid="{00000000-0010-0000-3800-000005000000}" name="2003-04"/>
    <tableColumn id="6" xr3:uid="{00000000-0010-0000-3800-000006000000}" name="2004-05"/>
    <tableColumn id="7" xr3:uid="{00000000-0010-0000-3800-000007000000}" name="2005-06"/>
    <tableColumn id="8" xr3:uid="{00000000-0010-0000-3800-000008000000}" name="2006-07"/>
    <tableColumn id="9" xr3:uid="{00000000-0010-0000-3800-000009000000}" name="2007-08"/>
    <tableColumn id="10" xr3:uid="{00000000-0010-0000-3800-00000A000000}" name="2008-09"/>
    <tableColumn id="11" xr3:uid="{00000000-0010-0000-3800-00000B000000}" name="2009-10"/>
    <tableColumn id="12" xr3:uid="{00000000-0010-0000-3800-00000C000000}" name="2010-11"/>
    <tableColumn id="13" xr3:uid="{00000000-0010-0000-3800-00000D000000}" name="2011-12"/>
    <tableColumn id="14" xr3:uid="{00000000-0010-0000-3800-00000E000000}" name="2012-13"/>
    <tableColumn id="15" xr3:uid="{00000000-0010-0000-3800-00000F000000}" name="2013-14"/>
    <tableColumn id="16" xr3:uid="{00000000-0010-0000-3800-000010000000}" name="2014-15"/>
    <tableColumn id="17" xr3:uid="{00000000-0010-0000-3800-000011000000}" name="2015-16"/>
    <tableColumn id="18" xr3:uid="{00000000-0010-0000-3800-000012000000}" name="2016-17"/>
    <tableColumn id="19" xr3:uid="{00000000-0010-0000-3800-000013000000}" name="2017-18"/>
    <tableColumn id="20" xr3:uid="{00000000-0010-0000-3800-000014000000}" name="2018-19"/>
    <tableColumn id="21" xr3:uid="{00000000-0010-0000-3800-000015000000}" name="2019-20"/>
    <tableColumn id="22" xr3:uid="{00000000-0010-0000-3800-000016000000}" name="2020-21"/>
    <tableColumn id="23" xr3:uid="{00000000-0010-0000-3800-000017000000}" name="2021-22"/>
    <tableColumn id="24" xr3:uid="{00000000-0010-0000-3800-000018000000}" name="2022-23"/>
  </tableColumns>
  <tableStyleInfo name="non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9000000}" name="Table60" displayName="Table60" ref="A33:X34" totalsRowShown="0">
  <autoFilter ref="A33:X34" xr:uid="{00000000-0009-0000-0100-00003C000000}"/>
  <tableColumns count="24">
    <tableColumn id="1" xr3:uid="{00000000-0010-0000-3900-000001000000}" name="Cross-border shopping"/>
    <tableColumn id="2" xr3:uid="{00000000-0010-0000-3900-000002000000}" name="2000-01"/>
    <tableColumn id="3" xr3:uid="{00000000-0010-0000-3900-000003000000}" name="2001-02"/>
    <tableColumn id="4" xr3:uid="{00000000-0010-0000-3900-000004000000}" name="2002-03"/>
    <tableColumn id="5" xr3:uid="{00000000-0010-0000-3900-000005000000}" name="2003-04"/>
    <tableColumn id="6" xr3:uid="{00000000-0010-0000-3900-000006000000}" name="2004-05"/>
    <tableColumn id="7" xr3:uid="{00000000-0010-0000-3900-000007000000}" name="2005-06"/>
    <tableColumn id="8" xr3:uid="{00000000-0010-0000-3900-000008000000}" name="2006-07"/>
    <tableColumn id="9" xr3:uid="{00000000-0010-0000-3900-000009000000}" name="2007-08"/>
    <tableColumn id="10" xr3:uid="{00000000-0010-0000-3900-00000A000000}" name="2008-09"/>
    <tableColumn id="11" xr3:uid="{00000000-0010-0000-3900-00000B000000}" name="2009-10"/>
    <tableColumn id="12" xr3:uid="{00000000-0010-0000-3900-00000C000000}" name="2010-11"/>
    <tableColumn id="13" xr3:uid="{00000000-0010-0000-3900-00000D000000}" name="2011-12"/>
    <tableColumn id="14" xr3:uid="{00000000-0010-0000-3900-00000E000000}" name="2012-13"/>
    <tableColumn id="15" xr3:uid="{00000000-0010-0000-3900-00000F000000}" name="2013-14"/>
    <tableColumn id="16" xr3:uid="{00000000-0010-0000-3900-000010000000}" name="2014-15"/>
    <tableColumn id="17" xr3:uid="{00000000-0010-0000-3900-000011000000}" name="2015-16"/>
    <tableColumn id="18" xr3:uid="{00000000-0010-0000-3900-000012000000}" name="2016-17"/>
    <tableColumn id="19" xr3:uid="{00000000-0010-0000-3900-000013000000}" name="2017-18"/>
    <tableColumn id="20" xr3:uid="{00000000-0010-0000-3900-000014000000}" name="2018-19"/>
    <tableColumn id="21" xr3:uid="{00000000-0010-0000-3900-000015000000}" name="2019-20"/>
    <tableColumn id="22" xr3:uid="{00000000-0010-0000-3900-000016000000}" name="2020-21"/>
    <tableColumn id="23" xr3:uid="{00000000-0010-0000-3900-000017000000}" name="2021-22"/>
    <tableColumn id="24" xr3:uid="{00000000-0010-0000-3900-000018000000}" name="2022-23"/>
  </tableColumns>
  <tableStyleInfo name="none"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A000000}" name="Table61" displayName="Table61" ref="A45:X48" totalsRowShown="0">
  <autoFilter ref="A45:X48" xr:uid="{00000000-0009-0000-0100-00003D000000}"/>
  <tableColumns count="24">
    <tableColumn id="1" xr3:uid="{00000000-0010-0000-3A00-000001000000}" name="Total consumption"/>
    <tableColumn id="2" xr3:uid="{00000000-0010-0000-3A00-000002000000}" name="2000-01"/>
    <tableColumn id="3" xr3:uid="{00000000-0010-0000-3A00-000003000000}" name="2001-02"/>
    <tableColumn id="4" xr3:uid="{00000000-0010-0000-3A00-000004000000}" name="2002-03"/>
    <tableColumn id="5" xr3:uid="{00000000-0010-0000-3A00-000005000000}" name="2003-04"/>
    <tableColumn id="6" xr3:uid="{00000000-0010-0000-3A00-000006000000}" name="2004-05"/>
    <tableColumn id="7" xr3:uid="{00000000-0010-0000-3A00-000007000000}" name="2005-06"/>
    <tableColumn id="8" xr3:uid="{00000000-0010-0000-3A00-000008000000}" name="2006-07"/>
    <tableColumn id="9" xr3:uid="{00000000-0010-0000-3A00-000009000000}" name="2007-08"/>
    <tableColumn id="10" xr3:uid="{00000000-0010-0000-3A00-00000A000000}" name="2008-09"/>
    <tableColumn id="11" xr3:uid="{00000000-0010-0000-3A00-00000B000000}" name="2009-10"/>
    <tableColumn id="12" xr3:uid="{00000000-0010-0000-3A00-00000C000000}" name="2010-11"/>
    <tableColumn id="13" xr3:uid="{00000000-0010-0000-3A00-00000D000000}" name="2011-12"/>
    <tableColumn id="14" xr3:uid="{00000000-0010-0000-3A00-00000E000000}" name="2012-13"/>
    <tableColumn id="15" xr3:uid="{00000000-0010-0000-3A00-00000F000000}" name="2013-14"/>
    <tableColumn id="16" xr3:uid="{00000000-0010-0000-3A00-000010000000}" name="2014-15"/>
    <tableColumn id="17" xr3:uid="{00000000-0010-0000-3A00-000011000000}" name="2015-16"/>
    <tableColumn id="18" xr3:uid="{00000000-0010-0000-3A00-000012000000}" name="2016-17"/>
    <tableColumn id="19" xr3:uid="{00000000-0010-0000-3A00-000013000000}" name="2017-18"/>
    <tableColumn id="20" xr3:uid="{00000000-0010-0000-3A00-000014000000}" name="2018-19"/>
    <tableColumn id="21" xr3:uid="{00000000-0010-0000-3A00-000015000000}" name="2019-20"/>
    <tableColumn id="22" xr3:uid="{00000000-0010-0000-3A00-000016000000}" name="2020-21"/>
    <tableColumn id="23" xr3:uid="{00000000-0010-0000-3A00-000017000000}" name="2021-22"/>
    <tableColumn id="24" xr3:uid="{00000000-0010-0000-3A00-000018000000}" name="2022-23"/>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3:S19" totalsRowShown="0">
  <autoFilter ref="A3:S19" xr:uid="{00000000-0009-0000-0100-000008000000}"/>
  <tableColumns count="19">
    <tableColumn id="1" xr3:uid="{00000000-0010-0000-0500-000001000000}" name="Display_name"/>
    <tableColumn id="2" xr3:uid="{00000000-0010-0000-0500-000002000000}" name="2005-06"/>
    <tableColumn id="3" xr3:uid="{00000000-0010-0000-0500-000003000000}" name="2006-07"/>
    <tableColumn id="4" xr3:uid="{00000000-0010-0000-0500-000004000000}" name="2007-08"/>
    <tableColumn id="5" xr3:uid="{00000000-0010-0000-0500-000005000000}" name="2008-09"/>
    <tableColumn id="6" xr3:uid="{00000000-0010-0000-0500-000006000000}" name="2009-10"/>
    <tableColumn id="7" xr3:uid="{00000000-0010-0000-0500-000007000000}" name="2010-11"/>
    <tableColumn id="8" xr3:uid="{00000000-0010-0000-0500-000008000000}" name="2011-12"/>
    <tableColumn id="9" xr3:uid="{00000000-0010-0000-0500-000009000000}" name="2012-13"/>
    <tableColumn id="10" xr3:uid="{00000000-0010-0000-0500-00000A000000}" name="2013-14"/>
    <tableColumn id="11" xr3:uid="{00000000-0010-0000-0500-00000B000000}" name="2014-15"/>
    <tableColumn id="12" xr3:uid="{00000000-0010-0000-0500-00000C000000}" name="2015-16"/>
    <tableColumn id="13" xr3:uid="{00000000-0010-0000-0500-00000D000000}" name="2016-17"/>
    <tableColumn id="14" xr3:uid="{00000000-0010-0000-0500-00000E000000}" name="2017-18"/>
    <tableColumn id="15" xr3:uid="{00000000-0010-0000-0500-00000F000000}" name="2018-19"/>
    <tableColumn id="16" xr3:uid="{00000000-0010-0000-0500-000010000000}" name="2019-20"/>
    <tableColumn id="17" xr3:uid="{00000000-0010-0000-0500-000011000000}" name="2020-21"/>
    <tableColumn id="18" xr3:uid="{00000000-0010-0000-0500-000012000000}" name="2021-22"/>
    <tableColumn id="19" xr3:uid="{00000000-0010-0000-0500-000013000000}" name="2022-23"/>
  </tableColumns>
  <tableStyleInfo name="none"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B000000}" name="Table62" displayName="Table62" ref="A62:X63" totalsRowShown="0">
  <autoFilter ref="A62:X63" xr:uid="{00000000-0009-0000-0100-00003E000000}"/>
  <tableColumns count="24">
    <tableColumn id="1" xr3:uid="{00000000-0010-0000-3B00-000001000000}" name="UK tax paid consumption"/>
    <tableColumn id="2" xr3:uid="{00000000-0010-0000-3B00-000002000000}" name="2000-01"/>
    <tableColumn id="3" xr3:uid="{00000000-0010-0000-3B00-000003000000}" name="2001-02"/>
    <tableColumn id="4" xr3:uid="{00000000-0010-0000-3B00-000004000000}" name="2002-03"/>
    <tableColumn id="5" xr3:uid="{00000000-0010-0000-3B00-000005000000}" name="2003-04"/>
    <tableColumn id="6" xr3:uid="{00000000-0010-0000-3B00-000006000000}" name="2004-05"/>
    <tableColumn id="7" xr3:uid="{00000000-0010-0000-3B00-000007000000}" name="2005-06"/>
    <tableColumn id="8" xr3:uid="{00000000-0010-0000-3B00-000008000000}" name="2006-07"/>
    <tableColumn id="9" xr3:uid="{00000000-0010-0000-3B00-000009000000}" name="2007-08"/>
    <tableColumn id="10" xr3:uid="{00000000-0010-0000-3B00-00000A000000}" name="2008-09"/>
    <tableColumn id="11" xr3:uid="{00000000-0010-0000-3B00-00000B000000}" name="2009-10"/>
    <tableColumn id="12" xr3:uid="{00000000-0010-0000-3B00-00000C000000}" name="2010-11"/>
    <tableColumn id="13" xr3:uid="{00000000-0010-0000-3B00-00000D000000}" name="2011-12"/>
    <tableColumn id="14" xr3:uid="{00000000-0010-0000-3B00-00000E000000}" name="2012-13"/>
    <tableColumn id="15" xr3:uid="{00000000-0010-0000-3B00-00000F000000}" name="2013-14"/>
    <tableColumn id="16" xr3:uid="{00000000-0010-0000-3B00-000010000000}" name="2014-15"/>
    <tableColumn id="17" xr3:uid="{00000000-0010-0000-3B00-000011000000}" name="2015-16"/>
    <tableColumn id="18" xr3:uid="{00000000-0010-0000-3B00-000012000000}" name="2016-17"/>
    <tableColumn id="19" xr3:uid="{00000000-0010-0000-3B00-000013000000}" name="2017-18"/>
    <tableColumn id="20" xr3:uid="{00000000-0010-0000-3B00-000014000000}" name="2018-19"/>
    <tableColumn id="21" xr3:uid="{00000000-0010-0000-3B00-000015000000}" name="2019-20"/>
    <tableColumn id="22" xr3:uid="{00000000-0010-0000-3B00-000016000000}" name="2020-21"/>
    <tableColumn id="23" xr3:uid="{00000000-0010-0000-3B00-000017000000}" name="2021-22"/>
    <tableColumn id="24" xr3:uid="{00000000-0010-0000-3B00-000018000000}" name="2022-23"/>
  </tableColumns>
  <tableStyleInfo name="none"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C000000}" name="Table63" displayName="Table63" ref="A76:X79" totalsRowShown="0">
  <autoFilter ref="A76:X79" xr:uid="{00000000-0009-0000-0100-00003F000000}"/>
  <tableColumns count="24">
    <tableColumn id="1" xr3:uid="{00000000-0010-0000-3C00-000001000000}" name="Illicit market"/>
    <tableColumn id="2" xr3:uid="{00000000-0010-0000-3C00-000002000000}" name="2000-01"/>
    <tableColumn id="3" xr3:uid="{00000000-0010-0000-3C00-000003000000}" name="2001-02"/>
    <tableColumn id="4" xr3:uid="{00000000-0010-0000-3C00-000004000000}" name="2002-03"/>
    <tableColumn id="5" xr3:uid="{00000000-0010-0000-3C00-000005000000}" name="2003-04"/>
    <tableColumn id="6" xr3:uid="{00000000-0010-0000-3C00-000006000000}" name="2004-05"/>
    <tableColumn id="7" xr3:uid="{00000000-0010-0000-3C00-000007000000}" name="2005-06"/>
    <tableColumn id="8" xr3:uid="{00000000-0010-0000-3C00-000008000000}" name="2006-07"/>
    <tableColumn id="9" xr3:uid="{00000000-0010-0000-3C00-000009000000}" name="2007-08"/>
    <tableColumn id="10" xr3:uid="{00000000-0010-0000-3C00-00000A000000}" name="2008-09"/>
    <tableColumn id="11" xr3:uid="{00000000-0010-0000-3C00-00000B000000}" name="2009-10"/>
    <tableColumn id="12" xr3:uid="{00000000-0010-0000-3C00-00000C000000}" name="2010-11"/>
    <tableColumn id="13" xr3:uid="{00000000-0010-0000-3C00-00000D000000}" name="2011-12"/>
    <tableColumn id="14" xr3:uid="{00000000-0010-0000-3C00-00000E000000}" name="2012-13"/>
    <tableColumn id="15" xr3:uid="{00000000-0010-0000-3C00-00000F000000}" name="2013-14"/>
    <tableColumn id="16" xr3:uid="{00000000-0010-0000-3C00-000010000000}" name="2014-15"/>
    <tableColumn id="17" xr3:uid="{00000000-0010-0000-3C00-000011000000}" name="2015-16"/>
    <tableColumn id="18" xr3:uid="{00000000-0010-0000-3C00-000012000000}" name="2016-17"/>
    <tableColumn id="19" xr3:uid="{00000000-0010-0000-3C00-000013000000}" name="2017-18"/>
    <tableColumn id="20" xr3:uid="{00000000-0010-0000-3C00-000014000000}" name="2018-19"/>
    <tableColumn id="21" xr3:uid="{00000000-0010-0000-3C00-000015000000}" name="2019-20"/>
    <tableColumn id="22" xr3:uid="{00000000-0010-0000-3C00-000016000000}" name="2020-21"/>
    <tableColumn id="23" xr3:uid="{00000000-0010-0000-3C00-000017000000}" name="2021-22"/>
    <tableColumn id="24" xr3:uid="{00000000-0010-0000-3C00-000018000000}" name="2022-23"/>
  </tableColumns>
  <tableStyleInfo name="none"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D000000}" name="Table64" displayName="Table64" ref="A92:X93" totalsRowShown="0">
  <autoFilter ref="A92:X93" xr:uid="{00000000-0009-0000-0100-000040000000}"/>
  <tableColumns count="24">
    <tableColumn id="1" xr3:uid="{00000000-0010-0000-3D00-000001000000}" name="Cross-border shopping"/>
    <tableColumn id="2" xr3:uid="{00000000-0010-0000-3D00-000002000000}" name="2000-01"/>
    <tableColumn id="3" xr3:uid="{00000000-0010-0000-3D00-000003000000}" name="2001-02"/>
    <tableColumn id="4" xr3:uid="{00000000-0010-0000-3D00-000004000000}" name="2002-03"/>
    <tableColumn id="5" xr3:uid="{00000000-0010-0000-3D00-000005000000}" name="2003-04"/>
    <tableColumn id="6" xr3:uid="{00000000-0010-0000-3D00-000006000000}" name="2004-05"/>
    <tableColumn id="7" xr3:uid="{00000000-0010-0000-3D00-000007000000}" name="2005-06"/>
    <tableColumn id="8" xr3:uid="{00000000-0010-0000-3D00-000008000000}" name="2006-07"/>
    <tableColumn id="9" xr3:uid="{00000000-0010-0000-3D00-000009000000}" name="2007-08"/>
    <tableColumn id="10" xr3:uid="{00000000-0010-0000-3D00-00000A000000}" name="2008-09"/>
    <tableColumn id="11" xr3:uid="{00000000-0010-0000-3D00-00000B000000}" name="2009-10"/>
    <tableColumn id="12" xr3:uid="{00000000-0010-0000-3D00-00000C000000}" name="2010-11"/>
    <tableColumn id="13" xr3:uid="{00000000-0010-0000-3D00-00000D000000}" name="2011-12"/>
    <tableColumn id="14" xr3:uid="{00000000-0010-0000-3D00-00000E000000}" name="2012-13"/>
    <tableColumn id="15" xr3:uid="{00000000-0010-0000-3D00-00000F000000}" name="2013-14"/>
    <tableColumn id="16" xr3:uid="{00000000-0010-0000-3D00-000010000000}" name="2014-15"/>
    <tableColumn id="17" xr3:uid="{00000000-0010-0000-3D00-000011000000}" name="2015-16"/>
    <tableColumn id="18" xr3:uid="{00000000-0010-0000-3D00-000012000000}" name="2016-17"/>
    <tableColumn id="19" xr3:uid="{00000000-0010-0000-3D00-000013000000}" name="2017-18"/>
    <tableColumn id="20" xr3:uid="{00000000-0010-0000-3D00-000014000000}" name="2018-19"/>
    <tableColumn id="21" xr3:uid="{00000000-0010-0000-3D00-000015000000}" name="2019-20"/>
    <tableColumn id="22" xr3:uid="{00000000-0010-0000-3D00-000016000000}" name="2020-21"/>
    <tableColumn id="23" xr3:uid="{00000000-0010-0000-3D00-000017000000}" name="2021-22"/>
    <tableColumn id="24" xr3:uid="{00000000-0010-0000-3D00-000018000000}" name="2022-23"/>
  </tableColumns>
  <tableStyleInfo name="none"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E000000}" name="Table65" displayName="Table65" ref="A5:X8" totalsRowShown="0">
  <autoFilter ref="A5:X8" xr:uid="{00000000-0009-0000-0100-000041000000}"/>
  <tableColumns count="24">
    <tableColumn id="1" xr3:uid="{00000000-0010-0000-3E00-000001000000}" name="UK tax paid consumption"/>
    <tableColumn id="2" xr3:uid="{00000000-0010-0000-3E00-000002000000}" name="2000-01"/>
    <tableColumn id="3" xr3:uid="{00000000-0010-0000-3E00-000003000000}" name="2001-02"/>
    <tableColumn id="4" xr3:uid="{00000000-0010-0000-3E00-000004000000}" name="2002-03"/>
    <tableColumn id="5" xr3:uid="{00000000-0010-0000-3E00-000005000000}" name="2003-04"/>
    <tableColumn id="6" xr3:uid="{00000000-0010-0000-3E00-000006000000}" name="2004-05"/>
    <tableColumn id="7" xr3:uid="{00000000-0010-0000-3E00-000007000000}" name="2005-06"/>
    <tableColumn id="8" xr3:uid="{00000000-0010-0000-3E00-000008000000}" name="2006-07"/>
    <tableColumn id="9" xr3:uid="{00000000-0010-0000-3E00-000009000000}" name="2007-08"/>
    <tableColumn id="10" xr3:uid="{00000000-0010-0000-3E00-00000A000000}" name="2008-09"/>
    <tableColumn id="11" xr3:uid="{00000000-0010-0000-3E00-00000B000000}" name="2009-10"/>
    <tableColumn id="12" xr3:uid="{00000000-0010-0000-3E00-00000C000000}" name="2010-11"/>
    <tableColumn id="13" xr3:uid="{00000000-0010-0000-3E00-00000D000000}" name="2011-12"/>
    <tableColumn id="14" xr3:uid="{00000000-0010-0000-3E00-00000E000000}" name="2012-13"/>
    <tableColumn id="15" xr3:uid="{00000000-0010-0000-3E00-00000F000000}" name="2013-14"/>
    <tableColumn id="16" xr3:uid="{00000000-0010-0000-3E00-000010000000}" name="2014-15"/>
    <tableColumn id="17" xr3:uid="{00000000-0010-0000-3E00-000011000000}" name="2015-16"/>
    <tableColumn id="18" xr3:uid="{00000000-0010-0000-3E00-000012000000}" name="2016-17"/>
    <tableColumn id="19" xr3:uid="{00000000-0010-0000-3E00-000013000000}" name="2017-18"/>
    <tableColumn id="20" xr3:uid="{00000000-0010-0000-3E00-000014000000}" name="2018-19"/>
    <tableColumn id="21" xr3:uid="{00000000-0010-0000-3E00-000015000000}" name="2019-20"/>
    <tableColumn id="22" xr3:uid="{00000000-0010-0000-3E00-000016000000}" name="2020-21"/>
    <tableColumn id="23" xr3:uid="{00000000-0010-0000-3E00-000017000000}" name="2021-22"/>
    <tableColumn id="24" xr3:uid="{00000000-0010-0000-3E00-000018000000}" name="2022-23"/>
  </tableColumns>
  <tableStyleInfo name="none"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3F000000}" name="Table66" displayName="Table66" ref="A19:X22" totalsRowShown="0">
  <autoFilter ref="A19:X22" xr:uid="{00000000-0009-0000-0100-000042000000}"/>
  <tableColumns count="24">
    <tableColumn id="1" xr3:uid="{00000000-0010-0000-3F00-000001000000}" name="Illicit market"/>
    <tableColumn id="2" xr3:uid="{00000000-0010-0000-3F00-000002000000}" name="2000-01"/>
    <tableColumn id="3" xr3:uid="{00000000-0010-0000-3F00-000003000000}" name="2001-02"/>
    <tableColumn id="4" xr3:uid="{00000000-0010-0000-3F00-000004000000}" name="2002-03"/>
    <tableColumn id="5" xr3:uid="{00000000-0010-0000-3F00-000005000000}" name="2003-04"/>
    <tableColumn id="6" xr3:uid="{00000000-0010-0000-3F00-000006000000}" name="2004-05"/>
    <tableColumn id="7" xr3:uid="{00000000-0010-0000-3F00-000007000000}" name="2005-06"/>
    <tableColumn id="8" xr3:uid="{00000000-0010-0000-3F00-000008000000}" name="2006-07"/>
    <tableColumn id="9" xr3:uid="{00000000-0010-0000-3F00-000009000000}" name="2007-08"/>
    <tableColumn id="10" xr3:uid="{00000000-0010-0000-3F00-00000A000000}" name="2008-09"/>
    <tableColumn id="11" xr3:uid="{00000000-0010-0000-3F00-00000B000000}" name="2009-10"/>
    <tableColumn id="12" xr3:uid="{00000000-0010-0000-3F00-00000C000000}" name="2010-11"/>
    <tableColumn id="13" xr3:uid="{00000000-0010-0000-3F00-00000D000000}" name="2011-12"/>
    <tableColumn id="14" xr3:uid="{00000000-0010-0000-3F00-00000E000000}" name="2012-13"/>
    <tableColumn id="15" xr3:uid="{00000000-0010-0000-3F00-00000F000000}" name="2013-14"/>
    <tableColumn id="16" xr3:uid="{00000000-0010-0000-3F00-000010000000}" name="2014-15"/>
    <tableColumn id="17" xr3:uid="{00000000-0010-0000-3F00-000011000000}" name="2015-16"/>
    <tableColumn id="18" xr3:uid="{00000000-0010-0000-3F00-000012000000}" name="2016-17"/>
    <tableColumn id="19" xr3:uid="{00000000-0010-0000-3F00-000013000000}" name="2017-18"/>
    <tableColumn id="20" xr3:uid="{00000000-0010-0000-3F00-000014000000}" name="2018-19"/>
    <tableColumn id="21" xr3:uid="{00000000-0010-0000-3F00-000015000000}" name="2019-20"/>
    <tableColumn id="22" xr3:uid="{00000000-0010-0000-3F00-000016000000}" name="2020-21"/>
    <tableColumn id="23" xr3:uid="{00000000-0010-0000-3F00-000017000000}" name="2021-22"/>
    <tableColumn id="24" xr3:uid="{00000000-0010-0000-3F00-000018000000}" name="2022-23"/>
  </tableColumns>
  <tableStyleInfo name="none"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0000000}" name="Table67" displayName="Table67" ref="A36:X39" totalsRowShown="0">
  <autoFilter ref="A36:X39" xr:uid="{00000000-0009-0000-0100-000043000000}"/>
  <tableColumns count="24">
    <tableColumn id="1" xr3:uid="{00000000-0010-0000-4000-000001000000}" name="Cross-border shopping"/>
    <tableColumn id="2" xr3:uid="{00000000-0010-0000-4000-000002000000}" name="2000-01"/>
    <tableColumn id="3" xr3:uid="{00000000-0010-0000-4000-000003000000}" name="2001-02"/>
    <tableColumn id="4" xr3:uid="{00000000-0010-0000-4000-000004000000}" name="2002-03"/>
    <tableColumn id="5" xr3:uid="{00000000-0010-0000-4000-000005000000}" name="2003-04"/>
    <tableColumn id="6" xr3:uid="{00000000-0010-0000-4000-000006000000}" name="2004-05"/>
    <tableColumn id="7" xr3:uid="{00000000-0010-0000-4000-000007000000}" name="2005-06"/>
    <tableColumn id="8" xr3:uid="{00000000-0010-0000-4000-000008000000}" name="2006-07"/>
    <tableColumn id="9" xr3:uid="{00000000-0010-0000-4000-000009000000}" name="2007-08"/>
    <tableColumn id="10" xr3:uid="{00000000-0010-0000-4000-00000A000000}" name="2008-09"/>
    <tableColumn id="11" xr3:uid="{00000000-0010-0000-4000-00000B000000}" name="2009-10"/>
    <tableColumn id="12" xr3:uid="{00000000-0010-0000-4000-00000C000000}" name="2010-11"/>
    <tableColumn id="13" xr3:uid="{00000000-0010-0000-4000-00000D000000}" name="2011-12"/>
    <tableColumn id="14" xr3:uid="{00000000-0010-0000-4000-00000E000000}" name="2012-13"/>
    <tableColumn id="15" xr3:uid="{00000000-0010-0000-4000-00000F000000}" name="2013-14"/>
    <tableColumn id="16" xr3:uid="{00000000-0010-0000-4000-000010000000}" name="2014-15"/>
    <tableColumn id="17" xr3:uid="{00000000-0010-0000-4000-000011000000}" name="2015-16"/>
    <tableColumn id="18" xr3:uid="{00000000-0010-0000-4000-000012000000}" name="2016-17"/>
    <tableColumn id="19" xr3:uid="{00000000-0010-0000-4000-000013000000}" name="2017-18"/>
    <tableColumn id="20" xr3:uid="{00000000-0010-0000-4000-000014000000}" name="2018-19"/>
    <tableColumn id="21" xr3:uid="{00000000-0010-0000-4000-000015000000}" name="2019-20"/>
    <tableColumn id="22" xr3:uid="{00000000-0010-0000-4000-000016000000}" name="2020-21"/>
    <tableColumn id="23" xr3:uid="{00000000-0010-0000-4000-000017000000}" name="2021-22"/>
    <tableColumn id="24" xr3:uid="{00000000-0010-0000-4000-000018000000}" name="2022-23"/>
  </tableColumns>
  <tableStyleInfo name="non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1000000}" name="Table68" displayName="Table68" ref="A52:X55" totalsRowShown="0">
  <autoFilter ref="A52:X55" xr:uid="{00000000-0009-0000-0100-000044000000}"/>
  <tableColumns count="24">
    <tableColumn id="1" xr3:uid="{00000000-0010-0000-4100-000001000000}" name="Total consumption"/>
    <tableColumn id="2" xr3:uid="{00000000-0010-0000-4100-000002000000}" name="2000-01"/>
    <tableColumn id="3" xr3:uid="{00000000-0010-0000-4100-000003000000}" name="2001-02"/>
    <tableColumn id="4" xr3:uid="{00000000-0010-0000-4100-000004000000}" name="2002-03"/>
    <tableColumn id="5" xr3:uid="{00000000-0010-0000-4100-000005000000}" name="2003-04"/>
    <tableColumn id="6" xr3:uid="{00000000-0010-0000-4100-000006000000}" name="2004-05"/>
    <tableColumn id="7" xr3:uid="{00000000-0010-0000-4100-000007000000}" name="2005-06"/>
    <tableColumn id="8" xr3:uid="{00000000-0010-0000-4100-000008000000}" name="2006-07"/>
    <tableColumn id="9" xr3:uid="{00000000-0010-0000-4100-000009000000}" name="2007-08"/>
    <tableColumn id="10" xr3:uid="{00000000-0010-0000-4100-00000A000000}" name="2008-09"/>
    <tableColumn id="11" xr3:uid="{00000000-0010-0000-4100-00000B000000}" name="2009-10"/>
    <tableColumn id="12" xr3:uid="{00000000-0010-0000-4100-00000C000000}" name="2010-11"/>
    <tableColumn id="13" xr3:uid="{00000000-0010-0000-4100-00000D000000}" name="2011-12"/>
    <tableColumn id="14" xr3:uid="{00000000-0010-0000-4100-00000E000000}" name="2012-13"/>
    <tableColumn id="15" xr3:uid="{00000000-0010-0000-4100-00000F000000}" name="2013-14"/>
    <tableColumn id="16" xr3:uid="{00000000-0010-0000-4100-000010000000}" name="2014-15"/>
    <tableColumn id="17" xr3:uid="{00000000-0010-0000-4100-000011000000}" name="2015-16"/>
    <tableColumn id="18" xr3:uid="{00000000-0010-0000-4100-000012000000}" name="2016-17"/>
    <tableColumn id="19" xr3:uid="{00000000-0010-0000-4100-000013000000}" name="2017-18"/>
    <tableColumn id="20" xr3:uid="{00000000-0010-0000-4100-000014000000}" name="2018-19"/>
    <tableColumn id="21" xr3:uid="{00000000-0010-0000-4100-000015000000}" name="2019-20"/>
    <tableColumn id="22" xr3:uid="{00000000-0010-0000-4100-000016000000}" name="2020-21"/>
    <tableColumn id="23" xr3:uid="{00000000-0010-0000-4100-000017000000}" name="2021-22"/>
    <tableColumn id="24" xr3:uid="{00000000-0010-0000-4100-000018000000}" name="2022-23"/>
  </tableColumns>
  <tableStyleInfo name="none"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2000000}" name="Table69" displayName="Table69" ref="A69:X70" totalsRowShown="0">
  <autoFilter ref="A69:X70" xr:uid="{00000000-0009-0000-0100-000045000000}"/>
  <tableColumns count="24">
    <tableColumn id="1" xr3:uid="{00000000-0010-0000-4200-000001000000}" name="UK tax paid consumption"/>
    <tableColumn id="2" xr3:uid="{00000000-0010-0000-4200-000002000000}" name="2000-01"/>
    <tableColumn id="3" xr3:uid="{00000000-0010-0000-4200-000003000000}" name="2001-02"/>
    <tableColumn id="4" xr3:uid="{00000000-0010-0000-4200-000004000000}" name="2002-03"/>
    <tableColumn id="5" xr3:uid="{00000000-0010-0000-4200-000005000000}" name="2003-04"/>
    <tableColumn id="6" xr3:uid="{00000000-0010-0000-4200-000006000000}" name="2004-05"/>
    <tableColumn id="7" xr3:uid="{00000000-0010-0000-4200-000007000000}" name="2005-06"/>
    <tableColumn id="8" xr3:uid="{00000000-0010-0000-4200-000008000000}" name="2006-07"/>
    <tableColumn id="9" xr3:uid="{00000000-0010-0000-4200-000009000000}" name="2007-08"/>
    <tableColumn id="10" xr3:uid="{00000000-0010-0000-4200-00000A000000}" name="2008-09"/>
    <tableColumn id="11" xr3:uid="{00000000-0010-0000-4200-00000B000000}" name="2009-10"/>
    <tableColumn id="12" xr3:uid="{00000000-0010-0000-4200-00000C000000}" name="2010-11"/>
    <tableColumn id="13" xr3:uid="{00000000-0010-0000-4200-00000D000000}" name="2011-12"/>
    <tableColumn id="14" xr3:uid="{00000000-0010-0000-4200-00000E000000}" name="2012-13"/>
    <tableColumn id="15" xr3:uid="{00000000-0010-0000-4200-00000F000000}" name="2013-14"/>
    <tableColumn id="16" xr3:uid="{00000000-0010-0000-4200-000010000000}" name="2014-15"/>
    <tableColumn id="17" xr3:uid="{00000000-0010-0000-4200-000011000000}" name="2015-16"/>
    <tableColumn id="18" xr3:uid="{00000000-0010-0000-4200-000012000000}" name="2016-17"/>
    <tableColumn id="19" xr3:uid="{00000000-0010-0000-4200-000013000000}" name="2017-18"/>
    <tableColumn id="20" xr3:uid="{00000000-0010-0000-4200-000014000000}" name="2018-19"/>
    <tableColumn id="21" xr3:uid="{00000000-0010-0000-4200-000015000000}" name="2019-20"/>
    <tableColumn id="22" xr3:uid="{00000000-0010-0000-4200-000016000000}" name="2020-21"/>
    <tableColumn id="23" xr3:uid="{00000000-0010-0000-4200-000017000000}" name="2021-22"/>
    <tableColumn id="24" xr3:uid="{00000000-0010-0000-4200-000018000000}" name="2022-23"/>
  </tableColumns>
  <tableStyleInfo name="none"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3000000}" name="Table70" displayName="Table70" ref="A83:X86" totalsRowShown="0">
  <autoFilter ref="A83:X86" xr:uid="{00000000-0009-0000-0100-000046000000}"/>
  <tableColumns count="24">
    <tableColumn id="1" xr3:uid="{00000000-0010-0000-4300-000001000000}" name="Illicit market"/>
    <tableColumn id="2" xr3:uid="{00000000-0010-0000-4300-000002000000}" name="2000-01"/>
    <tableColumn id="3" xr3:uid="{00000000-0010-0000-4300-000003000000}" name="2001-02"/>
    <tableColumn id="4" xr3:uid="{00000000-0010-0000-4300-000004000000}" name="2002-03"/>
    <tableColumn id="5" xr3:uid="{00000000-0010-0000-4300-000005000000}" name="2003-04"/>
    <tableColumn id="6" xr3:uid="{00000000-0010-0000-4300-000006000000}" name="2004-05"/>
    <tableColumn id="7" xr3:uid="{00000000-0010-0000-4300-000007000000}" name="2005-06"/>
    <tableColumn id="8" xr3:uid="{00000000-0010-0000-4300-000008000000}" name="2006-07"/>
    <tableColumn id="9" xr3:uid="{00000000-0010-0000-4300-000009000000}" name="2007-08"/>
    <tableColumn id="10" xr3:uid="{00000000-0010-0000-4300-00000A000000}" name="2008-09"/>
    <tableColumn id="11" xr3:uid="{00000000-0010-0000-4300-00000B000000}" name="2009-10"/>
    <tableColumn id="12" xr3:uid="{00000000-0010-0000-4300-00000C000000}" name="2010-11"/>
    <tableColumn id="13" xr3:uid="{00000000-0010-0000-4300-00000D000000}" name="2011-12"/>
    <tableColumn id="14" xr3:uid="{00000000-0010-0000-4300-00000E000000}" name="2012-13"/>
    <tableColumn id="15" xr3:uid="{00000000-0010-0000-4300-00000F000000}" name="2013-14"/>
    <tableColumn id="16" xr3:uid="{00000000-0010-0000-4300-000010000000}" name="2014-15"/>
    <tableColumn id="17" xr3:uid="{00000000-0010-0000-4300-000011000000}" name="2015-16"/>
    <tableColumn id="18" xr3:uid="{00000000-0010-0000-4300-000012000000}" name="2016-17"/>
    <tableColumn id="19" xr3:uid="{00000000-0010-0000-4300-000013000000}" name="2017-18"/>
    <tableColumn id="20" xr3:uid="{00000000-0010-0000-4300-000014000000}" name="2018-19"/>
    <tableColumn id="21" xr3:uid="{00000000-0010-0000-4300-000015000000}" name="2019-20"/>
    <tableColumn id="22" xr3:uid="{00000000-0010-0000-4300-000016000000}" name="2020-21"/>
    <tableColumn id="23" xr3:uid="{00000000-0010-0000-4300-000017000000}" name="2021-22"/>
    <tableColumn id="24" xr3:uid="{00000000-0010-0000-4300-000018000000}" name="2022-23"/>
  </tableColumns>
  <tableStyleInfo name="none"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4000000}" name="Table71" displayName="Table71" ref="A99:X102" totalsRowShown="0">
  <autoFilter ref="A99:X102" xr:uid="{00000000-0009-0000-0100-000047000000}"/>
  <tableColumns count="24">
    <tableColumn id="1" xr3:uid="{00000000-0010-0000-4400-000001000000}" name="Cross-border shopping"/>
    <tableColumn id="2" xr3:uid="{00000000-0010-0000-4400-000002000000}" name="2000-01"/>
    <tableColumn id="3" xr3:uid="{00000000-0010-0000-4400-000003000000}" name="2001-02"/>
    <tableColumn id="4" xr3:uid="{00000000-0010-0000-4400-000004000000}" name="2002-03"/>
    <tableColumn id="5" xr3:uid="{00000000-0010-0000-4400-000005000000}" name="2003-04"/>
    <tableColumn id="6" xr3:uid="{00000000-0010-0000-4400-000006000000}" name="2004-05"/>
    <tableColumn id="7" xr3:uid="{00000000-0010-0000-4400-000007000000}" name="2005-06"/>
    <tableColumn id="8" xr3:uid="{00000000-0010-0000-4400-000008000000}" name="2006-07"/>
    <tableColumn id="9" xr3:uid="{00000000-0010-0000-4400-000009000000}" name="2007-08"/>
    <tableColumn id="10" xr3:uid="{00000000-0010-0000-4400-00000A000000}" name="2008-09"/>
    <tableColumn id="11" xr3:uid="{00000000-0010-0000-4400-00000B000000}" name="2009-10"/>
    <tableColumn id="12" xr3:uid="{00000000-0010-0000-4400-00000C000000}" name="2010-11"/>
    <tableColumn id="13" xr3:uid="{00000000-0010-0000-4400-00000D000000}" name="2011-12"/>
    <tableColumn id="14" xr3:uid="{00000000-0010-0000-4400-00000E000000}" name="2012-13"/>
    <tableColumn id="15" xr3:uid="{00000000-0010-0000-4400-00000F000000}" name="2013-14"/>
    <tableColumn id="16" xr3:uid="{00000000-0010-0000-4400-000010000000}" name="2014-15"/>
    <tableColumn id="17" xr3:uid="{00000000-0010-0000-4400-000011000000}" name="2015-16"/>
    <tableColumn id="18" xr3:uid="{00000000-0010-0000-4400-000012000000}" name="2016-17"/>
    <tableColumn id="19" xr3:uid="{00000000-0010-0000-4400-000013000000}" name="2017-18"/>
    <tableColumn id="20" xr3:uid="{00000000-0010-0000-4400-000014000000}" name="2018-19"/>
    <tableColumn id="21" xr3:uid="{00000000-0010-0000-4400-000015000000}" name="2019-20"/>
    <tableColumn id="22" xr3:uid="{00000000-0010-0000-4400-000016000000}" name="2020-21"/>
    <tableColumn id="23" xr3:uid="{00000000-0010-0000-4400-000017000000}" name="2021-22"/>
    <tableColumn id="24" xr3:uid="{00000000-0010-0000-4400-000018000000}" name="2022-23"/>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3:S9" totalsRowShown="0">
  <autoFilter ref="A3:S9" xr:uid="{00000000-0009-0000-0100-000009000000}"/>
  <tableColumns count="19">
    <tableColumn id="1" xr3:uid="{00000000-0010-0000-0600-000001000000}" name="Estimated VAT gap"/>
    <tableColumn id="2" xr3:uid="{00000000-0010-0000-0600-000002000000}" name="2005-06"/>
    <tableColumn id="3" xr3:uid="{00000000-0010-0000-0600-000003000000}" name="2006-07"/>
    <tableColumn id="4" xr3:uid="{00000000-0010-0000-0600-000004000000}" name="2007-08"/>
    <tableColumn id="5" xr3:uid="{00000000-0010-0000-0600-000005000000}" name="2008-09"/>
    <tableColumn id="6" xr3:uid="{00000000-0010-0000-0600-000006000000}" name="2009-10"/>
    <tableColumn id="7" xr3:uid="{00000000-0010-0000-0600-000007000000}" name="2010-11"/>
    <tableColumn id="8" xr3:uid="{00000000-0010-0000-0600-000008000000}" name="2011-12"/>
    <tableColumn id="9" xr3:uid="{00000000-0010-0000-0600-000009000000}" name="2012-13"/>
    <tableColumn id="10" xr3:uid="{00000000-0010-0000-0600-00000A000000}" name="2013-14"/>
    <tableColumn id="11" xr3:uid="{00000000-0010-0000-0600-00000B000000}" name="2014-15"/>
    <tableColumn id="12" xr3:uid="{00000000-0010-0000-0600-00000C000000}" name="2015-16"/>
    <tableColumn id="13" xr3:uid="{00000000-0010-0000-0600-00000D000000}" name="2016-17"/>
    <tableColumn id="14" xr3:uid="{00000000-0010-0000-0600-00000E000000}" name="2017-18"/>
    <tableColumn id="15" xr3:uid="{00000000-0010-0000-0600-00000F000000}" name="2018-19"/>
    <tableColumn id="16" xr3:uid="{00000000-0010-0000-0600-000010000000}" name="2019-20"/>
    <tableColumn id="17" xr3:uid="{00000000-0010-0000-0600-000011000000}" name="2020-21"/>
    <tableColumn id="18" xr3:uid="{00000000-0010-0000-0600-000012000000}" name="2021-22"/>
    <tableColumn id="19" xr3:uid="{00000000-0010-0000-0600-000013000000}" name="2022-23"/>
  </tableColumns>
  <tableStyleInfo name="none"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5000000}" name="Table72" displayName="Table72" ref="A3:S10" totalsRowShown="0">
  <autoFilter ref="A3:S10" xr:uid="{00000000-0009-0000-0100-000048000000}"/>
  <tableColumns count="19">
    <tableColumn id="1" xr3:uid="{00000000-0010-0000-4500-000001000000}" name="Component"/>
    <tableColumn id="2" xr3:uid="{00000000-0010-0000-4500-000002000000}" name="2005-06"/>
    <tableColumn id="3" xr3:uid="{00000000-0010-0000-4500-000003000000}" name="2006-07"/>
    <tableColumn id="4" xr3:uid="{00000000-0010-0000-4500-000004000000}" name="2007-08"/>
    <tableColumn id="5" xr3:uid="{00000000-0010-0000-4500-000005000000}" name="2008-09"/>
    <tableColumn id="6" xr3:uid="{00000000-0010-0000-4500-000006000000}" name="2009-10"/>
    <tableColumn id="7" xr3:uid="{00000000-0010-0000-4500-000007000000}" name="2010-11"/>
    <tableColumn id="8" xr3:uid="{00000000-0010-0000-4500-000008000000}" name="2011-12"/>
    <tableColumn id="9" xr3:uid="{00000000-0010-0000-4500-000009000000}" name="2012-13"/>
    <tableColumn id="10" xr3:uid="{00000000-0010-0000-4500-00000A000000}" name="2013-14"/>
    <tableColumn id="11" xr3:uid="{00000000-0010-0000-4500-00000B000000}" name="2014-15"/>
    <tableColumn id="12" xr3:uid="{00000000-0010-0000-4500-00000C000000}" name="2015-16"/>
    <tableColumn id="13" xr3:uid="{00000000-0010-0000-4500-00000D000000}" name="2016-17"/>
    <tableColumn id="14" xr3:uid="{00000000-0010-0000-4500-00000E000000}" name="2017-18"/>
    <tableColumn id="15" xr3:uid="{00000000-0010-0000-4500-00000F000000}" name="2018-19"/>
    <tableColumn id="16" xr3:uid="{00000000-0010-0000-4500-000010000000}" name="2019-20"/>
    <tableColumn id="17" xr3:uid="{00000000-0010-0000-4500-000011000000}" name="2020-21"/>
    <tableColumn id="18" xr3:uid="{00000000-0010-0000-4500-000012000000}" name="2021-22"/>
    <tableColumn id="19" xr3:uid="{00000000-0010-0000-4500-000013000000}" name="2022-23"/>
  </tableColumns>
  <tableStyleInfo name="none"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6000000}" name="Table73" displayName="Table73" ref="A3:S7" totalsRowShown="0">
  <autoFilter ref="A3:S7" xr:uid="{00000000-0009-0000-0100-000049000000}"/>
  <tableColumns count="19">
    <tableColumn id="1" xr3:uid="{00000000-0010-0000-4600-000001000000}" name="Component"/>
    <tableColumn id="2" xr3:uid="{00000000-0010-0000-4600-000002000000}" name="2005-06"/>
    <tableColumn id="3" xr3:uid="{00000000-0010-0000-4600-000003000000}" name="2006-07"/>
    <tableColumn id="4" xr3:uid="{00000000-0010-0000-4600-000004000000}" name="2007-08"/>
    <tableColumn id="5" xr3:uid="{00000000-0010-0000-4600-000005000000}" name="2008-09"/>
    <tableColumn id="6" xr3:uid="{00000000-0010-0000-4600-000006000000}" name="2009-10"/>
    <tableColumn id="7" xr3:uid="{00000000-0010-0000-4600-000007000000}" name="2010-11"/>
    <tableColumn id="8" xr3:uid="{00000000-0010-0000-4600-000008000000}" name="2011-12"/>
    <tableColumn id="9" xr3:uid="{00000000-0010-0000-4600-000009000000}" name="2012-13"/>
    <tableColumn id="10" xr3:uid="{00000000-0010-0000-4600-00000A000000}" name="2013-14"/>
    <tableColumn id="11" xr3:uid="{00000000-0010-0000-4600-00000B000000}" name="2014-15"/>
    <tableColumn id="12" xr3:uid="{00000000-0010-0000-4600-00000C000000}" name="2015-16"/>
    <tableColumn id="13" xr3:uid="{00000000-0010-0000-4600-00000D000000}" name="2016-17"/>
    <tableColumn id="14" xr3:uid="{00000000-0010-0000-4600-00000E000000}" name="2017-18"/>
    <tableColumn id="15" xr3:uid="{00000000-0010-0000-4600-00000F000000}" name="2018-19"/>
    <tableColumn id="16" xr3:uid="{00000000-0010-0000-4600-000010000000}" name="2019-20"/>
    <tableColumn id="17" xr3:uid="{00000000-0010-0000-4600-000011000000}" name="2020-21"/>
    <tableColumn id="18" xr3:uid="{00000000-0010-0000-4600-000012000000}" name="2021-22"/>
    <tableColumn id="19" xr3:uid="{00000000-0010-0000-4600-000013000000}" name="2022-23"/>
  </tableColumns>
  <tableStyleInfo name="none"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7000000}" name="Table74" displayName="Table74" ref="A3:Q7" totalsRowShown="0">
  <autoFilter ref="A3:Q7" xr:uid="{00000000-0009-0000-0100-00004A000000}"/>
  <tableColumns count="17">
    <tableColumn id="1" xr3:uid="{00000000-0010-0000-4700-000001000000}" name="Proportion of SA returns with under-declaration"/>
    <tableColumn id="2" xr3:uid="{00000000-0010-0000-4700-000002000000}" name="2005-06"/>
    <tableColumn id="3" xr3:uid="{00000000-0010-0000-4700-000003000000}" name="2006-07"/>
    <tableColumn id="4" xr3:uid="{00000000-0010-0000-4700-000004000000}" name="2007-08"/>
    <tableColumn id="5" xr3:uid="{00000000-0010-0000-4700-000005000000}" name="2008-09"/>
    <tableColumn id="6" xr3:uid="{00000000-0010-0000-4700-000006000000}" name="2009-10"/>
    <tableColumn id="7" xr3:uid="{00000000-0010-0000-4700-000007000000}" name="2010-11"/>
    <tableColumn id="8" xr3:uid="{00000000-0010-0000-4700-000008000000}" name="2011-12"/>
    <tableColumn id="9" xr3:uid="{00000000-0010-0000-4700-000009000000}" name="2012-13"/>
    <tableColumn id="10" xr3:uid="{00000000-0010-0000-4700-00000A000000}" name="2013-14"/>
    <tableColumn id="11" xr3:uid="{00000000-0010-0000-4700-00000B000000}" name="2014-15"/>
    <tableColumn id="12" xr3:uid="{00000000-0010-0000-4700-00000C000000}" name="2015-16"/>
    <tableColumn id="13" xr3:uid="{00000000-0010-0000-4700-00000D000000}" name="2016-17"/>
    <tableColumn id="14" xr3:uid="{00000000-0010-0000-4700-00000E000000}" name="2017-18"/>
    <tableColumn id="15" xr3:uid="{00000000-0010-0000-4700-00000F000000}" name="2018-19"/>
    <tableColumn id="16" xr3:uid="{00000000-0010-0000-4700-000010000000}" name="2019-20"/>
    <tableColumn id="17" xr3:uid="{00000000-0010-0000-4700-000011000000}" name="2020-21"/>
  </tableColumns>
  <tableStyleInfo name="none"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8000000}" name="Table75" displayName="Table75" ref="A3:S10" totalsRowShown="0">
  <autoFilter ref="A3:S10" xr:uid="{00000000-0009-0000-0100-00004B000000}"/>
  <tableColumns count="19">
    <tableColumn id="1" xr3:uid="{00000000-0010-0000-4800-000001000000}" name="Component"/>
    <tableColumn id="2" xr3:uid="{00000000-0010-0000-4800-000002000000}" name="2005-06"/>
    <tableColumn id="3" xr3:uid="{00000000-0010-0000-4800-000003000000}" name="2006-07"/>
    <tableColumn id="4" xr3:uid="{00000000-0010-0000-4800-000004000000}" name="2007-08"/>
    <tableColumn id="5" xr3:uid="{00000000-0010-0000-4800-000005000000}" name="2008-09"/>
    <tableColumn id="6" xr3:uid="{00000000-0010-0000-4800-000006000000}" name="2009-10"/>
    <tableColumn id="7" xr3:uid="{00000000-0010-0000-4800-000007000000}" name="2010-11"/>
    <tableColumn id="8" xr3:uid="{00000000-0010-0000-4800-000008000000}" name="2011-12"/>
    <tableColumn id="9" xr3:uid="{00000000-0010-0000-4800-000009000000}" name="2012-13"/>
    <tableColumn id="10" xr3:uid="{00000000-0010-0000-4800-00000A000000}" name="2013-14"/>
    <tableColumn id="11" xr3:uid="{00000000-0010-0000-4800-00000B000000}" name="2014-15"/>
    <tableColumn id="12" xr3:uid="{00000000-0010-0000-4800-00000C000000}" name="2015-16"/>
    <tableColumn id="13" xr3:uid="{00000000-0010-0000-4800-00000D000000}" name="2016-17"/>
    <tableColumn id="14" xr3:uid="{00000000-0010-0000-4800-00000E000000}" name="2017-18"/>
    <tableColumn id="15" xr3:uid="{00000000-0010-0000-4800-00000F000000}" name="2018-19"/>
    <tableColumn id="16" xr3:uid="{00000000-0010-0000-4800-000010000000}" name="2019-20"/>
    <tableColumn id="17" xr3:uid="{00000000-0010-0000-4800-000011000000}" name="2020-21"/>
    <tableColumn id="18" xr3:uid="{00000000-0010-0000-4800-000012000000}" name="2021-22"/>
    <tableColumn id="19" xr3:uid="{00000000-0010-0000-4800-000013000000}" name="2022-23"/>
  </tableColumns>
  <tableStyleInfo name="none"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9000000}" name="Table76" displayName="Table76" ref="A3:Q7" totalsRowShown="0">
  <autoFilter ref="A3:Q7" xr:uid="{00000000-0009-0000-0100-00004C000000}"/>
  <tableColumns count="17">
    <tableColumn id="1" xr3:uid="{00000000-0010-0000-4900-000001000000}" name="Proportion of SA returns with under-declaration"/>
    <tableColumn id="2" xr3:uid="{00000000-0010-0000-4900-000002000000}" name="2005-06"/>
    <tableColumn id="3" xr3:uid="{00000000-0010-0000-4900-000003000000}" name="2006-07"/>
    <tableColumn id="4" xr3:uid="{00000000-0010-0000-4900-000004000000}" name="2007-08"/>
    <tableColumn id="5" xr3:uid="{00000000-0010-0000-4900-000005000000}" name="2008-09"/>
    <tableColumn id="6" xr3:uid="{00000000-0010-0000-4900-000006000000}" name="2009-10"/>
    <tableColumn id="7" xr3:uid="{00000000-0010-0000-4900-000007000000}" name="2010-11"/>
    <tableColumn id="8" xr3:uid="{00000000-0010-0000-4900-000008000000}" name="2011-12"/>
    <tableColumn id="9" xr3:uid="{00000000-0010-0000-4900-000009000000}" name="2012-13"/>
    <tableColumn id="10" xr3:uid="{00000000-0010-0000-4900-00000A000000}" name="2013-14"/>
    <tableColumn id="11" xr3:uid="{00000000-0010-0000-4900-00000B000000}" name="2014-15"/>
    <tableColumn id="12" xr3:uid="{00000000-0010-0000-4900-00000C000000}" name="2015-16"/>
    <tableColumn id="13" xr3:uid="{00000000-0010-0000-4900-00000D000000}" name="2016-17"/>
    <tableColumn id="14" xr3:uid="{00000000-0010-0000-4900-00000E000000}" name="2017-18"/>
    <tableColumn id="15" xr3:uid="{00000000-0010-0000-4900-00000F000000}" name="2018-19"/>
    <tableColumn id="16" xr3:uid="{00000000-0010-0000-4900-000010000000}" name="2019-20"/>
    <tableColumn id="17" xr3:uid="{00000000-0010-0000-4900-000011000000}" name="2020-21"/>
  </tableColumns>
  <tableStyleInfo name="none"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A000000}" name="Table77" displayName="Table77" ref="A3:S10" totalsRowShown="0">
  <autoFilter ref="A3:S10" xr:uid="{00000000-0009-0000-0100-00004D000000}"/>
  <tableColumns count="19">
    <tableColumn id="1" xr3:uid="{00000000-0010-0000-4A00-000001000000}" name="Component"/>
    <tableColumn id="2" xr3:uid="{00000000-0010-0000-4A00-000002000000}" name="2005-06"/>
    <tableColumn id="3" xr3:uid="{00000000-0010-0000-4A00-000003000000}" name="2006-07"/>
    <tableColumn id="4" xr3:uid="{00000000-0010-0000-4A00-000004000000}" name="2007-08"/>
    <tableColumn id="5" xr3:uid="{00000000-0010-0000-4A00-000005000000}" name="2008-09"/>
    <tableColumn id="6" xr3:uid="{00000000-0010-0000-4A00-000006000000}" name="2009-10"/>
    <tableColumn id="7" xr3:uid="{00000000-0010-0000-4A00-000007000000}" name="2010-11"/>
    <tableColumn id="8" xr3:uid="{00000000-0010-0000-4A00-000008000000}" name="2011-12"/>
    <tableColumn id="9" xr3:uid="{00000000-0010-0000-4A00-000009000000}" name="2012-13"/>
    <tableColumn id="10" xr3:uid="{00000000-0010-0000-4A00-00000A000000}" name="2013-14"/>
    <tableColumn id="11" xr3:uid="{00000000-0010-0000-4A00-00000B000000}" name="2014-15"/>
    <tableColumn id="12" xr3:uid="{00000000-0010-0000-4A00-00000C000000}" name="2015-16"/>
    <tableColumn id="13" xr3:uid="{00000000-0010-0000-4A00-00000D000000}" name="2016-17"/>
    <tableColumn id="14" xr3:uid="{00000000-0010-0000-4A00-00000E000000}" name="2017-18"/>
    <tableColumn id="15" xr3:uid="{00000000-0010-0000-4A00-00000F000000}" name="2018-19"/>
    <tableColumn id="16" xr3:uid="{00000000-0010-0000-4A00-000010000000}" name="2019-20"/>
    <tableColumn id="17" xr3:uid="{00000000-0010-0000-4A00-000011000000}" name="2020-21"/>
    <tableColumn id="18" xr3:uid="{00000000-0010-0000-4A00-000012000000}" name="2021-22"/>
    <tableColumn id="19" xr3:uid="{00000000-0010-0000-4A00-000013000000}" name="2022-23"/>
  </tableColumns>
  <tableStyleInfo name="none"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B000000}" name="Table78" displayName="Table78" ref="A3:Q7" totalsRowShown="0">
  <autoFilter ref="A3:Q7" xr:uid="{00000000-0009-0000-0100-00004E000000}"/>
  <tableColumns count="17">
    <tableColumn id="1" xr3:uid="{00000000-0010-0000-4B00-000001000000}" name="Proportion of SA returns with under-declaration"/>
    <tableColumn id="2" xr3:uid="{00000000-0010-0000-4B00-000002000000}" name="2005-06"/>
    <tableColumn id="3" xr3:uid="{00000000-0010-0000-4B00-000003000000}" name="2006-07"/>
    <tableColumn id="4" xr3:uid="{00000000-0010-0000-4B00-000004000000}" name="2007-08"/>
    <tableColumn id="5" xr3:uid="{00000000-0010-0000-4B00-000005000000}" name="2008-09"/>
    <tableColumn id="6" xr3:uid="{00000000-0010-0000-4B00-000006000000}" name="2009-10"/>
    <tableColumn id="7" xr3:uid="{00000000-0010-0000-4B00-000007000000}" name="2010-11"/>
    <tableColumn id="8" xr3:uid="{00000000-0010-0000-4B00-000008000000}" name="2011-12"/>
    <tableColumn id="9" xr3:uid="{00000000-0010-0000-4B00-000009000000}" name="2012-13"/>
    <tableColumn id="10" xr3:uid="{00000000-0010-0000-4B00-00000A000000}" name="2013-14"/>
    <tableColumn id="11" xr3:uid="{00000000-0010-0000-4B00-00000B000000}" name="2014-15"/>
    <tableColumn id="12" xr3:uid="{00000000-0010-0000-4B00-00000C000000}" name="2015-16"/>
    <tableColumn id="13" xr3:uid="{00000000-0010-0000-4B00-00000D000000}" name="2016-17"/>
    <tableColumn id="14" xr3:uid="{00000000-0010-0000-4B00-00000E000000}" name="2017-18"/>
    <tableColumn id="15" xr3:uid="{00000000-0010-0000-4B00-00000F000000}" name="2018-19"/>
    <tableColumn id="16" xr3:uid="{00000000-0010-0000-4B00-000010000000}" name="2019-20"/>
    <tableColumn id="17" xr3:uid="{00000000-0010-0000-4B00-000011000000}" name="2020-21"/>
  </tableColumns>
  <tableStyleInfo name="none"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C000000}" name="Table79" displayName="Table79" ref="A3:S14" totalsRowShown="0">
  <autoFilter ref="A3:S14" xr:uid="{00000000-0009-0000-0100-00004F000000}"/>
  <tableColumns count="19">
    <tableColumn id="1" xr3:uid="{00000000-0010-0000-4C00-000001000000}" name="Component"/>
    <tableColumn id="2" xr3:uid="{00000000-0010-0000-4C00-000002000000}" name="2005-06"/>
    <tableColumn id="3" xr3:uid="{00000000-0010-0000-4C00-000003000000}" name="2006-07"/>
    <tableColumn id="4" xr3:uid="{00000000-0010-0000-4C00-000004000000}" name="2007-08"/>
    <tableColumn id="5" xr3:uid="{00000000-0010-0000-4C00-000005000000}" name="2008-09"/>
    <tableColumn id="6" xr3:uid="{00000000-0010-0000-4C00-000006000000}" name="2009-10"/>
    <tableColumn id="7" xr3:uid="{00000000-0010-0000-4C00-000007000000}" name="2010-11"/>
    <tableColumn id="8" xr3:uid="{00000000-0010-0000-4C00-000008000000}" name="2011-12"/>
    <tableColumn id="9" xr3:uid="{00000000-0010-0000-4C00-000009000000}" name="2012-13"/>
    <tableColumn id="10" xr3:uid="{00000000-0010-0000-4C00-00000A000000}" name="2013-14"/>
    <tableColumn id="11" xr3:uid="{00000000-0010-0000-4C00-00000B000000}" name="2014-15"/>
    <tableColumn id="12" xr3:uid="{00000000-0010-0000-4C00-00000C000000}" name="2015-16"/>
    <tableColumn id="13" xr3:uid="{00000000-0010-0000-4C00-00000D000000}" name="2016-17"/>
    <tableColumn id="14" xr3:uid="{00000000-0010-0000-4C00-00000E000000}" name="2017-18"/>
    <tableColumn id="15" xr3:uid="{00000000-0010-0000-4C00-00000F000000}" name="2018-19"/>
    <tableColumn id="16" xr3:uid="{00000000-0010-0000-4C00-000010000000}" name="2019-20"/>
    <tableColumn id="17" xr3:uid="{00000000-0010-0000-4C00-000011000000}" name="2020-21"/>
    <tableColumn id="18" xr3:uid="{00000000-0010-0000-4C00-000012000000}" name="2021-22"/>
    <tableColumn id="19" xr3:uid="{00000000-0010-0000-4C00-000013000000}" name="2022-23"/>
  </tableColumns>
  <tableStyleInfo name="none"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D000000}" name="Table80" displayName="Table80" ref="A3:S14" totalsRowShown="0">
  <autoFilter ref="A3:S14" xr:uid="{00000000-0009-0000-0100-000050000000}"/>
  <tableColumns count="19">
    <tableColumn id="1" xr3:uid="{00000000-0010-0000-4D00-000001000000}" name="Component"/>
    <tableColumn id="2" xr3:uid="{00000000-0010-0000-4D00-000002000000}" name="2005-06"/>
    <tableColumn id="3" xr3:uid="{00000000-0010-0000-4D00-000003000000}" name="2006-07"/>
    <tableColumn id="4" xr3:uid="{00000000-0010-0000-4D00-000004000000}" name="2007-08"/>
    <tableColumn id="5" xr3:uid="{00000000-0010-0000-4D00-000005000000}" name="2008-09"/>
    <tableColumn id="6" xr3:uid="{00000000-0010-0000-4D00-000006000000}" name="2009-10"/>
    <tableColumn id="7" xr3:uid="{00000000-0010-0000-4D00-000007000000}" name="2010-11"/>
    <tableColumn id="8" xr3:uid="{00000000-0010-0000-4D00-000008000000}" name="2011-12"/>
    <tableColumn id="9" xr3:uid="{00000000-0010-0000-4D00-000009000000}" name="2012-13"/>
    <tableColumn id="10" xr3:uid="{00000000-0010-0000-4D00-00000A000000}" name="2013-14"/>
    <tableColumn id="11" xr3:uid="{00000000-0010-0000-4D00-00000B000000}" name="2014-15"/>
    <tableColumn id="12" xr3:uid="{00000000-0010-0000-4D00-00000C000000}" name="2015-16"/>
    <tableColumn id="13" xr3:uid="{00000000-0010-0000-4D00-00000D000000}" name="2016-17"/>
    <tableColumn id="14" xr3:uid="{00000000-0010-0000-4D00-00000E000000}" name="2017-18"/>
    <tableColumn id="15" xr3:uid="{00000000-0010-0000-4D00-00000F000000}" name="2018-19"/>
    <tableColumn id="16" xr3:uid="{00000000-0010-0000-4D00-000010000000}" name="2019-20"/>
    <tableColumn id="17" xr3:uid="{00000000-0010-0000-4D00-000011000000}" name="2020-21"/>
    <tableColumn id="18" xr3:uid="{00000000-0010-0000-4D00-000012000000}" name="2021-22"/>
    <tableColumn id="19" xr3:uid="{00000000-0010-0000-4D00-000013000000}" name="2022-23"/>
  </tableColumns>
  <tableStyleInfo name="none"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E000000}" name="Table81" displayName="Table81" ref="A3:S5" totalsRowShown="0">
  <autoFilter ref="A3:S5" xr:uid="{00000000-0009-0000-0100-000051000000}"/>
  <tableColumns count="19">
    <tableColumn id="1" xr3:uid="{00000000-0010-0000-4E00-000001000000}" name="Component"/>
    <tableColumn id="2" xr3:uid="{00000000-0010-0000-4E00-000002000000}" name="2005-06"/>
    <tableColumn id="3" xr3:uid="{00000000-0010-0000-4E00-000003000000}" name="2006-07"/>
    <tableColumn id="4" xr3:uid="{00000000-0010-0000-4E00-000004000000}" name="2007-08"/>
    <tableColumn id="5" xr3:uid="{00000000-0010-0000-4E00-000005000000}" name="2008-09"/>
    <tableColumn id="6" xr3:uid="{00000000-0010-0000-4E00-000006000000}" name="2009-10"/>
    <tableColumn id="7" xr3:uid="{00000000-0010-0000-4E00-000007000000}" name="2010-11"/>
    <tableColumn id="8" xr3:uid="{00000000-0010-0000-4E00-000008000000}" name="2011-12"/>
    <tableColumn id="9" xr3:uid="{00000000-0010-0000-4E00-000009000000}" name="2012-13"/>
    <tableColumn id="10" xr3:uid="{00000000-0010-0000-4E00-00000A000000}" name="2013-14"/>
    <tableColumn id="11" xr3:uid="{00000000-0010-0000-4E00-00000B000000}" name="2014-15"/>
    <tableColumn id="12" xr3:uid="{00000000-0010-0000-4E00-00000C000000}" name="2015-16"/>
    <tableColumn id="13" xr3:uid="{00000000-0010-0000-4E00-00000D000000}" name="2016-17"/>
    <tableColumn id="14" xr3:uid="{00000000-0010-0000-4E00-00000E000000}" name="2017-18"/>
    <tableColumn id="15" xr3:uid="{00000000-0010-0000-4E00-00000F000000}" name="2018-19"/>
    <tableColumn id="16" xr3:uid="{00000000-0010-0000-4E00-000010000000}" name="2019-20"/>
    <tableColumn id="17" xr3:uid="{00000000-0010-0000-4E00-000011000000}" name="2020-21"/>
    <tableColumn id="18" xr3:uid="{00000000-0010-0000-4E00-000012000000}" name="2021-22"/>
    <tableColumn id="19" xr3:uid="{00000000-0010-0000-4E00-000013000000}" name="2022-23"/>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3:S19" totalsRowShown="0">
  <autoFilter ref="A3:S19" xr:uid="{00000000-0009-0000-0100-00000A000000}"/>
  <tableColumns count="19">
    <tableColumn id="1" xr3:uid="{00000000-0010-0000-0700-000001000000}" name="Measuring tax gaps publication"/>
    <tableColumn id="2" xr3:uid="{00000000-0010-0000-0700-000002000000}" name="2005-06"/>
    <tableColumn id="3" xr3:uid="{00000000-0010-0000-0700-000003000000}" name="2006-07"/>
    <tableColumn id="4" xr3:uid="{00000000-0010-0000-0700-000004000000}" name="2007-08"/>
    <tableColumn id="5" xr3:uid="{00000000-0010-0000-0700-000005000000}" name="2008-09"/>
    <tableColumn id="6" xr3:uid="{00000000-0010-0000-0700-000006000000}" name="2009-10"/>
    <tableColumn id="7" xr3:uid="{00000000-0010-0000-0700-000007000000}" name="2010-11"/>
    <tableColumn id="8" xr3:uid="{00000000-0010-0000-0700-000008000000}" name="2011-12"/>
    <tableColumn id="9" xr3:uid="{00000000-0010-0000-0700-000009000000}" name="2012-13"/>
    <tableColumn id="10" xr3:uid="{00000000-0010-0000-0700-00000A000000}" name="2013-14"/>
    <tableColumn id="11" xr3:uid="{00000000-0010-0000-0700-00000B000000}" name="2014-15"/>
    <tableColumn id="12" xr3:uid="{00000000-0010-0000-0700-00000C000000}" name="2015-16"/>
    <tableColumn id="13" xr3:uid="{00000000-0010-0000-0700-00000D000000}" name="2016-17"/>
    <tableColumn id="14" xr3:uid="{00000000-0010-0000-0700-00000E000000}" name="2017-18"/>
    <tableColumn id="15" xr3:uid="{00000000-0010-0000-0700-00000F000000}" name="2018-19"/>
    <tableColumn id="16" xr3:uid="{00000000-0010-0000-0700-000010000000}" name="2019-20"/>
    <tableColumn id="17" xr3:uid="{00000000-0010-0000-0700-000011000000}" name="2020-21"/>
    <tableColumn id="18" xr3:uid="{00000000-0010-0000-0700-000012000000}" name="2021-22"/>
    <tableColumn id="19" xr3:uid="{00000000-0010-0000-0700-000013000000}" name="2022-23"/>
  </tableColumns>
  <tableStyleInfo name="none"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4F000000}" name="Table82" displayName="Table82" ref="A3:S10" totalsRowShown="0">
  <autoFilter ref="A3:S10" xr:uid="{00000000-0009-0000-0100-000052000000}"/>
  <tableColumns count="19">
    <tableColumn id="1" xr3:uid="{00000000-0010-0000-4F00-000001000000}" name="Component"/>
    <tableColumn id="2" xr3:uid="{00000000-0010-0000-4F00-000002000000}" name="2005-06"/>
    <tableColumn id="3" xr3:uid="{00000000-0010-0000-4F00-000003000000}" name="2006-07"/>
    <tableColumn id="4" xr3:uid="{00000000-0010-0000-4F00-000004000000}" name="2007-08"/>
    <tableColumn id="5" xr3:uid="{00000000-0010-0000-4F00-000005000000}" name="2008-09"/>
    <tableColumn id="6" xr3:uid="{00000000-0010-0000-4F00-000006000000}" name="2009-10"/>
    <tableColumn id="7" xr3:uid="{00000000-0010-0000-4F00-000007000000}" name="2010-11"/>
    <tableColumn id="8" xr3:uid="{00000000-0010-0000-4F00-000008000000}" name="2011-12"/>
    <tableColumn id="9" xr3:uid="{00000000-0010-0000-4F00-000009000000}" name="2012-13"/>
    <tableColumn id="10" xr3:uid="{00000000-0010-0000-4F00-00000A000000}" name="2013-14"/>
    <tableColumn id="11" xr3:uid="{00000000-0010-0000-4F00-00000B000000}" name="2014-15"/>
    <tableColumn id="12" xr3:uid="{00000000-0010-0000-4F00-00000C000000}" name="2015-16"/>
    <tableColumn id="13" xr3:uid="{00000000-0010-0000-4F00-00000D000000}" name="2016-17"/>
    <tableColumn id="14" xr3:uid="{00000000-0010-0000-4F00-00000E000000}" name="2017-18"/>
    <tableColumn id="15" xr3:uid="{00000000-0010-0000-4F00-00000F000000}" name="2018-19"/>
    <tableColumn id="16" xr3:uid="{00000000-0010-0000-4F00-000010000000}" name="2019-20"/>
    <tableColumn id="17" xr3:uid="{00000000-0010-0000-4F00-000011000000}" name="2020-21"/>
    <tableColumn id="18" xr3:uid="{00000000-0010-0000-4F00-000012000000}" name="2021-22"/>
    <tableColumn id="19" xr3:uid="{00000000-0010-0000-4F00-000013000000}" name="2022-23"/>
  </tableColumns>
  <tableStyleInfo name="none"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0000000}" name="Table83" displayName="Table83" ref="A3:S7" totalsRowShown="0">
  <autoFilter ref="A3:S7" xr:uid="{00000000-0009-0000-0100-000053000000}"/>
  <tableColumns count="19">
    <tableColumn id="1" xr3:uid="{00000000-0010-0000-5000-000001000000}" name="Component"/>
    <tableColumn id="2" xr3:uid="{00000000-0010-0000-5000-000002000000}" name="2005-06"/>
    <tableColumn id="3" xr3:uid="{00000000-0010-0000-5000-000003000000}" name="2006-07"/>
    <tableColumn id="4" xr3:uid="{00000000-0010-0000-5000-000004000000}" name="2007-08"/>
    <tableColumn id="5" xr3:uid="{00000000-0010-0000-5000-000005000000}" name="2008-09"/>
    <tableColumn id="6" xr3:uid="{00000000-0010-0000-5000-000006000000}" name="2009-10"/>
    <tableColumn id="7" xr3:uid="{00000000-0010-0000-5000-000007000000}" name="2010-11"/>
    <tableColumn id="8" xr3:uid="{00000000-0010-0000-5000-000008000000}" name="2011-12"/>
    <tableColumn id="9" xr3:uid="{00000000-0010-0000-5000-000009000000}" name="2012-13"/>
    <tableColumn id="10" xr3:uid="{00000000-0010-0000-5000-00000A000000}" name="2013-14"/>
    <tableColumn id="11" xr3:uid="{00000000-0010-0000-5000-00000B000000}" name="2014-15"/>
    <tableColumn id="12" xr3:uid="{00000000-0010-0000-5000-00000C000000}" name="2015-16"/>
    <tableColumn id="13" xr3:uid="{00000000-0010-0000-5000-00000D000000}" name="2016-17"/>
    <tableColumn id="14" xr3:uid="{00000000-0010-0000-5000-00000E000000}" name="2017-18"/>
    <tableColumn id="15" xr3:uid="{00000000-0010-0000-5000-00000F000000}" name="2018-19"/>
    <tableColumn id="16" xr3:uid="{00000000-0010-0000-5000-000010000000}" name="2019-20"/>
    <tableColumn id="17" xr3:uid="{00000000-0010-0000-5000-000011000000}" name="2020-21"/>
    <tableColumn id="18" xr3:uid="{00000000-0010-0000-5000-000012000000}" name="2021-22"/>
    <tableColumn id="19" xr3:uid="{00000000-0010-0000-5000-000013000000}" name="2022-23"/>
  </tableColumns>
  <tableStyleInfo name="none"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1000000}" name="Table84" displayName="Table84" ref="A3:S13" totalsRowShown="0">
  <autoFilter ref="A3:S13" xr:uid="{00000000-0009-0000-0100-000054000000}"/>
  <tableColumns count="19">
    <tableColumn id="1" xr3:uid="{00000000-0010-0000-5100-000001000000}" name="Component"/>
    <tableColumn id="2" xr3:uid="{00000000-0010-0000-5100-000002000000}" name="2005-06"/>
    <tableColumn id="3" xr3:uid="{00000000-0010-0000-5100-000003000000}" name="2006-07"/>
    <tableColumn id="4" xr3:uid="{00000000-0010-0000-5100-000004000000}" name="2007-08"/>
    <tableColumn id="5" xr3:uid="{00000000-0010-0000-5100-000005000000}" name="2008-09"/>
    <tableColumn id="6" xr3:uid="{00000000-0010-0000-5100-000006000000}" name="2009-10"/>
    <tableColumn id="7" xr3:uid="{00000000-0010-0000-5100-000007000000}" name="2010-11"/>
    <tableColumn id="8" xr3:uid="{00000000-0010-0000-5100-000008000000}" name="2011-12"/>
    <tableColumn id="9" xr3:uid="{00000000-0010-0000-5100-000009000000}" name="2012-13"/>
    <tableColumn id="10" xr3:uid="{00000000-0010-0000-5100-00000A000000}" name="2013-14"/>
    <tableColumn id="11" xr3:uid="{00000000-0010-0000-5100-00000B000000}" name="2014-15"/>
    <tableColumn id="12" xr3:uid="{00000000-0010-0000-5100-00000C000000}" name="2015-16"/>
    <tableColumn id="13" xr3:uid="{00000000-0010-0000-5100-00000D000000}" name="2016-17"/>
    <tableColumn id="14" xr3:uid="{00000000-0010-0000-5100-00000E000000}" name="2017-18"/>
    <tableColumn id="15" xr3:uid="{00000000-0010-0000-5100-00000F000000}" name="2018-19"/>
    <tableColumn id="16" xr3:uid="{00000000-0010-0000-5100-000010000000}" name="2019-20"/>
    <tableColumn id="17" xr3:uid="{00000000-0010-0000-5100-000011000000}" name="2020-21"/>
    <tableColumn id="18" xr3:uid="{00000000-0010-0000-5100-000012000000}" name="2021-22"/>
    <tableColumn id="19" xr3:uid="{00000000-0010-0000-5100-000013000000}" name="2022-23"/>
  </tableColumns>
  <tableStyleInfo name="none"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2000000}" name="Table85" displayName="Table85" ref="A3:S6" totalsRowShown="0">
  <autoFilter ref="A3:S6" xr:uid="{00000000-0009-0000-0100-000055000000}"/>
  <tableColumns count="19">
    <tableColumn id="1" xr3:uid="{00000000-0010-0000-5200-000001000000}" name="Component"/>
    <tableColumn id="2" xr3:uid="{00000000-0010-0000-5200-000002000000}" name="2005-06"/>
    <tableColumn id="3" xr3:uid="{00000000-0010-0000-5200-000003000000}" name="2006-07"/>
    <tableColumn id="4" xr3:uid="{00000000-0010-0000-5200-000004000000}" name="2007-08"/>
    <tableColumn id="5" xr3:uid="{00000000-0010-0000-5200-000005000000}" name="2008-09"/>
    <tableColumn id="6" xr3:uid="{00000000-0010-0000-5200-000006000000}" name="2009-10"/>
    <tableColumn id="7" xr3:uid="{00000000-0010-0000-5200-000007000000}" name="2010-11"/>
    <tableColumn id="8" xr3:uid="{00000000-0010-0000-5200-000008000000}" name="2011-12"/>
    <tableColumn id="9" xr3:uid="{00000000-0010-0000-5200-000009000000}" name="2012-13"/>
    <tableColumn id="10" xr3:uid="{00000000-0010-0000-5200-00000A000000}" name="2013-14"/>
    <tableColumn id="11" xr3:uid="{00000000-0010-0000-5200-00000B000000}" name="2014-15"/>
    <tableColumn id="12" xr3:uid="{00000000-0010-0000-5200-00000C000000}" name="2015-16"/>
    <tableColumn id="13" xr3:uid="{00000000-0010-0000-5200-00000D000000}" name="2016-17"/>
    <tableColumn id="14" xr3:uid="{00000000-0010-0000-5200-00000E000000}" name="2017-18"/>
    <tableColumn id="15" xr3:uid="{00000000-0010-0000-5200-00000F000000}" name="2018-19"/>
    <tableColumn id="16" xr3:uid="{00000000-0010-0000-5200-000010000000}" name="2019-20"/>
    <tableColumn id="17" xr3:uid="{00000000-0010-0000-5200-000011000000}" name="2020-21"/>
    <tableColumn id="18" xr3:uid="{00000000-0010-0000-5200-000012000000}" name="2021-22"/>
    <tableColumn id="19" xr3:uid="{00000000-0010-0000-5200-000013000000}" name="2022-23"/>
  </tableColumns>
  <tableStyleInfo name="none"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3000000}" name="Table86" displayName="Table86" ref="A3:S14" totalsRowShown="0">
  <autoFilter ref="A3:S14" xr:uid="{00000000-0009-0000-0100-000056000000}"/>
  <tableColumns count="19">
    <tableColumn id="1" xr3:uid="{00000000-0010-0000-5300-000001000000}" name="Component"/>
    <tableColumn id="2" xr3:uid="{00000000-0010-0000-5300-000002000000}" name="2005-06"/>
    <tableColumn id="3" xr3:uid="{00000000-0010-0000-5300-000003000000}" name="2006-07"/>
    <tableColumn id="4" xr3:uid="{00000000-0010-0000-5300-000004000000}" name="2007-08"/>
    <tableColumn id="5" xr3:uid="{00000000-0010-0000-5300-000005000000}" name="2008-09"/>
    <tableColumn id="6" xr3:uid="{00000000-0010-0000-5300-000006000000}" name="2009-10"/>
    <tableColumn id="7" xr3:uid="{00000000-0010-0000-5300-000007000000}" name="2010-11"/>
    <tableColumn id="8" xr3:uid="{00000000-0010-0000-5300-000008000000}" name="2011-12"/>
    <tableColumn id="9" xr3:uid="{00000000-0010-0000-5300-000009000000}" name="2012-13"/>
    <tableColumn id="10" xr3:uid="{00000000-0010-0000-5300-00000A000000}" name="2013-14"/>
    <tableColumn id="11" xr3:uid="{00000000-0010-0000-5300-00000B000000}" name="2014-15"/>
    <tableColumn id="12" xr3:uid="{00000000-0010-0000-5300-00000C000000}" name="2015-16"/>
    <tableColumn id="13" xr3:uid="{00000000-0010-0000-5300-00000D000000}" name="2016-17"/>
    <tableColumn id="14" xr3:uid="{00000000-0010-0000-5300-00000E000000}" name="2017-18"/>
    <tableColumn id="15" xr3:uid="{00000000-0010-0000-5300-00000F000000}" name="2018-19"/>
    <tableColumn id="16" xr3:uid="{00000000-0010-0000-5300-000010000000}" name="2019-20"/>
    <tableColumn id="17" xr3:uid="{00000000-0010-0000-5300-000011000000}" name="2020-21"/>
    <tableColumn id="18" xr3:uid="{00000000-0010-0000-5300-000012000000}" name="2021-22"/>
    <tableColumn id="19" xr3:uid="{00000000-0010-0000-5300-000013000000}" name="2022-23"/>
  </tableColumns>
  <tableStyleInfo name="none"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4000000}" name="Table87" displayName="Table87" ref="A3:S10" totalsRowShown="0">
  <autoFilter ref="A3:S10" xr:uid="{00000000-0009-0000-0100-000057000000}"/>
  <tableColumns count="19">
    <tableColumn id="1" xr3:uid="{00000000-0010-0000-5400-000001000000}" name="Component"/>
    <tableColumn id="2" xr3:uid="{00000000-0010-0000-5400-000002000000}" name="2005-06"/>
    <tableColumn id="3" xr3:uid="{00000000-0010-0000-5400-000003000000}" name="2006-07"/>
    <tableColumn id="4" xr3:uid="{00000000-0010-0000-5400-000004000000}" name="2007-08"/>
    <tableColumn id="5" xr3:uid="{00000000-0010-0000-5400-000005000000}" name="2008-09"/>
    <tableColumn id="6" xr3:uid="{00000000-0010-0000-5400-000006000000}" name="2009-10"/>
    <tableColumn id="7" xr3:uid="{00000000-0010-0000-5400-000007000000}" name="2010-11"/>
    <tableColumn id="8" xr3:uid="{00000000-0010-0000-5400-000008000000}" name="2011-12"/>
    <tableColumn id="9" xr3:uid="{00000000-0010-0000-5400-000009000000}" name="2012-13"/>
    <tableColumn id="10" xr3:uid="{00000000-0010-0000-5400-00000A000000}" name="2013-14"/>
    <tableColumn id="11" xr3:uid="{00000000-0010-0000-5400-00000B000000}" name="2014-15"/>
    <tableColumn id="12" xr3:uid="{00000000-0010-0000-5400-00000C000000}" name="2015-16"/>
    <tableColumn id="13" xr3:uid="{00000000-0010-0000-5400-00000D000000}" name="2016-17"/>
    <tableColumn id="14" xr3:uid="{00000000-0010-0000-5400-00000E000000}" name="2017-18"/>
    <tableColumn id="15" xr3:uid="{00000000-0010-0000-5400-00000F000000}" name="2018-19"/>
    <tableColumn id="16" xr3:uid="{00000000-0010-0000-5400-000010000000}" name="2019-20"/>
    <tableColumn id="17" xr3:uid="{00000000-0010-0000-5400-000011000000}" name="2020-21"/>
    <tableColumn id="18" xr3:uid="{00000000-0010-0000-5400-000012000000}" name="2021-22"/>
    <tableColumn id="19" xr3:uid="{00000000-0010-0000-5400-000013000000}" name="2022-23"/>
  </tableColumns>
  <tableStyleInfo name="none"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5000000}" name="Table88" displayName="Table88" ref="A3:S6" totalsRowShown="0">
  <autoFilter ref="A3:S6" xr:uid="{00000000-0009-0000-0100-000058000000}"/>
  <tableColumns count="19">
    <tableColumn id="1" xr3:uid="{00000000-0010-0000-5500-000001000000}" name="Component"/>
    <tableColumn id="2" xr3:uid="{00000000-0010-0000-5500-000002000000}" name="2005-06"/>
    <tableColumn id="3" xr3:uid="{00000000-0010-0000-5500-000003000000}" name="2006-07"/>
    <tableColumn id="4" xr3:uid="{00000000-0010-0000-5500-000004000000}" name="2007-08"/>
    <tableColumn id="5" xr3:uid="{00000000-0010-0000-5500-000005000000}" name="2008-09"/>
    <tableColumn id="6" xr3:uid="{00000000-0010-0000-5500-000006000000}" name="2009-10"/>
    <tableColumn id="7" xr3:uid="{00000000-0010-0000-5500-000007000000}" name="2010-11"/>
    <tableColumn id="8" xr3:uid="{00000000-0010-0000-5500-000008000000}" name="2011-12"/>
    <tableColumn id="9" xr3:uid="{00000000-0010-0000-5500-000009000000}" name="2012-13"/>
    <tableColumn id="10" xr3:uid="{00000000-0010-0000-5500-00000A000000}" name="2013-14"/>
    <tableColumn id="11" xr3:uid="{00000000-0010-0000-5500-00000B000000}" name="2014-15"/>
    <tableColumn id="12" xr3:uid="{00000000-0010-0000-5500-00000C000000}" name="2015-16"/>
    <tableColumn id="13" xr3:uid="{00000000-0010-0000-5500-00000D000000}" name="2016-17"/>
    <tableColumn id="14" xr3:uid="{00000000-0010-0000-5500-00000E000000}" name="2017-18"/>
    <tableColumn id="15" xr3:uid="{00000000-0010-0000-5500-00000F000000}" name="2018-19"/>
    <tableColumn id="16" xr3:uid="{00000000-0010-0000-5500-000010000000}" name="2019-20"/>
    <tableColumn id="17" xr3:uid="{00000000-0010-0000-5500-000011000000}" name="2020-21"/>
    <tableColumn id="18" xr3:uid="{00000000-0010-0000-5500-000012000000}" name="2021-22"/>
    <tableColumn id="19" xr3:uid="{00000000-0010-0000-5500-000013000000}" name="2022-23"/>
  </tableColumns>
  <tableStyleInfo name="none"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6000000}" name="Table89" displayName="Table89" ref="A3:S4" totalsRowShown="0">
  <autoFilter ref="A3:S4" xr:uid="{00000000-0009-0000-0100-000059000000}"/>
  <tableColumns count="19">
    <tableColumn id="1" xr3:uid="{00000000-0010-0000-5600-000001000000}" name="Component"/>
    <tableColumn id="2" xr3:uid="{00000000-0010-0000-5600-000002000000}" name="2005-06"/>
    <tableColumn id="3" xr3:uid="{00000000-0010-0000-5600-000003000000}" name="2006-07"/>
    <tableColumn id="4" xr3:uid="{00000000-0010-0000-5600-000004000000}" name="2007-08"/>
    <tableColumn id="5" xr3:uid="{00000000-0010-0000-5600-000005000000}" name="2008-09"/>
    <tableColumn id="6" xr3:uid="{00000000-0010-0000-5600-000006000000}" name="2009-10"/>
    <tableColumn id="7" xr3:uid="{00000000-0010-0000-5600-000007000000}" name="2010-11"/>
    <tableColumn id="8" xr3:uid="{00000000-0010-0000-5600-000008000000}" name="2011-12"/>
    <tableColumn id="9" xr3:uid="{00000000-0010-0000-5600-000009000000}" name="2012-13"/>
    <tableColumn id="10" xr3:uid="{00000000-0010-0000-5600-00000A000000}" name="2013-14"/>
    <tableColumn id="11" xr3:uid="{00000000-0010-0000-5600-00000B000000}" name="2014-15"/>
    <tableColumn id="12" xr3:uid="{00000000-0010-0000-5600-00000C000000}" name="2015-16"/>
    <tableColumn id="13" xr3:uid="{00000000-0010-0000-5600-00000D000000}" name="2016-17"/>
    <tableColumn id="14" xr3:uid="{00000000-0010-0000-5600-00000E000000}" name="2017-18"/>
    <tableColumn id="15" xr3:uid="{00000000-0010-0000-5600-00000F000000}" name="2018-19"/>
    <tableColumn id="16" xr3:uid="{00000000-0010-0000-5600-000010000000}" name="2019-20"/>
    <tableColumn id="17" xr3:uid="{00000000-0010-0000-5600-000011000000}" name="2020-21"/>
    <tableColumn id="18" xr3:uid="{00000000-0010-0000-5600-000012000000}" name="2021-22"/>
    <tableColumn id="19" xr3:uid="{00000000-0010-0000-5600-000013000000}" name="2022-23"/>
  </tableColumns>
  <tableStyleInfo name="none"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7000000}" name="Table90" displayName="Table90" ref="A3:S10" totalsRowShown="0">
  <autoFilter ref="A3:S10" xr:uid="{00000000-0009-0000-0100-00005A000000}"/>
  <tableColumns count="19">
    <tableColumn id="1" xr3:uid="{00000000-0010-0000-5700-000001000000}" name="Component"/>
    <tableColumn id="2" xr3:uid="{00000000-0010-0000-5700-000002000000}" name="2005-06"/>
    <tableColumn id="3" xr3:uid="{00000000-0010-0000-5700-000003000000}" name="2006-07"/>
    <tableColumn id="4" xr3:uid="{00000000-0010-0000-5700-000004000000}" name="2007-08"/>
    <tableColumn id="5" xr3:uid="{00000000-0010-0000-5700-000005000000}" name="2008-09"/>
    <tableColumn id="6" xr3:uid="{00000000-0010-0000-5700-000006000000}" name="2009-10"/>
    <tableColumn id="7" xr3:uid="{00000000-0010-0000-5700-000007000000}" name="2010-11"/>
    <tableColumn id="8" xr3:uid="{00000000-0010-0000-5700-000008000000}" name="2011-12"/>
    <tableColumn id="9" xr3:uid="{00000000-0010-0000-5700-000009000000}" name="2012-13"/>
    <tableColumn id="10" xr3:uid="{00000000-0010-0000-5700-00000A000000}" name="2013-14"/>
    <tableColumn id="11" xr3:uid="{00000000-0010-0000-5700-00000B000000}" name="2014-15"/>
    <tableColumn id="12" xr3:uid="{00000000-0010-0000-5700-00000C000000}" name="2015-16"/>
    <tableColumn id="13" xr3:uid="{00000000-0010-0000-5700-00000D000000}" name="2016-17"/>
    <tableColumn id="14" xr3:uid="{00000000-0010-0000-5700-00000E000000}" name="2017-18"/>
    <tableColumn id="15" xr3:uid="{00000000-0010-0000-5700-00000F000000}" name="2018-19"/>
    <tableColumn id="16" xr3:uid="{00000000-0010-0000-5700-000010000000}" name="2019-20"/>
    <tableColumn id="17" xr3:uid="{00000000-0010-0000-5700-000011000000}" name="2020-21"/>
    <tableColumn id="18" xr3:uid="{00000000-0010-0000-5700-000012000000}" name="2021-22"/>
    <tableColumn id="19" xr3:uid="{00000000-0010-0000-5700-000013000000}" name="2022-23"/>
  </tableColumns>
  <tableStyleInfo name="none"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8000000}" name="Table91" displayName="Table91" ref="A3:S14" totalsRowShown="0">
  <autoFilter ref="A3:S14" xr:uid="{00000000-0009-0000-0100-00005B000000}"/>
  <tableColumns count="19">
    <tableColumn id="1" xr3:uid="{00000000-0010-0000-5800-000001000000}" name="Component"/>
    <tableColumn id="2" xr3:uid="{00000000-0010-0000-5800-000002000000}" name="2005-06"/>
    <tableColumn id="3" xr3:uid="{00000000-0010-0000-5800-000003000000}" name="2006-07"/>
    <tableColumn id="4" xr3:uid="{00000000-0010-0000-5800-000004000000}" name="2007-08"/>
    <tableColumn id="5" xr3:uid="{00000000-0010-0000-5800-000005000000}" name="2008-09"/>
    <tableColumn id="6" xr3:uid="{00000000-0010-0000-5800-000006000000}" name="2009-10"/>
    <tableColumn id="7" xr3:uid="{00000000-0010-0000-5800-000007000000}" name="2010-11"/>
    <tableColumn id="8" xr3:uid="{00000000-0010-0000-5800-000008000000}" name="2011-12"/>
    <tableColumn id="9" xr3:uid="{00000000-0010-0000-5800-000009000000}" name="2012-13"/>
    <tableColumn id="10" xr3:uid="{00000000-0010-0000-5800-00000A000000}" name="2013-14"/>
    <tableColumn id="11" xr3:uid="{00000000-0010-0000-5800-00000B000000}" name="2014-15"/>
    <tableColumn id="12" xr3:uid="{00000000-0010-0000-5800-00000C000000}" name="2015-16"/>
    <tableColumn id="13" xr3:uid="{00000000-0010-0000-5800-00000D000000}" name="2016-17"/>
    <tableColumn id="14" xr3:uid="{00000000-0010-0000-5800-00000E000000}" name="2017-18"/>
    <tableColumn id="15" xr3:uid="{00000000-0010-0000-5800-00000F000000}" name="2018-19"/>
    <tableColumn id="16" xr3:uid="{00000000-0010-0000-5800-000010000000}" name="2019-20"/>
    <tableColumn id="17" xr3:uid="{00000000-0010-0000-5800-000011000000}" name="2020-21"/>
    <tableColumn id="18" xr3:uid="{00000000-0010-0000-5800-000012000000}" name="2021-22"/>
    <tableColumn id="19" xr3:uid="{00000000-0010-0000-5800-000013000000}" name="2022-23"/>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1" displayName="Table11" ref="A5:S11" totalsRowShown="0">
  <autoFilter ref="A5:S11" xr:uid="{00000000-0009-0000-0100-00000B000000}"/>
  <tableColumns count="19">
    <tableColumn id="1" xr3:uid="{00000000-0010-0000-0800-000001000000}" name="Proportion of theoretical tax liabilities"/>
    <tableColumn id="2" xr3:uid="{00000000-0010-0000-0800-000002000000}" name="2005-06"/>
    <tableColumn id="3" xr3:uid="{00000000-0010-0000-0800-000003000000}" name="2006-07"/>
    <tableColumn id="4" xr3:uid="{00000000-0010-0000-0800-000004000000}" name="2007-08"/>
    <tableColumn id="5" xr3:uid="{00000000-0010-0000-0800-000005000000}" name="2008-09"/>
    <tableColumn id="6" xr3:uid="{00000000-0010-0000-0800-000006000000}" name="2009-10"/>
    <tableColumn id="7" xr3:uid="{00000000-0010-0000-0800-000007000000}" name="2010-11"/>
    <tableColumn id="8" xr3:uid="{00000000-0010-0000-0800-000008000000}" name="2011-12"/>
    <tableColumn id="9" xr3:uid="{00000000-0010-0000-0800-000009000000}" name="2012-13"/>
    <tableColumn id="10" xr3:uid="{00000000-0010-0000-0800-00000A000000}" name="2013-14"/>
    <tableColumn id="11" xr3:uid="{00000000-0010-0000-0800-00000B000000}" name="2014-15"/>
    <tableColumn id="12" xr3:uid="{00000000-0010-0000-0800-00000C000000}" name="2015-16"/>
    <tableColumn id="13" xr3:uid="{00000000-0010-0000-0800-00000D000000}" name="2016-17"/>
    <tableColumn id="14" xr3:uid="{00000000-0010-0000-0800-00000E000000}" name="2017-18"/>
    <tableColumn id="15" xr3:uid="{00000000-0010-0000-0800-00000F000000}" name="2018-19"/>
    <tableColumn id="16" xr3:uid="{00000000-0010-0000-0800-000010000000}" name="2019-20"/>
    <tableColumn id="17" xr3:uid="{00000000-0010-0000-0800-000011000000}" name="2020-21"/>
    <tableColumn id="18" xr3:uid="{00000000-0010-0000-0800-000012000000}" name="2021-22"/>
    <tableColumn id="19" xr3:uid="{00000000-0010-0000-0800-000013000000}" name="2022-23"/>
  </tableColumns>
  <tableStyleInfo name="none"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9000000}" name="Table92" displayName="Table92" ref="A3:Q6" totalsRowShown="0">
  <autoFilter ref="A3:Q6" xr:uid="{00000000-0009-0000-0100-00005C000000}"/>
  <tableColumns count="17">
    <tableColumn id="1" xr3:uid="{00000000-0010-0000-5900-000001000000}" name="Component"/>
    <tableColumn id="2" xr3:uid="{00000000-0010-0000-5900-000002000000}" name="2005-06"/>
    <tableColumn id="3" xr3:uid="{00000000-0010-0000-5900-000003000000}" name="2006-07"/>
    <tableColumn id="4" xr3:uid="{00000000-0010-0000-5900-000004000000}" name="2007-08"/>
    <tableColumn id="5" xr3:uid="{00000000-0010-0000-5900-000005000000}" name="2008-09"/>
    <tableColumn id="6" xr3:uid="{00000000-0010-0000-5900-000006000000}" name="2009-10"/>
    <tableColumn id="7" xr3:uid="{00000000-0010-0000-5900-000007000000}" name="2010-11"/>
    <tableColumn id="8" xr3:uid="{00000000-0010-0000-5900-000008000000}" name="2011-12"/>
    <tableColumn id="9" xr3:uid="{00000000-0010-0000-5900-000009000000}" name="2012-13"/>
    <tableColumn id="10" xr3:uid="{00000000-0010-0000-5900-00000A000000}" name="2013-14"/>
    <tableColumn id="11" xr3:uid="{00000000-0010-0000-5900-00000B000000}" name="2014-15"/>
    <tableColumn id="12" xr3:uid="{00000000-0010-0000-5900-00000C000000}" name="2015-16"/>
    <tableColumn id="13" xr3:uid="{00000000-0010-0000-5900-00000D000000}" name="2016-17"/>
    <tableColumn id="14" xr3:uid="{00000000-0010-0000-5900-00000E000000}" name="2017-18"/>
    <tableColumn id="15" xr3:uid="{00000000-0010-0000-5900-00000F000000}" name="2018-19"/>
    <tableColumn id="16" xr3:uid="{00000000-0010-0000-5900-000010000000}" name="2019-20"/>
    <tableColumn id="17" xr3:uid="{00000000-0010-0000-5900-000011000000}" name="2020-21"/>
  </tableColumns>
  <tableStyleInfo name="none"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5A000000}" name="Table93" displayName="Table93" ref="A3:S14" totalsRowShown="0">
  <autoFilter ref="A3:S14" xr:uid="{00000000-0009-0000-0100-00005D000000}"/>
  <tableColumns count="19">
    <tableColumn id="1" xr3:uid="{00000000-0010-0000-5A00-000001000000}" name="Component"/>
    <tableColumn id="2" xr3:uid="{00000000-0010-0000-5A00-000002000000}" name="2005-06"/>
    <tableColumn id="3" xr3:uid="{00000000-0010-0000-5A00-000003000000}" name="2006-07"/>
    <tableColumn id="4" xr3:uid="{00000000-0010-0000-5A00-000004000000}" name="2007-08"/>
    <tableColumn id="5" xr3:uid="{00000000-0010-0000-5A00-000005000000}" name="2008-09"/>
    <tableColumn id="6" xr3:uid="{00000000-0010-0000-5A00-000006000000}" name="2009-10"/>
    <tableColumn id="7" xr3:uid="{00000000-0010-0000-5A00-000007000000}" name="2010-11"/>
    <tableColumn id="8" xr3:uid="{00000000-0010-0000-5A00-000008000000}" name="2011-12"/>
    <tableColumn id="9" xr3:uid="{00000000-0010-0000-5A00-000009000000}" name="2012-13"/>
    <tableColumn id="10" xr3:uid="{00000000-0010-0000-5A00-00000A000000}" name="2013-14"/>
    <tableColumn id="11" xr3:uid="{00000000-0010-0000-5A00-00000B000000}" name="2014-15"/>
    <tableColumn id="12" xr3:uid="{00000000-0010-0000-5A00-00000C000000}" name="2015-16"/>
    <tableColumn id="13" xr3:uid="{00000000-0010-0000-5A00-00000D000000}" name="2016-17"/>
    <tableColumn id="14" xr3:uid="{00000000-0010-0000-5A00-00000E000000}" name="2017-18"/>
    <tableColumn id="15" xr3:uid="{00000000-0010-0000-5A00-00000F000000}" name="2018-19"/>
    <tableColumn id="16" xr3:uid="{00000000-0010-0000-5A00-000010000000}" name="2019-20"/>
    <tableColumn id="17" xr3:uid="{00000000-0010-0000-5A00-000011000000}" name="2020-21"/>
    <tableColumn id="18" xr3:uid="{00000000-0010-0000-5A00-000012000000}" name="2021-22"/>
    <tableColumn id="19" xr3:uid="{00000000-0010-0000-5A00-000013000000}" name="2022-23"/>
  </tableColumns>
  <tableStyleInfo name="none"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5B000000}" name="Table94" displayName="Table94" ref="A3:S14" totalsRowShown="0">
  <autoFilter ref="A3:S14" xr:uid="{00000000-0009-0000-0100-00005E000000}"/>
  <tableColumns count="19">
    <tableColumn id="1" xr3:uid="{00000000-0010-0000-5B00-000001000000}" name="Component"/>
    <tableColumn id="2" xr3:uid="{00000000-0010-0000-5B00-000002000000}" name="2005-06"/>
    <tableColumn id="3" xr3:uid="{00000000-0010-0000-5B00-000003000000}" name="2006-07"/>
    <tableColumn id="4" xr3:uid="{00000000-0010-0000-5B00-000004000000}" name="2007-08"/>
    <tableColumn id="5" xr3:uid="{00000000-0010-0000-5B00-000005000000}" name="2008-09"/>
    <tableColumn id="6" xr3:uid="{00000000-0010-0000-5B00-000006000000}" name="2009-10"/>
    <tableColumn id="7" xr3:uid="{00000000-0010-0000-5B00-000007000000}" name="2010-11"/>
    <tableColumn id="8" xr3:uid="{00000000-0010-0000-5B00-000008000000}" name="2011-12"/>
    <tableColumn id="9" xr3:uid="{00000000-0010-0000-5B00-000009000000}" name="2012-13"/>
    <tableColumn id="10" xr3:uid="{00000000-0010-0000-5B00-00000A000000}" name="2013-14"/>
    <tableColumn id="11" xr3:uid="{00000000-0010-0000-5B00-00000B000000}" name="2014-15"/>
    <tableColumn id="12" xr3:uid="{00000000-0010-0000-5B00-00000C000000}" name="2015-16"/>
    <tableColumn id="13" xr3:uid="{00000000-0010-0000-5B00-00000D000000}" name="2016-17"/>
    <tableColumn id="14" xr3:uid="{00000000-0010-0000-5B00-00000E000000}" name="2017-18"/>
    <tableColumn id="15" xr3:uid="{00000000-0010-0000-5B00-00000F000000}" name="2018-19"/>
    <tableColumn id="16" xr3:uid="{00000000-0010-0000-5B00-000010000000}" name="2019-20"/>
    <tableColumn id="17" xr3:uid="{00000000-0010-0000-5B00-000011000000}" name="2020-21"/>
    <tableColumn id="18" xr3:uid="{00000000-0010-0000-5B00-000012000000}" name="2021-22"/>
    <tableColumn id="19" xr3:uid="{00000000-0010-0000-5B00-000013000000}" name="2022-23"/>
  </tableColumns>
  <tableStyleInfo name="none"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C000000}" name="Table95" displayName="Table95" ref="A3:S10" totalsRowShown="0">
  <autoFilter ref="A3:S10" xr:uid="{00000000-0009-0000-0100-00005F000000}"/>
  <tableColumns count="19">
    <tableColumn id="1" xr3:uid="{00000000-0010-0000-5C00-000001000000}" name="Component"/>
    <tableColumn id="2" xr3:uid="{00000000-0010-0000-5C00-000002000000}" name="2005-06"/>
    <tableColumn id="3" xr3:uid="{00000000-0010-0000-5C00-000003000000}" name="2006-07"/>
    <tableColumn id="4" xr3:uid="{00000000-0010-0000-5C00-000004000000}" name="2007-08"/>
    <tableColumn id="5" xr3:uid="{00000000-0010-0000-5C00-000005000000}" name="2008-09"/>
    <tableColumn id="6" xr3:uid="{00000000-0010-0000-5C00-000006000000}" name="2009-10"/>
    <tableColumn id="7" xr3:uid="{00000000-0010-0000-5C00-000007000000}" name="2010-11"/>
    <tableColumn id="8" xr3:uid="{00000000-0010-0000-5C00-000008000000}" name="2011-12"/>
    <tableColumn id="9" xr3:uid="{00000000-0010-0000-5C00-000009000000}" name="2012-13"/>
    <tableColumn id="10" xr3:uid="{00000000-0010-0000-5C00-00000A000000}" name="2013-14"/>
    <tableColumn id="11" xr3:uid="{00000000-0010-0000-5C00-00000B000000}" name="2014-15"/>
    <tableColumn id="12" xr3:uid="{00000000-0010-0000-5C00-00000C000000}" name="2015-16"/>
    <tableColumn id="13" xr3:uid="{00000000-0010-0000-5C00-00000D000000}" name="2016-17"/>
    <tableColumn id="14" xr3:uid="{00000000-0010-0000-5C00-00000E000000}" name="2017-18"/>
    <tableColumn id="15" xr3:uid="{00000000-0010-0000-5C00-00000F000000}" name="2018-19"/>
    <tableColumn id="16" xr3:uid="{00000000-0010-0000-5C00-000010000000}" name="2019-20"/>
    <tableColumn id="17" xr3:uid="{00000000-0010-0000-5C00-000011000000}" name="2020-21"/>
    <tableColumn id="18" xr3:uid="{00000000-0010-0000-5C00-000012000000}" name="2021-22"/>
    <tableColumn id="19" xr3:uid="{00000000-0010-0000-5C00-000013000000}" name="2022-23"/>
  </tableColumns>
  <tableStyleInfo name="none"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5D000000}" name="Table96" displayName="Table96" ref="A3:S7" totalsRowShown="0">
  <autoFilter ref="A3:S7" xr:uid="{00000000-0009-0000-0100-000060000000}"/>
  <tableColumns count="19">
    <tableColumn id="1" xr3:uid="{00000000-0010-0000-5D00-000001000000}" name="Component"/>
    <tableColumn id="2" xr3:uid="{00000000-0010-0000-5D00-000002000000}" name="2005-06"/>
    <tableColumn id="3" xr3:uid="{00000000-0010-0000-5D00-000003000000}" name="2006-07"/>
    <tableColumn id="4" xr3:uid="{00000000-0010-0000-5D00-000004000000}" name="2007-08"/>
    <tableColumn id="5" xr3:uid="{00000000-0010-0000-5D00-000005000000}" name="2008-09"/>
    <tableColumn id="6" xr3:uid="{00000000-0010-0000-5D00-000006000000}" name="2009-10"/>
    <tableColumn id="7" xr3:uid="{00000000-0010-0000-5D00-000007000000}" name="2010-11"/>
    <tableColumn id="8" xr3:uid="{00000000-0010-0000-5D00-000008000000}" name="2011-12"/>
    <tableColumn id="9" xr3:uid="{00000000-0010-0000-5D00-000009000000}" name="2012-13"/>
    <tableColumn id="10" xr3:uid="{00000000-0010-0000-5D00-00000A000000}" name="2013-14"/>
    <tableColumn id="11" xr3:uid="{00000000-0010-0000-5D00-00000B000000}" name="2014-15"/>
    <tableColumn id="12" xr3:uid="{00000000-0010-0000-5D00-00000C000000}" name="2015-16"/>
    <tableColumn id="13" xr3:uid="{00000000-0010-0000-5D00-00000D000000}" name="2016-17"/>
    <tableColumn id="14" xr3:uid="{00000000-0010-0000-5D00-00000E000000}" name="2017-18"/>
    <tableColumn id="15" xr3:uid="{00000000-0010-0000-5D00-00000F000000}" name="2018-19"/>
    <tableColumn id="16" xr3:uid="{00000000-0010-0000-5D00-000010000000}" name="2019-20"/>
    <tableColumn id="17" xr3:uid="{00000000-0010-0000-5D00-000011000000}" name="2020-21"/>
    <tableColumn id="18" xr3:uid="{00000000-0010-0000-5D00-000012000000}" name="2021-22"/>
    <tableColumn id="19" xr3:uid="{00000000-0010-0000-5D00-000013000000}" name="2022-23"/>
  </tableColumns>
  <tableStyleInfo name="none"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5E000000}" name="Table97" displayName="Table97" ref="A3:S7" totalsRowShown="0">
  <autoFilter ref="A3:S7" xr:uid="{00000000-0009-0000-0100-000061000000}"/>
  <tableColumns count="19">
    <tableColumn id="1" xr3:uid="{00000000-0010-0000-5E00-000001000000}" name="Component"/>
    <tableColumn id="2" xr3:uid="{00000000-0010-0000-5E00-000002000000}" name="2005-06"/>
    <tableColumn id="3" xr3:uid="{00000000-0010-0000-5E00-000003000000}" name="2006-07"/>
    <tableColumn id="4" xr3:uid="{00000000-0010-0000-5E00-000004000000}" name="2007-08"/>
    <tableColumn id="5" xr3:uid="{00000000-0010-0000-5E00-000005000000}" name="2008-09"/>
    <tableColumn id="6" xr3:uid="{00000000-0010-0000-5E00-000006000000}" name="2009-10"/>
    <tableColumn id="7" xr3:uid="{00000000-0010-0000-5E00-000007000000}" name="2010-11"/>
    <tableColumn id="8" xr3:uid="{00000000-0010-0000-5E00-000008000000}" name="2011-12"/>
    <tableColumn id="9" xr3:uid="{00000000-0010-0000-5E00-000009000000}" name="2012-13"/>
    <tableColumn id="10" xr3:uid="{00000000-0010-0000-5E00-00000A000000}" name="2013-14"/>
    <tableColumn id="11" xr3:uid="{00000000-0010-0000-5E00-00000B000000}" name="2014-15"/>
    <tableColumn id="12" xr3:uid="{00000000-0010-0000-5E00-00000C000000}" name="2015-16"/>
    <tableColumn id="13" xr3:uid="{00000000-0010-0000-5E00-00000D000000}" name="2016-17"/>
    <tableColumn id="14" xr3:uid="{00000000-0010-0000-5E00-00000E000000}" name="2017-18"/>
    <tableColumn id="15" xr3:uid="{00000000-0010-0000-5E00-00000F000000}" name="2018-19"/>
    <tableColumn id="16" xr3:uid="{00000000-0010-0000-5E00-000010000000}" name="2019-20"/>
    <tableColumn id="17" xr3:uid="{00000000-0010-0000-5E00-000011000000}" name="2020-21"/>
    <tableColumn id="18" xr3:uid="{00000000-0010-0000-5E00-000012000000}" name="2021-22"/>
    <tableColumn id="19" xr3:uid="{00000000-0010-0000-5E00-000013000000}" name="2022-23"/>
  </tableColumns>
  <tableStyleInfo name="none"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5F000000}" name="Table98" displayName="Table98" ref="A3:S9" totalsRowShown="0">
  <autoFilter ref="A3:S9" xr:uid="{00000000-0009-0000-0100-000062000000}"/>
  <tableColumns count="19">
    <tableColumn id="1" xr3:uid="{00000000-0010-0000-5F00-000001000000}" name="Component"/>
    <tableColumn id="2" xr3:uid="{00000000-0010-0000-5F00-000002000000}" name="2005-06"/>
    <tableColumn id="3" xr3:uid="{00000000-0010-0000-5F00-000003000000}" name="2006-07"/>
    <tableColumn id="4" xr3:uid="{00000000-0010-0000-5F00-000004000000}" name="2007-08"/>
    <tableColumn id="5" xr3:uid="{00000000-0010-0000-5F00-000005000000}" name="2008-09"/>
    <tableColumn id="6" xr3:uid="{00000000-0010-0000-5F00-000006000000}" name="2009-10"/>
    <tableColumn id="7" xr3:uid="{00000000-0010-0000-5F00-000007000000}" name="2010-11"/>
    <tableColumn id="8" xr3:uid="{00000000-0010-0000-5F00-000008000000}" name="2011-12"/>
    <tableColumn id="9" xr3:uid="{00000000-0010-0000-5F00-000009000000}" name="2012-13"/>
    <tableColumn id="10" xr3:uid="{00000000-0010-0000-5F00-00000A000000}" name="2013-14"/>
    <tableColumn id="11" xr3:uid="{00000000-0010-0000-5F00-00000B000000}" name="2014-15"/>
    <tableColumn id="12" xr3:uid="{00000000-0010-0000-5F00-00000C000000}" name="2015-16"/>
    <tableColumn id="13" xr3:uid="{00000000-0010-0000-5F00-00000D000000}" name="2016-17"/>
    <tableColumn id="14" xr3:uid="{00000000-0010-0000-5F00-00000E000000}" name="2017-18"/>
    <tableColumn id="15" xr3:uid="{00000000-0010-0000-5F00-00000F000000}" name="2018-19"/>
    <tableColumn id="16" xr3:uid="{00000000-0010-0000-5F00-000010000000}" name="2019-20"/>
    <tableColumn id="17" xr3:uid="{00000000-0010-0000-5F00-000011000000}" name="2020-21"/>
    <tableColumn id="18" xr3:uid="{00000000-0010-0000-5F00-000012000000}" name="2021-22"/>
    <tableColumn id="19" xr3:uid="{00000000-0010-0000-5F00-000013000000}" name="2022-23"/>
  </tableColumns>
  <tableStyleInfo name="none"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0000000}" name="Table99" displayName="Table99" ref="A3:S7" totalsRowShown="0">
  <autoFilter ref="A3:S7" xr:uid="{00000000-0009-0000-0100-000063000000}"/>
  <tableColumns count="19">
    <tableColumn id="1" xr3:uid="{00000000-0010-0000-6000-000001000000}" name="Component"/>
    <tableColumn id="2" xr3:uid="{00000000-0010-0000-6000-000002000000}" name="2005-06"/>
    <tableColumn id="3" xr3:uid="{00000000-0010-0000-6000-000003000000}" name="2006-07"/>
    <tableColumn id="4" xr3:uid="{00000000-0010-0000-6000-000004000000}" name="2007-08"/>
    <tableColumn id="5" xr3:uid="{00000000-0010-0000-6000-000005000000}" name="2008-09"/>
    <tableColumn id="6" xr3:uid="{00000000-0010-0000-6000-000006000000}" name="2009-10"/>
    <tableColumn id="7" xr3:uid="{00000000-0010-0000-6000-000007000000}" name="2010-11"/>
    <tableColumn id="8" xr3:uid="{00000000-0010-0000-6000-000008000000}" name="2011-12"/>
    <tableColumn id="9" xr3:uid="{00000000-0010-0000-6000-000009000000}" name="2012-13"/>
    <tableColumn id="10" xr3:uid="{00000000-0010-0000-6000-00000A000000}" name="2013-14"/>
    <tableColumn id="11" xr3:uid="{00000000-0010-0000-6000-00000B000000}" name="2014-15"/>
    <tableColumn id="12" xr3:uid="{00000000-0010-0000-6000-00000C000000}" name="2015-16"/>
    <tableColumn id="13" xr3:uid="{00000000-0010-0000-6000-00000D000000}" name="2016-17"/>
    <tableColumn id="14" xr3:uid="{00000000-0010-0000-6000-00000E000000}" name="2017-18"/>
    <tableColumn id="15" xr3:uid="{00000000-0010-0000-6000-00000F000000}" name="2018-19"/>
    <tableColumn id="16" xr3:uid="{00000000-0010-0000-6000-000010000000}" name="2019-20"/>
    <tableColumn id="17" xr3:uid="{00000000-0010-0000-6000-000011000000}" name="2020-21"/>
    <tableColumn id="18" xr3:uid="{00000000-0010-0000-6000-000012000000}" name="2021-22"/>
    <tableColumn id="19" xr3:uid="{00000000-0010-0000-6000-000013000000}" name="2022-23"/>
  </tableColumns>
  <tableStyleInfo name="none"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1000000}" name="Table100" displayName="Table100" ref="A3:S7" totalsRowShown="0">
  <autoFilter ref="A3:S7" xr:uid="{00000000-0009-0000-0100-000064000000}"/>
  <tableColumns count="19">
    <tableColumn id="1" xr3:uid="{00000000-0010-0000-6100-000001000000}" name="Component"/>
    <tableColumn id="2" xr3:uid="{00000000-0010-0000-6100-000002000000}" name="2005-06"/>
    <tableColumn id="3" xr3:uid="{00000000-0010-0000-6100-000003000000}" name="2006-07"/>
    <tableColumn id="4" xr3:uid="{00000000-0010-0000-6100-000004000000}" name="2007-08"/>
    <tableColumn id="5" xr3:uid="{00000000-0010-0000-6100-000005000000}" name="2008-09"/>
    <tableColumn id="6" xr3:uid="{00000000-0010-0000-6100-000006000000}" name="2009-10"/>
    <tableColumn id="7" xr3:uid="{00000000-0010-0000-6100-000007000000}" name="2010-11"/>
    <tableColumn id="8" xr3:uid="{00000000-0010-0000-6100-000008000000}" name="2011-12"/>
    <tableColumn id="9" xr3:uid="{00000000-0010-0000-6100-000009000000}" name="2012-13"/>
    <tableColumn id="10" xr3:uid="{00000000-0010-0000-6100-00000A000000}" name="2013-14"/>
    <tableColumn id="11" xr3:uid="{00000000-0010-0000-6100-00000B000000}" name="2014-15"/>
    <tableColumn id="12" xr3:uid="{00000000-0010-0000-6100-00000C000000}" name="2015-16"/>
    <tableColumn id="13" xr3:uid="{00000000-0010-0000-6100-00000D000000}" name="2016-17"/>
    <tableColumn id="14" xr3:uid="{00000000-0010-0000-6100-00000E000000}" name="2017-18"/>
    <tableColumn id="15" xr3:uid="{00000000-0010-0000-6100-00000F000000}" name="2018-19"/>
    <tableColumn id="16" xr3:uid="{00000000-0010-0000-6100-000010000000}" name="2019-20"/>
    <tableColumn id="17" xr3:uid="{00000000-0010-0000-6100-000011000000}" name="2020-21"/>
    <tableColumn id="18" xr3:uid="{00000000-0010-0000-6100-000012000000}" name="2021-22"/>
    <tableColumn id="19" xr3:uid="{00000000-0010-0000-6100-000013000000}" name="2022-23"/>
  </tableColumns>
  <tableStyleInfo name="none"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2000000}" name="Table101" displayName="Table101" ref="A3:S7" totalsRowShown="0">
  <autoFilter ref="A3:S7" xr:uid="{00000000-0009-0000-0100-000065000000}"/>
  <tableColumns count="19">
    <tableColumn id="1" xr3:uid="{00000000-0010-0000-6200-000001000000}" name="Component"/>
    <tableColumn id="2" xr3:uid="{00000000-0010-0000-6200-000002000000}" name="2005-06"/>
    <tableColumn id="3" xr3:uid="{00000000-0010-0000-6200-000003000000}" name="2006-07"/>
    <tableColumn id="4" xr3:uid="{00000000-0010-0000-6200-000004000000}" name="2007-08"/>
    <tableColumn id="5" xr3:uid="{00000000-0010-0000-6200-000005000000}" name="2008-09"/>
    <tableColumn id="6" xr3:uid="{00000000-0010-0000-6200-000006000000}" name="2009-10"/>
    <tableColumn id="7" xr3:uid="{00000000-0010-0000-6200-000007000000}" name="2010-11"/>
    <tableColumn id="8" xr3:uid="{00000000-0010-0000-6200-000008000000}" name="2011-12"/>
    <tableColumn id="9" xr3:uid="{00000000-0010-0000-6200-000009000000}" name="2012-13"/>
    <tableColumn id="10" xr3:uid="{00000000-0010-0000-6200-00000A000000}" name="2013-14"/>
    <tableColumn id="11" xr3:uid="{00000000-0010-0000-6200-00000B000000}" name="2014-15"/>
    <tableColumn id="12" xr3:uid="{00000000-0010-0000-6200-00000C000000}" name="2015-16"/>
    <tableColumn id="13" xr3:uid="{00000000-0010-0000-6200-00000D000000}" name="2016-17"/>
    <tableColumn id="14" xr3:uid="{00000000-0010-0000-6200-00000E000000}" name="2017-18"/>
    <tableColumn id="15" xr3:uid="{00000000-0010-0000-6200-00000F000000}" name="2018-19"/>
    <tableColumn id="16" xr3:uid="{00000000-0010-0000-6200-000010000000}" name="2019-20"/>
    <tableColumn id="17" xr3:uid="{00000000-0010-0000-6200-000011000000}" name="2020-21"/>
    <tableColumn id="18" xr3:uid="{00000000-0010-0000-6200-000012000000}" name="2021-22"/>
    <tableColumn id="19" xr3:uid="{00000000-0010-0000-6200-000013000000}" name="2022-23"/>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3.bin"/><Relationship Id="rId5" Type="http://schemas.openxmlformats.org/officeDocument/2006/relationships/table" Target="../tables/table18.xml"/><Relationship Id="rId4" Type="http://schemas.openxmlformats.org/officeDocument/2006/relationships/table" Target="../tables/table17.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25.xml"/><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table" Target="../tables/table19.xml"/><Relationship Id="rId1" Type="http://schemas.openxmlformats.org/officeDocument/2006/relationships/printerSettings" Target="../printerSettings/printerSettings14.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 Id="rId9" Type="http://schemas.openxmlformats.org/officeDocument/2006/relationships/table" Target="../tables/table26.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 Id="rId5" Type="http://schemas.openxmlformats.org/officeDocument/2006/relationships/table" Target="../tables/table32.xml"/><Relationship Id="rId4" Type="http://schemas.openxmlformats.org/officeDocument/2006/relationships/table" Target="../tables/table31.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40.xml"/><Relationship Id="rId3" Type="http://schemas.openxmlformats.org/officeDocument/2006/relationships/table" Target="../tables/table35.xml"/><Relationship Id="rId7" Type="http://schemas.openxmlformats.org/officeDocument/2006/relationships/table" Target="../tables/table39.xml"/><Relationship Id="rId12" Type="http://schemas.openxmlformats.org/officeDocument/2006/relationships/table" Target="../tables/table44.xml"/><Relationship Id="rId2" Type="http://schemas.openxmlformats.org/officeDocument/2006/relationships/table" Target="../tables/table34.xml"/><Relationship Id="rId1" Type="http://schemas.openxmlformats.org/officeDocument/2006/relationships/printerSettings" Target="../printerSettings/printerSettings18.bin"/><Relationship Id="rId6" Type="http://schemas.openxmlformats.org/officeDocument/2006/relationships/table" Target="../tables/table38.xml"/><Relationship Id="rId11" Type="http://schemas.openxmlformats.org/officeDocument/2006/relationships/table" Target="../tables/table43.xml"/><Relationship Id="rId5" Type="http://schemas.openxmlformats.org/officeDocument/2006/relationships/table" Target="../tables/table37.xml"/><Relationship Id="rId10" Type="http://schemas.openxmlformats.org/officeDocument/2006/relationships/table" Target="../tables/table42.xml"/><Relationship Id="rId4" Type="http://schemas.openxmlformats.org/officeDocument/2006/relationships/table" Target="../tables/table36.xml"/><Relationship Id="rId9" Type="http://schemas.openxmlformats.org/officeDocument/2006/relationships/table" Target="../tables/table4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51.xml"/><Relationship Id="rId3" Type="http://schemas.openxmlformats.org/officeDocument/2006/relationships/table" Target="../tables/table46.xml"/><Relationship Id="rId7" Type="http://schemas.openxmlformats.org/officeDocument/2006/relationships/table" Target="../tables/table50.xml"/><Relationship Id="rId12" Type="http://schemas.openxmlformats.org/officeDocument/2006/relationships/table" Target="../tables/table55.xml"/><Relationship Id="rId2" Type="http://schemas.openxmlformats.org/officeDocument/2006/relationships/table" Target="../tables/table45.xml"/><Relationship Id="rId1" Type="http://schemas.openxmlformats.org/officeDocument/2006/relationships/printerSettings" Target="../printerSettings/printerSettings19.bin"/><Relationship Id="rId6" Type="http://schemas.openxmlformats.org/officeDocument/2006/relationships/table" Target="../tables/table49.xml"/><Relationship Id="rId11" Type="http://schemas.openxmlformats.org/officeDocument/2006/relationships/table" Target="../tables/table54.xml"/><Relationship Id="rId5" Type="http://schemas.openxmlformats.org/officeDocument/2006/relationships/table" Target="../tables/table48.xml"/><Relationship Id="rId10" Type="http://schemas.openxmlformats.org/officeDocument/2006/relationships/table" Target="../tables/table53.xml"/><Relationship Id="rId4" Type="http://schemas.openxmlformats.org/officeDocument/2006/relationships/table" Target="../tables/table47.xml"/><Relationship Id="rId9" Type="http://schemas.openxmlformats.org/officeDocument/2006/relationships/table" Target="../tables/table5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table" Target="../tables/table62.xml"/><Relationship Id="rId3" Type="http://schemas.openxmlformats.org/officeDocument/2006/relationships/table" Target="../tables/table57.xml"/><Relationship Id="rId7" Type="http://schemas.openxmlformats.org/officeDocument/2006/relationships/table" Target="../tables/table61.xml"/><Relationship Id="rId2" Type="http://schemas.openxmlformats.org/officeDocument/2006/relationships/table" Target="../tables/table56.xml"/><Relationship Id="rId1" Type="http://schemas.openxmlformats.org/officeDocument/2006/relationships/printerSettings" Target="../printerSettings/printerSettings20.bin"/><Relationship Id="rId6" Type="http://schemas.openxmlformats.org/officeDocument/2006/relationships/table" Target="../tables/table60.xml"/><Relationship Id="rId5" Type="http://schemas.openxmlformats.org/officeDocument/2006/relationships/table" Target="../tables/table59.xml"/><Relationship Id="rId4" Type="http://schemas.openxmlformats.org/officeDocument/2006/relationships/table" Target="../tables/table58.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69.xml"/><Relationship Id="rId3" Type="http://schemas.openxmlformats.org/officeDocument/2006/relationships/table" Target="../tables/table64.xml"/><Relationship Id="rId7" Type="http://schemas.openxmlformats.org/officeDocument/2006/relationships/table" Target="../tables/table68.xml"/><Relationship Id="rId2" Type="http://schemas.openxmlformats.org/officeDocument/2006/relationships/table" Target="../tables/table63.xml"/><Relationship Id="rId1" Type="http://schemas.openxmlformats.org/officeDocument/2006/relationships/printerSettings" Target="../printerSettings/printerSettings21.bin"/><Relationship Id="rId6" Type="http://schemas.openxmlformats.org/officeDocument/2006/relationships/table" Target="../tables/table67.xml"/><Relationship Id="rId5" Type="http://schemas.openxmlformats.org/officeDocument/2006/relationships/table" Target="../tables/table66.xml"/><Relationship Id="rId4" Type="http://schemas.openxmlformats.org/officeDocument/2006/relationships/table" Target="../tables/table65.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8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8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8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8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4"/>
  <sheetViews>
    <sheetView tabSelected="1" workbookViewId="0"/>
  </sheetViews>
  <sheetFormatPr defaultColWidth="10.90625" defaultRowHeight="14.5" x14ac:dyDescent="0.35"/>
  <sheetData>
    <row r="1" spans="1:1" ht="15" x14ac:dyDescent="0.35">
      <c r="A1" s="9" t="s">
        <v>1808</v>
      </c>
    </row>
    <row r="2" spans="1:1" x14ac:dyDescent="0.35">
      <c r="A2" s="4" t="str">
        <f>HYPERLINK("#'Table 1.1'!A1", "Table 1.1: Tax gap components 2022 to 2023 estimates")</f>
        <v>Table 1.1: Tax gap components 2022 to 2023 estimates</v>
      </c>
    </row>
    <row r="3" spans="1:1" x14ac:dyDescent="0.35">
      <c r="A3" s="4" t="str">
        <f>HYPERLINK("#'Table 1.2'!A1", "Table 1.2: Percentage tax gap by type of tax")</f>
        <v>Table 1.2: Percentage tax gap by type of tax</v>
      </c>
    </row>
    <row r="4" spans="1:1" x14ac:dyDescent="0.35">
      <c r="A4" s="4" t="str">
        <f>HYPERLINK("#'Table 1.3'!A1", "Table 1.3: Tax gap (in £ billion) by type of tax")</f>
        <v>Table 1.3: Tax gap (in £ billion) by type of tax</v>
      </c>
    </row>
    <row r="5" spans="1:1" x14ac:dyDescent="0.35">
      <c r="A5" s="4" t="str">
        <f>HYPERLINK("#'Table 1.4'!A1", "Table 1.4: Tax gap time series by customer group, percentage of total theoretical liabilities and £ billion")</f>
        <v>Table 1.4: Tax gap time series by customer group, percentage of total theoretical liabilities and £ billion</v>
      </c>
    </row>
    <row r="6" spans="1:1" x14ac:dyDescent="0.35">
      <c r="A6" s="4" t="str">
        <f>HYPERLINK("#'Table 1.5'!A1", "Table 1.5: Revisions to estimates since 'Measuring tax gaps 2023 edition'")</f>
        <v>Table 1.5: Revisions to estimates since 'Measuring tax gaps 2023 edition'</v>
      </c>
    </row>
    <row r="7" spans="1:1" x14ac:dyDescent="0.35">
      <c r="A7" s="4" t="str">
        <f>HYPERLINK("#'Table 1.6'!A1", "Table 1.6: Revisions to the tax gap as a percentage of liabilities compared to previous ‘Measuring tax gaps’ (MTG) editions")</f>
        <v>Table 1.6: Revisions to the tax gap as a percentage of liabilities compared to previous ‘Measuring tax gaps’ (MTG) editions</v>
      </c>
    </row>
    <row r="9" spans="1:1" ht="15" x14ac:dyDescent="0.35">
      <c r="A9" s="9" t="s">
        <v>1809</v>
      </c>
    </row>
    <row r="10" spans="1:1" x14ac:dyDescent="0.35">
      <c r="A10" s="4" t="str">
        <f>HYPERLINK("#'Table 2.1'!A1", "Table 2.1: Estimated VAT gap (£ billion)")</f>
        <v>Table 2.1: Estimated VAT gap (£ billion)</v>
      </c>
    </row>
    <row r="11" spans="1:1" x14ac:dyDescent="0.35">
      <c r="A11" s="4" t="str">
        <f>HYPERLINK("#'Table 2.2'!A1", "Table 2.2: Revisions to the VAT gap as a percentage of liabilities compared to previous ‘Measuring tax gaps’ (MTG) editions")</f>
        <v>Table 2.2: Revisions to the VAT gap as a percentage of liabilities compared to previous ‘Measuring tax gaps’ (MTG) editions</v>
      </c>
    </row>
    <row r="13" spans="1:1" ht="15" x14ac:dyDescent="0.35">
      <c r="A13" s="9" t="s">
        <v>1810</v>
      </c>
    </row>
    <row r="14" spans="1:1" x14ac:dyDescent="0.35">
      <c r="A14" s="4" t="str">
        <f>HYPERLINK("#'Table 3.1 - 3.2'!A1", "Table 3.1: Excise duty gaps as a proportion of theoretical tax liabilities by component")</f>
        <v>Table 3.1: Excise duty gaps as a proportion of theoretical tax liabilities by component</v>
      </c>
    </row>
    <row r="15" spans="1:1" x14ac:dyDescent="0.35">
      <c r="A15" s="4" t="str">
        <f>HYPERLINK("#'Table 3.1 - 3.2'!A1", "Table 3.2: Excise tax gap (duty and VAT combined) by component (£ million)")</f>
        <v>Table 3.2: Excise tax gap (duty and VAT combined) by component (£ million)</v>
      </c>
    </row>
    <row r="16" spans="1:1" x14ac:dyDescent="0.35">
      <c r="A16" s="4" t="str">
        <f>HYPERLINK("#'Table 3.3 - 3.4'!A1", "Table 3.3: Beer - illicit market share")</f>
        <v>Table 3.3: Beer - illicit market share</v>
      </c>
    </row>
    <row r="17" spans="1:1" x14ac:dyDescent="0.35">
      <c r="A17" s="4" t="str">
        <f>HYPERLINK("#'Table 3.3 - 3.4'!A1", "Table 3.4: Beer - tax gap (£ million) and proportion of theoretical tax liabilities")</f>
        <v>Table 3.4: Beer - tax gap (£ million) and proportion of theoretical tax liabilities</v>
      </c>
    </row>
    <row r="18" spans="1:1" x14ac:dyDescent="0.35">
      <c r="A18" s="4" t="str">
        <f>HYPERLINK("#'Table 3.5 - 3.6'!A1", "Table 3.5: Spirits - illicit market share")</f>
        <v>Table 3.5: Spirits - illicit market share</v>
      </c>
    </row>
    <row r="19" spans="1:1" x14ac:dyDescent="0.35">
      <c r="A19" s="4" t="str">
        <f>HYPERLINK("#'Table 3.5 - 3.6'!A1", "Table 3.6: Spirits - tax gap (£ million) and proportion of theoretical tax liabilities")</f>
        <v>Table 3.6: Spirits - tax gap (£ million) and proportion of theoretical tax liabilities</v>
      </c>
    </row>
    <row r="20" spans="1:1" x14ac:dyDescent="0.35">
      <c r="A20" s="4" t="str">
        <f>HYPERLINK("#'Table 3.7 - 3.10'!A1", "Table 3.7: Tobacco tax gap (£ million) and proportion of theoretical tax liabilities - combined")</f>
        <v>Table 3.7: Tobacco tax gap (£ million) and proportion of theoretical tax liabilities - combined</v>
      </c>
    </row>
    <row r="21" spans="1:1" x14ac:dyDescent="0.35">
      <c r="A21" s="4" t="str">
        <f>HYPERLINK("#'Table 3.7 - 3.10'!A1", "Table 3.8: Tobacco duty gap as a percentage of total theoretical tax liabilities by component")</f>
        <v>Table 3.8: Tobacco duty gap as a percentage of total theoretical tax liabilities by component</v>
      </c>
    </row>
    <row r="22" spans="1:1" x14ac:dyDescent="0.35">
      <c r="A22" s="4" t="str">
        <f>HYPERLINK("#'Table 3.7 - 3.10'!A1", "Table 3.9: Tobacco tax gap (£ million) and proportion of theoretical tax liabilities - cigarettes")</f>
        <v>Table 3.9: Tobacco tax gap (£ million) and proportion of theoretical tax liabilities - cigarettes</v>
      </c>
    </row>
    <row r="23" spans="1:1" x14ac:dyDescent="0.35">
      <c r="A23" s="4" t="str">
        <f>HYPERLINK("#'Table 3.7 - 3.10'!A1", "Table 3.10: Tobacco tax gap (£ million) and proportion of theoretical tax liabilities - hand-rolling tobacco")</f>
        <v>Table 3.10: Tobacco tax gap (£ million) and proportion of theoretical tax liabilities - hand-rolling tobacco</v>
      </c>
    </row>
    <row r="24" spans="1:1" x14ac:dyDescent="0.35">
      <c r="A24" s="4" t="str">
        <f>HYPERLINK("#'Table 3.11 - 3.18'!A1", "Table 3.11: Cigarettes - illicit market share")</f>
        <v>Table 3.11: Cigarettes - illicit market share</v>
      </c>
    </row>
    <row r="25" spans="1:1" x14ac:dyDescent="0.35">
      <c r="A25" s="4" t="str">
        <f>HYPERLINK("#'Table 3.11 - 3.18'!A1", "Table 3.12: Total consumption volume (billion cigarettes)")</f>
        <v>Table 3.12: Total consumption volume (billion cigarettes)</v>
      </c>
    </row>
    <row r="26" spans="1:1" x14ac:dyDescent="0.35">
      <c r="A26" s="4" t="str">
        <f>HYPERLINK("#'Table 3.11 - 3.18'!A1", "Table 3.13: Cigarettes - illicit market volume (billion cigarettes)")</f>
        <v>Table 3.13: Cigarettes - illicit market volume (billion cigarettes)</v>
      </c>
    </row>
    <row r="27" spans="1:1" x14ac:dyDescent="0.35">
      <c r="A27" s="4" t="str">
        <f>HYPERLINK("#'Table 3.11 - 3.18'!A1", "Table 3.14: Cigarettes - cross-border shopping volume (billion cigarettes)")</f>
        <v>Table 3.14: Cigarettes - cross-border shopping volume (billion cigarettes)</v>
      </c>
    </row>
    <row r="28" spans="1:1" x14ac:dyDescent="0.35">
      <c r="A28" s="4" t="str">
        <f>HYPERLINK("#'Table 3.11 - 3.18'!A1", "Table 3.15: Hand-rolling tobacco - illicit market share")</f>
        <v>Table 3.15: Hand-rolling tobacco - illicit market share</v>
      </c>
    </row>
    <row r="29" spans="1:1" x14ac:dyDescent="0.35">
      <c r="A29" s="4" t="str">
        <f>HYPERLINK("#'Table 3.11 - 3.18'!A1", "Table 3.16: Hand-rolling tobacco - total consumption volume (million kg)")</f>
        <v>Table 3.16: Hand-rolling tobacco - total consumption volume (million kg)</v>
      </c>
    </row>
    <row r="30" spans="1:1" x14ac:dyDescent="0.35">
      <c r="A30" s="4" t="str">
        <f>HYPERLINK("#'Table 3.11 - 3.18'!A1", "Table 3.17: Hand-rolling tobacco  - illicit market volume (million kg)")</f>
        <v>Table 3.17: Hand-rolling tobacco  - illicit market volume (million kg)</v>
      </c>
    </row>
    <row r="31" spans="1:1" x14ac:dyDescent="0.35">
      <c r="A31" s="4" t="str">
        <f>HYPERLINK("#'Table 3.11 - 3.18'!A1", "Table 3.18: Hand-rolling tobacco - cross-border shopping volume (million kg)")</f>
        <v>Table 3.18: Hand-rolling tobacco - cross-border shopping volume (million kg)</v>
      </c>
    </row>
    <row r="32" spans="1:1" x14ac:dyDescent="0.35">
      <c r="A32" s="4" t="str">
        <f>HYPERLINK("#'Table 3.19 - 3.20'!A1", "Table 3.19: Hydrocarbon oils tax gap (£ million) and proportion of theoretical tax liabilities")</f>
        <v>Table 3.19: Hydrocarbon oils tax gap (£ million) and proportion of theoretical tax liabilities</v>
      </c>
    </row>
    <row r="33" spans="1:1" x14ac:dyDescent="0.35">
      <c r="A33" s="4" t="str">
        <f>HYPERLINK("#'Table 3.19 - 3.20'!A1", "Table 3.20: Diesel tax gap (£ million) and proportion of theoretical tax liabilities")</f>
        <v>Table 3.20: Diesel tax gap (£ million) and proportion of theoretical tax liabilities</v>
      </c>
    </row>
    <row r="34" spans="1:1" x14ac:dyDescent="0.35">
      <c r="A34" s="4" t="str">
        <f>HYPERLINK("#'Table 3.21 - 3.24'!A1", "Table 3.21: Great Britain diesel - illicit market share")</f>
        <v>Table 3.21: Great Britain diesel - illicit market share</v>
      </c>
    </row>
    <row r="35" spans="1:1" x14ac:dyDescent="0.35">
      <c r="A35" s="4" t="str">
        <f>HYPERLINK("#'Table 3.21 - 3.24'!A1", "Table 3.22: Great Britain diesel - tax gap (£ million)")</f>
        <v>Table 3.22: Great Britain diesel - tax gap (£ million)</v>
      </c>
    </row>
    <row r="36" spans="1:1" x14ac:dyDescent="0.35">
      <c r="A36" s="4" t="str">
        <f>HYPERLINK("#'Table 3.21 - 3.24'!A1", "Table 3.23: Northern Ireland diesel - illicit market share")</f>
        <v>Table 3.23: Northern Ireland diesel - illicit market share</v>
      </c>
    </row>
    <row r="37" spans="1:1" x14ac:dyDescent="0.35">
      <c r="A37" s="4" t="str">
        <f>HYPERLINK("#'Table 3.21 - 3.24'!A1", "Table 3.24: Northern Ireland diesel - tax gap (£ million)")</f>
        <v>Table 3.24: Northern Ireland diesel - tax gap (£ million)</v>
      </c>
    </row>
    <row r="38" spans="1:1" x14ac:dyDescent="0.35">
      <c r="A38" s="4" t="str">
        <f>HYPERLINK("#'Table 3.25'!A1", "Table 3.25: Other excise duties tax gap (£ million) and proportion of theoretical tax liabilities")</f>
        <v>Table 3.25: Other excise duties tax gap (£ million) and proportion of theoretical tax liabilities</v>
      </c>
    </row>
    <row r="39" spans="1:1" x14ac:dyDescent="0.35">
      <c r="A39" s="4" t="str">
        <f>HYPERLINK("#'Table 3.26 - 3.36'!A1", "Table 3.26: Beer - market shares - UK tax paid consumption")</f>
        <v>Table 3.26: Beer - market shares - UK tax paid consumption</v>
      </c>
    </row>
    <row r="40" spans="1:1" x14ac:dyDescent="0.35">
      <c r="A40" s="4" t="str">
        <f>HYPERLINK("#'Table 3.26 - 3.36'!A1", "Table 3.27: Beer - market shares - illicit market")</f>
        <v>Table 3.27: Beer - market shares - illicit market</v>
      </c>
    </row>
    <row r="41" spans="1:1" x14ac:dyDescent="0.35">
      <c r="A41" s="4" t="str">
        <f>HYPERLINK("#'Table 3.26 - 3.36'!A1", "Table 3.28: Beer - market shares - cross-border shopping")</f>
        <v>Table 3.28: Beer - market shares - cross-border shopping</v>
      </c>
    </row>
    <row r="42" spans="1:1" x14ac:dyDescent="0.35">
      <c r="A42" s="4" t="str">
        <f>HYPERLINK("#'Table 3.26 - 3.36'!A1", "Table 3.29: Beer - revenue - total consumption (£ million)")</f>
        <v>Table 3.29: Beer - revenue - total consumption (£ million)</v>
      </c>
    </row>
    <row r="43" spans="1:1" x14ac:dyDescent="0.35">
      <c r="A43" s="4" t="str">
        <f>HYPERLINK("#'Table 3.26 - 3.36'!A1", "Table 3.30: Beer - revenue - UK tax paid consumption (£ million)")</f>
        <v>Table 3.30: Beer - revenue - UK tax paid consumption (£ million)</v>
      </c>
    </row>
    <row r="44" spans="1:1" x14ac:dyDescent="0.35">
      <c r="A44" s="4" t="str">
        <f>HYPERLINK("#'Table 3.26 - 3.36'!A1", "Table 3.31: Beer - revenue - illicit market (£ million)")</f>
        <v>Table 3.31: Beer - revenue - illicit market (£ million)</v>
      </c>
    </row>
    <row r="45" spans="1:1" x14ac:dyDescent="0.35">
      <c r="A45" s="4" t="str">
        <f>HYPERLINK("#'Table 3.26 - 3.36'!A1", "Table 3.32: Beer - revenue - cross-border shopping (£ million)")</f>
        <v>Table 3.32: Beer - revenue - cross-border shopping (£ million)</v>
      </c>
    </row>
    <row r="46" spans="1:1" x14ac:dyDescent="0.35">
      <c r="A46" s="4" t="str">
        <f>HYPERLINK("#'Table 3.26 - 3.36'!A1", "Table 3.33: Beer - volume - total consumption (million litres)")</f>
        <v>Table 3.33: Beer - volume - total consumption (million litres)</v>
      </c>
    </row>
    <row r="47" spans="1:1" x14ac:dyDescent="0.35">
      <c r="A47" s="4" t="str">
        <f>HYPERLINK("#'Table 3.26 - 3.36'!A1", "Table 3.34: Beer - volume - UK tax paid consumption (million litres)")</f>
        <v>Table 3.34: Beer - volume - UK tax paid consumption (million litres)</v>
      </c>
    </row>
    <row r="48" spans="1:1" x14ac:dyDescent="0.35">
      <c r="A48" s="4" t="str">
        <f>HYPERLINK("#'Table 3.26 - 3.36'!A1", "Table 3.35: Beer - volume - illicit market (million litres)")</f>
        <v>Table 3.35: Beer - volume - illicit market (million litres)</v>
      </c>
    </row>
    <row r="49" spans="1:1" x14ac:dyDescent="0.35">
      <c r="A49" s="4" t="str">
        <f>HYPERLINK("#'Table 3.26 - 3.36'!A1", "Table 3.36: Beer - volume - cross-border shopping (million litres)")</f>
        <v>Table 3.36: Beer - volume - cross-border shopping (million litres)</v>
      </c>
    </row>
    <row r="50" spans="1:1" x14ac:dyDescent="0.35">
      <c r="A50" s="4" t="str">
        <f>HYPERLINK("#'Table 3.37 - 3.47'!A1", "Table 3.37: Spirits - market shares - UK tax paid consumption")</f>
        <v>Table 3.37: Spirits - market shares - UK tax paid consumption</v>
      </c>
    </row>
    <row r="51" spans="1:1" x14ac:dyDescent="0.35">
      <c r="A51" s="4" t="str">
        <f>HYPERLINK("#'Table 3.37 - 3.47'!A1", "Table 3.38: Spirits - market shares - illicit market")</f>
        <v>Table 3.38: Spirits - market shares - illicit market</v>
      </c>
    </row>
    <row r="52" spans="1:1" x14ac:dyDescent="0.35">
      <c r="A52" s="4" t="str">
        <f>HYPERLINK("#'Table 3.37 - 3.47'!A1", "Table 3.39: Spirits - market shares - cross-border shopping")</f>
        <v>Table 3.39: Spirits - market shares - cross-border shopping</v>
      </c>
    </row>
    <row r="53" spans="1:1" x14ac:dyDescent="0.35">
      <c r="A53" s="4" t="str">
        <f>HYPERLINK("#'Table 3.37 - 3.47'!A1", "Table 3.40: Spirits - revenue - total consumption (£ million)")</f>
        <v>Table 3.40: Spirits - revenue - total consumption (£ million)</v>
      </c>
    </row>
    <row r="54" spans="1:1" x14ac:dyDescent="0.35">
      <c r="A54" s="4" t="str">
        <f>HYPERLINK("#'Table 3.37 - 3.47'!A1", "Table 3.41: Spirits - revenue - UK tax paid consumption (£ million)")</f>
        <v>Table 3.41: Spirits - revenue - UK tax paid consumption (£ million)</v>
      </c>
    </row>
    <row r="55" spans="1:1" x14ac:dyDescent="0.35">
      <c r="A55" s="4" t="str">
        <f>HYPERLINK("#'Table 3.37 - 3.47'!A1", "Table 3.42: Spirits - revenue - illicit market (£ million)")</f>
        <v>Table 3.42: Spirits - revenue - illicit market (£ million)</v>
      </c>
    </row>
    <row r="56" spans="1:1" x14ac:dyDescent="0.35">
      <c r="A56" s="4" t="str">
        <f>HYPERLINK("#'Table 3.37 - 3.47'!A1", "Table 3.43: Spirits - revenue - cross-border shopping (£ million)")</f>
        <v>Table 3.43: Spirits - revenue - cross-border shopping (£ million)</v>
      </c>
    </row>
    <row r="57" spans="1:1" x14ac:dyDescent="0.35">
      <c r="A57" s="4" t="str">
        <f>HYPERLINK("#'Table 3.37 - 3.47'!A1", "Table 3.44: Spirits - volume - total consumption (million litres)")</f>
        <v>Table 3.44: Spirits - volume - total consumption (million litres)</v>
      </c>
    </row>
    <row r="58" spans="1:1" x14ac:dyDescent="0.35">
      <c r="A58" s="4" t="str">
        <f>HYPERLINK("#'Table 3.37 - 3.47'!A1", "Table 3.45:  Spirits - volume - UK tax paid consumption (million litres)")</f>
        <v>Table 3.45:  Spirits - volume - UK tax paid consumption (million litres)</v>
      </c>
    </row>
    <row r="59" spans="1:1" x14ac:dyDescent="0.35">
      <c r="A59" s="4" t="str">
        <f>HYPERLINK("#'Table 3.37 - 3.47'!A1", "Table 3.46: Spirits - volume - illicit market (million litres)")</f>
        <v>Table 3.46: Spirits - volume - illicit market (million litres)</v>
      </c>
    </row>
    <row r="60" spans="1:1" x14ac:dyDescent="0.35">
      <c r="A60" s="4" t="str">
        <f>HYPERLINK("#'Table 3.37 - 3.47'!A1", "Table 3.47: Spirits - volume - cross-border shopping (million litres)")</f>
        <v>Table 3.47: Spirits - volume - cross-border shopping (million litres)</v>
      </c>
    </row>
    <row r="61" spans="1:1" x14ac:dyDescent="0.35">
      <c r="A61" s="4" t="str">
        <f>HYPERLINK("#'Table 3.48 - 3.54'!A1", "Table 3.48: Cigarettes - market shares - UK tax paid consumption")</f>
        <v>Table 3.48: Cigarettes - market shares - UK tax paid consumption</v>
      </c>
    </row>
    <row r="62" spans="1:1" x14ac:dyDescent="0.35">
      <c r="A62" s="4" t="str">
        <f>HYPERLINK("#'Table 3.48 - 3.54'!A1", "Table 3.49: Cigarettes - market shares - illicit market")</f>
        <v>Table 3.49: Cigarettes - market shares - illicit market</v>
      </c>
    </row>
    <row r="63" spans="1:1" x14ac:dyDescent="0.35">
      <c r="A63" s="4" t="str">
        <f>HYPERLINK("#'Table 3.48 - 3.54'!A1", "Table 3.50: Cigarettes - market shares - cross-border shopping")</f>
        <v>Table 3.50: Cigarettes - market shares - cross-border shopping</v>
      </c>
    </row>
    <row r="64" spans="1:1" x14ac:dyDescent="0.35">
      <c r="A64" s="4" t="str">
        <f>HYPERLINK("#'Table 3.48 - 3.54'!A1", "Table 3.51: Cigarettes - revenue - total consumption (£ million)")</f>
        <v>Table 3.51: Cigarettes - revenue - total consumption (£ million)</v>
      </c>
    </row>
    <row r="65" spans="1:1" x14ac:dyDescent="0.35">
      <c r="A65" s="4" t="str">
        <f>HYPERLINK("#'Table 3.48 - 3.54'!A1", "Table 3.52: Cigarettes - revenue - UK tax paid consumption (£ million)")</f>
        <v>Table 3.52: Cigarettes - revenue - UK tax paid consumption (£ million)</v>
      </c>
    </row>
    <row r="66" spans="1:1" x14ac:dyDescent="0.35">
      <c r="A66" s="4" t="str">
        <f>HYPERLINK("#'Table 3.48 - 3.54'!A1", "Table 3.53: Cigarettes - revenue - illicit market (£ million)")</f>
        <v>Table 3.53: Cigarettes - revenue - illicit market (£ million)</v>
      </c>
    </row>
    <row r="67" spans="1:1" x14ac:dyDescent="0.35">
      <c r="A67" s="4" t="str">
        <f>HYPERLINK("#'Table 3.48 - 3.54'!A1", "Table 3.54: Cigarettes - revenue - cross-border shopping (£ million)")</f>
        <v>Table 3.54: Cigarettes - revenue - cross-border shopping (£ million)</v>
      </c>
    </row>
    <row r="68" spans="1:1" x14ac:dyDescent="0.35">
      <c r="A68" s="4" t="str">
        <f>HYPERLINK("#'Table 3.55 - 3.61'!A1", "Table 3.55: Hand-rolling tobacco - market shares - UK tax paid consumption")</f>
        <v>Table 3.55: Hand-rolling tobacco - market shares - UK tax paid consumption</v>
      </c>
    </row>
    <row r="69" spans="1:1" x14ac:dyDescent="0.35">
      <c r="A69" s="4" t="str">
        <f>HYPERLINK("#'Table 3.55 - 3.61'!A1", "Table 3.56: Hand-rolling tobacco - market shares - illicit market")</f>
        <v>Table 3.56: Hand-rolling tobacco - market shares - illicit market</v>
      </c>
    </row>
    <row r="70" spans="1:1" x14ac:dyDescent="0.35">
      <c r="A70" s="4" t="str">
        <f>HYPERLINK("#'Table 3.55 - 3.61'!A1", "Table 3.57: Hand-rolling tobacco - market shares - cross-border shopping")</f>
        <v>Table 3.57: Hand-rolling tobacco - market shares - cross-border shopping</v>
      </c>
    </row>
    <row r="71" spans="1:1" x14ac:dyDescent="0.35">
      <c r="A71" s="4" t="str">
        <f>HYPERLINK("#'Table 3.55 - 3.61'!A1", "Table 3.58: Hand-rolling tobacco - revenue - total consumption (£ million)")</f>
        <v>Table 3.58: Hand-rolling tobacco - revenue - total consumption (£ million)</v>
      </c>
    </row>
    <row r="72" spans="1:1" x14ac:dyDescent="0.35">
      <c r="A72" s="4" t="str">
        <f>HYPERLINK("#'Table 3.55 - 3.61'!A1", "Table 3.59: Hand-rolling tobacco - revenue - UK tax paid consumption (£ million)")</f>
        <v>Table 3.59: Hand-rolling tobacco - revenue - UK tax paid consumption (£ million)</v>
      </c>
    </row>
    <row r="73" spans="1:1" x14ac:dyDescent="0.35">
      <c r="A73" s="4" t="str">
        <f>HYPERLINK("#'Table 3.55 - 3.61'!A1", "Table 3.60: Hand-rolling tobacco - revenue - illicit market (£ million)")</f>
        <v>Table 3.60: Hand-rolling tobacco - revenue - illicit market (£ million)</v>
      </c>
    </row>
    <row r="74" spans="1:1" x14ac:dyDescent="0.35">
      <c r="A74" s="4" t="str">
        <f>HYPERLINK("#'Table 3.55 - 3.61'!A1", "Table 3.61: Hand-rolling tobacco - revenue - cross-border shopping (£ million)")</f>
        <v>Table 3.61: Hand-rolling tobacco - revenue - cross-border shopping (£ million)</v>
      </c>
    </row>
    <row r="76" spans="1:1" ht="15" x14ac:dyDescent="0.35">
      <c r="A76" s="9" t="s">
        <v>1811</v>
      </c>
    </row>
    <row r="77" spans="1:1" x14ac:dyDescent="0.35">
      <c r="A77" s="4" t="str">
        <f>HYPERLINK("#'Table 4.1'!A1", "Table 4.1: Self Assessment tax gap (£ billion)")</f>
        <v>Table 4.1: Self Assessment tax gap (£ billion)</v>
      </c>
    </row>
    <row r="78" spans="1:1" x14ac:dyDescent="0.35">
      <c r="A78" s="4" t="str">
        <f>HYPERLINK("#'Table 4.2'!A1", "Table 4.2: Self Assessment tax gap as a percentage of theoretical tax liability, and its components")</f>
        <v>Table 4.2: Self Assessment tax gap as a percentage of theoretical tax liability, and its components</v>
      </c>
    </row>
    <row r="79" spans="1:1" x14ac:dyDescent="0.35">
      <c r="A79" s="4" t="str">
        <f>HYPERLINK("#'Table 4.3'!A1", "Table 4.3: Proportion of Self Assessment returns with under-declared tax liability")</f>
        <v>Table 4.3: Proportion of Self Assessment returns with under-declared tax liability</v>
      </c>
    </row>
    <row r="80" spans="1:1" x14ac:dyDescent="0.35">
      <c r="A80" s="4" t="str">
        <f>HYPERLINK("#'Table 4.4'!A1", "Table 4.4: Tax gap for business taxpayers in Self Assessment (£ billion)")</f>
        <v>Table 4.4: Tax gap for business taxpayers in Self Assessment (£ billion)</v>
      </c>
    </row>
    <row r="81" spans="1:1" x14ac:dyDescent="0.35">
      <c r="A81" s="4" t="str">
        <f>HYPERLINK("#'Table 4.5'!A1", "Table 4.5: Business taxpayers: proportion of Self Assessment returns with under-declared tax liability")</f>
        <v>Table 4.5: Business taxpayers: proportion of Self Assessment returns with under-declared tax liability</v>
      </c>
    </row>
    <row r="82" spans="1:1" x14ac:dyDescent="0.35">
      <c r="A82" s="4" t="str">
        <f>HYPERLINK("#'Table 4.6'!A1", "Table 4.6: Tax gap for non-business taxpayers in Self Assessment (£ billion)")</f>
        <v>Table 4.6: Tax gap for non-business taxpayers in Self Assessment (£ billion)</v>
      </c>
    </row>
    <row r="83" spans="1:1" x14ac:dyDescent="0.35">
      <c r="A83" s="4" t="str">
        <f>HYPERLINK("#'Table 4.7'!A1", "Table 4.7: Non-business taxpayers: proportion of Self Assessment returns with under-declared tax liability")</f>
        <v>Table 4.7: Non-business taxpayers: proportion of Self Assessment returns with under-declared tax liability</v>
      </c>
    </row>
    <row r="84" spans="1:1" x14ac:dyDescent="0.35">
      <c r="A84" s="4" t="str">
        <f>HYPERLINK("#'Table 4.8'!A1", "Table 4.8: Tax gap for large partnerships in Self Assessment (£ billion)")</f>
        <v>Table 4.8: Tax gap for large partnerships in Self Assessment (£ billion)</v>
      </c>
    </row>
    <row r="85" spans="1:1" x14ac:dyDescent="0.35">
      <c r="A85" s="4" t="str">
        <f>HYPERLINK("#'Table 4.9'!A1", "Table 4.9: Self Assessment tax gap (excluding large partnerships) (£ billion)")</f>
        <v>Table 4.9: Self Assessment tax gap (excluding large partnerships) (£ billion)</v>
      </c>
    </row>
    <row r="86" spans="1:1" x14ac:dyDescent="0.35">
      <c r="A86" s="4" t="str">
        <f>HYPERLINK("#'Table 4.10'!A1", "Table 4.10: Tax gap for wealthy taxpayers in Self Assessment (£ billion)")</f>
        <v>Table 4.10: Tax gap for wealthy taxpayers in Self Assessment (£ billion)</v>
      </c>
    </row>
    <row r="87" spans="1:1" x14ac:dyDescent="0.35">
      <c r="A87" s="4" t="str">
        <f>HYPERLINK("#'Table 4.11'!A1", "Table 4.11: PAYE employer compliance tax gap (£ billion)")</f>
        <v>Table 4.11: PAYE employer compliance tax gap (£ billion)</v>
      </c>
    </row>
    <row r="88" spans="1:1" x14ac:dyDescent="0.35">
      <c r="A88" s="4" t="str">
        <f>HYPERLINK("#'Table 4.12'!A1", "Table 4.12: PAYE employer compliance tax gap as a percentage of theoretical tax liability")</f>
        <v>Table 4.12: PAYE employer compliance tax gap as a percentage of theoretical tax liability</v>
      </c>
    </row>
    <row r="89" spans="1:1" x14ac:dyDescent="0.35">
      <c r="A89" s="4" t="str">
        <f>HYPERLINK("#'Table 4.13'!A1", "Table 4.13: PAYE employer compliance tax gap for small businesses (£ billion)")</f>
        <v>Table 4.13: PAYE employer compliance tax gap for small businesses (£ billion)</v>
      </c>
    </row>
    <row r="90" spans="1:1" x14ac:dyDescent="0.35">
      <c r="A90" s="4" t="str">
        <f>HYPERLINK("#'Table 4.14'!A1", "Table 4.14: Proportion of small employers not meeting their PAYE scheme obligations")</f>
        <v>Table 4.14: Proportion of small employers not meeting their PAYE scheme obligations</v>
      </c>
    </row>
    <row r="91" spans="1:1" x14ac:dyDescent="0.35">
      <c r="A91" s="4" t="str">
        <f>HYPERLINK("#'Table 4.15'!A1", "Table 4.15: PAYE employer compliance tax gap for mid-sized businesses (£ billion) ")</f>
        <v xml:space="preserve">Table 4.15: PAYE employer compliance tax gap for mid-sized businesses (£ billion) </v>
      </c>
    </row>
    <row r="92" spans="1:1" x14ac:dyDescent="0.35">
      <c r="A92" s="4" t="str">
        <f>HYPERLINK("#'Table 4.16'!A1", "Table 4.16: PAYE employer compliance tax gap for large businesses (£ billion)")</f>
        <v>Table 4.16: PAYE employer compliance tax gap for large businesses (£ billion)</v>
      </c>
    </row>
    <row r="93" spans="1:1" x14ac:dyDescent="0.35">
      <c r="A93" s="4" t="str">
        <f>HYPERLINK("#'Table 4.17'!A1", "Table 4.17: Estimated Income Tax, National Insurance contributions and Capital Gains Tax gap relating to the hidden economy (£ billion)")</f>
        <v>Table 4.17: Estimated Income Tax, National Insurance contributions and Capital Gains Tax gap relating to the hidden economy (£ billion)</v>
      </c>
    </row>
    <row r="94" spans="1:1" x14ac:dyDescent="0.35">
      <c r="A94" s="4" t="str">
        <f>HYPERLINK("#'Table 4.18'!A1", "Table 4.18: Estimated avoidance tax gap related to marketed avoidance schemes sold primarily to individuals and made up of unpaid Income Tax, National Insurance contributions and Capital Gains Tax (£ billion)")</f>
        <v>Table 4.18: Estimated avoidance tax gap related to marketed avoidance schemes sold primarily to individuals and made up of unpaid Income Tax, National Insurance contributions and Capital Gains Tax (£ billion)</v>
      </c>
    </row>
    <row r="96" spans="1:1" ht="15" x14ac:dyDescent="0.35">
      <c r="A96" s="9" t="s">
        <v>1812</v>
      </c>
    </row>
    <row r="97" spans="1:1" x14ac:dyDescent="0.35">
      <c r="A97" s="4" t="str">
        <f>HYPERLINK("#'Table 5.1'!A1", "Table 5.1: Corporation Tax gap (£ billion)")</f>
        <v>Table 5.1: Corporation Tax gap (£ billion)</v>
      </c>
    </row>
    <row r="98" spans="1:1" x14ac:dyDescent="0.35">
      <c r="A98" s="4" t="str">
        <f>HYPERLINK("#'Table 5.2'!A1", "Table 5.2: Estimated small businesses Corporation Tax gap (£ billion)")</f>
        <v>Table 5.2: Estimated small businesses Corporation Tax gap (£ billion)</v>
      </c>
    </row>
    <row r="99" spans="1:1" x14ac:dyDescent="0.35">
      <c r="A99" s="4" t="str">
        <f>HYPERLINK("#'Table 5.3'!A1", "Table 5.3: Proportion of small businesses with incorrect Corporation Tax returns where additional liability established")</f>
        <v>Table 5.3: Proportion of small businesses with incorrect Corporation Tax returns where additional liability established</v>
      </c>
    </row>
    <row r="100" spans="1:1" x14ac:dyDescent="0.35">
      <c r="A100" s="4" t="str">
        <f>HYPERLINK("#'Table 5.4'!A1", "Table 5.4: Estimated mid-sized businesses Corporation Tax gap (£ billion)")</f>
        <v>Table 5.4: Estimated mid-sized businesses Corporation Tax gap (£ billion)</v>
      </c>
    </row>
    <row r="101" spans="1:1" x14ac:dyDescent="0.35">
      <c r="A101" s="4" t="str">
        <f>HYPERLINK("#'Table 5.5'!A1", "Table 5.5: Estimated large businesses Corporation Tax gap (£ billion)")</f>
        <v>Table 5.5: Estimated large businesses Corporation Tax gap (£ billion)</v>
      </c>
    </row>
    <row r="103" spans="1:1" ht="15" x14ac:dyDescent="0.35">
      <c r="A103" s="9" t="s">
        <v>1813</v>
      </c>
    </row>
    <row r="104" spans="1:1" x14ac:dyDescent="0.35">
      <c r="A104" s="4" t="str">
        <f>HYPERLINK("#'Table 6.1'!A1", "Table 6.1: Other taxes gap as a percentage of total theoretical tax liabilities")</f>
        <v>Table 6.1: Other taxes gap as a percentage of total theoretical tax liabilities</v>
      </c>
    </row>
    <row r="105" spans="1:1" x14ac:dyDescent="0.35">
      <c r="A105" s="4" t="str">
        <f>HYPERLINK("#'Table 6.2'!A1", "Table 6.2: Stamp Duty Land Tax gap (£ million) and proportion of theoretical tax liabilities")</f>
        <v>Table 6.2: Stamp Duty Land Tax gap (£ million) and proportion of theoretical tax liabilities</v>
      </c>
    </row>
    <row r="106" spans="1:1" x14ac:dyDescent="0.35">
      <c r="A106" s="4" t="str">
        <f>HYPERLINK("#'Table 6.3'!A1", "Table 6.3: Stamp Duty Reserve Tax gap (£ million) and proportion of theoretical tax liabilities")</f>
        <v>Table 6.3: Stamp Duty Reserve Tax gap (£ million) and proportion of theoretical tax liabilities</v>
      </c>
    </row>
    <row r="107" spans="1:1" x14ac:dyDescent="0.35">
      <c r="A107" s="4" t="str">
        <f>HYPERLINK("#'Table 6.4'!A1", "Table 6.4: Inheritance tax gap (£ million) and proportion of theoretical tax liabilities")</f>
        <v>Table 6.4: Inheritance tax gap (£ million) and proportion of theoretical tax liabilities</v>
      </c>
    </row>
    <row r="108" spans="1:1" x14ac:dyDescent="0.35">
      <c r="A108" s="4" t="str">
        <f>HYPERLINK("#'Table 6.5'!A1", "Table 6.5: Petroleum Revenue Tax gap (£ million) and proportion of theoretical tax liabilities")</f>
        <v>Table 6.5: Petroleum Revenue Tax gap (£ million) and proportion of theoretical tax liabilities</v>
      </c>
    </row>
    <row r="109" spans="1:1" x14ac:dyDescent="0.35">
      <c r="A109" s="4" t="str">
        <f>HYPERLINK("#'Table 6.6'!A1", "Table 6.6: Landfill Tax gap (£ million) and proportion of theoretical tax liabilities")</f>
        <v>Table 6.6: Landfill Tax gap (£ million) and proportion of theoretical tax liabilities</v>
      </c>
    </row>
    <row r="110" spans="1:1" x14ac:dyDescent="0.35">
      <c r="A110" s="4" t="str">
        <f>HYPERLINK("#'Table 6.7'!A1", "Table 6.7: Other taxes, levies and duties gap (£ million) and proportion of total theoretical tax liabilities")</f>
        <v>Table 6.7: Other taxes, levies and duties gap (£ million) and proportion of total theoretical tax liabilities</v>
      </c>
    </row>
    <row r="112" spans="1:1" ht="15" x14ac:dyDescent="0.35">
      <c r="A112" s="9" t="s">
        <v>1814</v>
      </c>
    </row>
    <row r="113" spans="1:1" x14ac:dyDescent="0.35">
      <c r="A113" s="4" t="str">
        <f>HYPERLINK("#'Table 7.1'!A1", "Table 7.1: Illustrative tax gap time series by behaviour, percentage of total theoretical liabilities and £ billion")</f>
        <v>Table 7.1: Illustrative tax gap time series by behaviour, percentage of total theoretical liabilities and £ billion</v>
      </c>
    </row>
    <row r="114" spans="1:1" x14ac:dyDescent="0.35">
      <c r="A114" s="4" t="str">
        <f>HYPERLINK("#'Table 7.2'!A1", "Table 7.2: Avoidance tax gap by type of tax (£ billion)")</f>
        <v>Table 7.2: Avoidance tax gap by type of tax (£ billion)</v>
      </c>
    </row>
  </sheetData>
  <pageMargins left="0.7" right="0.7" top="0.75" bottom="0.75" header="0.3" footer="0.3"/>
  <pageSetup paperSize="9" orientation="portrait" horizontalDpi="300" verticalDpi="300" r:id="rId1"/>
  <headerFooter>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6"/>
  <sheetViews>
    <sheetView workbookViewId="0"/>
  </sheetViews>
  <sheetFormatPr defaultColWidth="10.90625" defaultRowHeight="14.5" x14ac:dyDescent="0.35"/>
  <cols>
    <col min="1" max="1" width="25.7265625" customWidth="1"/>
    <col min="2" max="19" width="12.7265625" customWidth="1"/>
  </cols>
  <sheetData>
    <row r="1" spans="1:19" x14ac:dyDescent="0.35">
      <c r="A1" s="1" t="s">
        <v>551</v>
      </c>
    </row>
    <row r="3" spans="1:19" x14ac:dyDescent="0.35">
      <c r="A3" s="1" t="s">
        <v>552</v>
      </c>
    </row>
    <row r="5" spans="1:19" x14ac:dyDescent="0.35">
      <c r="A5" s="2" t="s">
        <v>553</v>
      </c>
      <c r="B5" s="2" t="s">
        <v>114</v>
      </c>
      <c r="C5" s="2" t="s">
        <v>115</v>
      </c>
      <c r="D5" s="2" t="s">
        <v>116</v>
      </c>
      <c r="E5" s="2" t="s">
        <v>117</v>
      </c>
      <c r="F5" s="2" t="s">
        <v>118</v>
      </c>
      <c r="G5" s="2" t="s">
        <v>119</v>
      </c>
      <c r="H5" s="2" t="s">
        <v>120</v>
      </c>
      <c r="I5" s="2" t="s">
        <v>121</v>
      </c>
      <c r="J5" s="2" t="s">
        <v>122</v>
      </c>
      <c r="K5" s="2" t="s">
        <v>123</v>
      </c>
      <c r="L5" s="2" t="s">
        <v>124</v>
      </c>
      <c r="M5" s="2" t="s">
        <v>125</v>
      </c>
      <c r="N5" s="2" t="s">
        <v>126</v>
      </c>
      <c r="O5" s="2" t="s">
        <v>127</v>
      </c>
      <c r="P5" s="2" t="s">
        <v>128</v>
      </c>
      <c r="Q5" s="2" t="s">
        <v>129</v>
      </c>
      <c r="R5" s="2" t="s">
        <v>130</v>
      </c>
      <c r="S5" s="2" t="s">
        <v>131</v>
      </c>
    </row>
    <row r="6" spans="1:19" x14ac:dyDescent="0.35">
      <c r="A6" s="4" t="s">
        <v>13</v>
      </c>
      <c r="B6" s="3" t="s">
        <v>147</v>
      </c>
      <c r="C6" s="3" t="s">
        <v>148</v>
      </c>
      <c r="D6" s="3" t="s">
        <v>149</v>
      </c>
      <c r="E6" s="3" t="s">
        <v>150</v>
      </c>
      <c r="F6" s="3" t="s">
        <v>151</v>
      </c>
      <c r="G6" s="3" t="s">
        <v>152</v>
      </c>
      <c r="H6" s="3" t="s">
        <v>153</v>
      </c>
      <c r="I6" s="3" t="s">
        <v>154</v>
      </c>
      <c r="J6" s="3" t="s">
        <v>155</v>
      </c>
      <c r="K6" s="3" t="s">
        <v>156</v>
      </c>
      <c r="L6" s="3" t="s">
        <v>157</v>
      </c>
      <c r="M6" s="3" t="s">
        <v>158</v>
      </c>
      <c r="N6" s="3" t="s">
        <v>159</v>
      </c>
      <c r="O6" s="3" t="s">
        <v>160</v>
      </c>
      <c r="P6" s="3" t="s">
        <v>161</v>
      </c>
      <c r="Q6" s="3" t="s">
        <v>162</v>
      </c>
      <c r="R6" s="3" t="s">
        <v>154</v>
      </c>
      <c r="S6" s="3" t="s">
        <v>22</v>
      </c>
    </row>
    <row r="7" spans="1:19" x14ac:dyDescent="0.35">
      <c r="A7" s="4" t="s">
        <v>26</v>
      </c>
      <c r="B7" s="3" t="s">
        <v>163</v>
      </c>
      <c r="C7" s="3" t="s">
        <v>164</v>
      </c>
      <c r="D7" s="3" t="s">
        <v>165</v>
      </c>
      <c r="E7" s="3" t="s">
        <v>166</v>
      </c>
      <c r="F7" s="3" t="s">
        <v>164</v>
      </c>
      <c r="G7" s="3" t="s">
        <v>167</v>
      </c>
      <c r="H7" s="3" t="s">
        <v>137</v>
      </c>
      <c r="I7" s="3" t="s">
        <v>168</v>
      </c>
      <c r="J7" s="3" t="s">
        <v>155</v>
      </c>
      <c r="K7" s="3" t="s">
        <v>169</v>
      </c>
      <c r="L7" s="3" t="s">
        <v>162</v>
      </c>
      <c r="M7" s="3" t="s">
        <v>169</v>
      </c>
      <c r="N7" s="3" t="s">
        <v>156</v>
      </c>
      <c r="O7" s="3" t="s">
        <v>170</v>
      </c>
      <c r="P7" s="3" t="s">
        <v>171</v>
      </c>
      <c r="Q7" s="3" t="s">
        <v>172</v>
      </c>
      <c r="R7" s="3" t="s">
        <v>173</v>
      </c>
      <c r="S7" s="3" t="s">
        <v>27</v>
      </c>
    </row>
    <row r="8" spans="1:19" x14ac:dyDescent="0.35">
      <c r="A8" s="4" t="s">
        <v>29</v>
      </c>
      <c r="B8" s="3" t="s">
        <v>143</v>
      </c>
      <c r="C8" s="3" t="s">
        <v>138</v>
      </c>
      <c r="D8" s="3" t="s">
        <v>37</v>
      </c>
      <c r="E8" s="3" t="s">
        <v>174</v>
      </c>
      <c r="F8" s="3" t="s">
        <v>175</v>
      </c>
      <c r="G8" s="3" t="s">
        <v>41</v>
      </c>
      <c r="H8" s="3" t="s">
        <v>101</v>
      </c>
      <c r="I8" s="3" t="s">
        <v>176</v>
      </c>
      <c r="J8" s="3" t="s">
        <v>138</v>
      </c>
      <c r="K8" s="3" t="s">
        <v>144</v>
      </c>
      <c r="L8" s="3" t="s">
        <v>177</v>
      </c>
      <c r="M8" s="3" t="s">
        <v>176</v>
      </c>
      <c r="N8" s="3" t="s">
        <v>178</v>
      </c>
      <c r="O8" s="3" t="s">
        <v>84</v>
      </c>
      <c r="P8" s="3" t="s">
        <v>179</v>
      </c>
      <c r="Q8" s="3" t="s">
        <v>180</v>
      </c>
      <c r="R8" s="3" t="s">
        <v>90</v>
      </c>
      <c r="S8" s="3" t="s">
        <v>30</v>
      </c>
    </row>
    <row r="9" spans="1:19" x14ac:dyDescent="0.35">
      <c r="A9" s="4" t="s">
        <v>32</v>
      </c>
      <c r="B9" s="3" t="s">
        <v>181</v>
      </c>
      <c r="C9" s="3" t="s">
        <v>181</v>
      </c>
      <c r="D9" s="3" t="s">
        <v>182</v>
      </c>
      <c r="E9" s="3" t="s">
        <v>77</v>
      </c>
      <c r="F9" s="3" t="s">
        <v>183</v>
      </c>
      <c r="G9" s="3" t="s">
        <v>95</v>
      </c>
      <c r="H9" s="3" t="s">
        <v>61</v>
      </c>
      <c r="I9" s="3" t="s">
        <v>184</v>
      </c>
      <c r="J9" s="3" t="s">
        <v>33</v>
      </c>
      <c r="K9" s="3" t="s">
        <v>33</v>
      </c>
      <c r="L9" s="3" t="s">
        <v>33</v>
      </c>
      <c r="M9" s="3" t="s">
        <v>185</v>
      </c>
      <c r="N9" s="3" t="s">
        <v>185</v>
      </c>
      <c r="O9" s="3" t="s">
        <v>185</v>
      </c>
      <c r="P9" s="3" t="s">
        <v>185</v>
      </c>
      <c r="Q9" s="3" t="s">
        <v>185</v>
      </c>
      <c r="R9" s="3" t="s">
        <v>185</v>
      </c>
      <c r="S9" s="3" t="s">
        <v>33</v>
      </c>
    </row>
    <row r="10" spans="1:19" x14ac:dyDescent="0.35">
      <c r="A10" s="6" t="s">
        <v>36</v>
      </c>
      <c r="B10" s="5" t="s">
        <v>186</v>
      </c>
      <c r="C10" s="5" t="s">
        <v>187</v>
      </c>
      <c r="D10" s="5" t="s">
        <v>142</v>
      </c>
      <c r="E10" s="5" t="s">
        <v>188</v>
      </c>
      <c r="F10" s="5" t="s">
        <v>189</v>
      </c>
      <c r="G10" s="5" t="s">
        <v>144</v>
      </c>
      <c r="H10" s="5" t="s">
        <v>190</v>
      </c>
      <c r="I10" s="5" t="s">
        <v>191</v>
      </c>
      <c r="J10" s="5" t="s">
        <v>192</v>
      </c>
      <c r="K10" s="5" t="s">
        <v>134</v>
      </c>
      <c r="L10" s="5" t="s">
        <v>165</v>
      </c>
      <c r="M10" s="5" t="s">
        <v>193</v>
      </c>
      <c r="N10" s="5" t="s">
        <v>194</v>
      </c>
      <c r="O10" s="5" t="s">
        <v>141</v>
      </c>
      <c r="P10" s="5" t="s">
        <v>189</v>
      </c>
      <c r="Q10" s="5" t="s">
        <v>140</v>
      </c>
      <c r="R10" s="5" t="s">
        <v>195</v>
      </c>
      <c r="S10" s="5" t="s">
        <v>37</v>
      </c>
    </row>
    <row r="11" spans="1:19" x14ac:dyDescent="0.35">
      <c r="A11" s="6" t="s">
        <v>40</v>
      </c>
      <c r="B11" s="5" t="s">
        <v>193</v>
      </c>
      <c r="C11" s="5" t="s">
        <v>27</v>
      </c>
      <c r="D11" s="5" t="s">
        <v>15</v>
      </c>
      <c r="E11" s="5" t="s">
        <v>186</v>
      </c>
      <c r="F11" s="5" t="s">
        <v>15</v>
      </c>
      <c r="G11" s="5" t="s">
        <v>196</v>
      </c>
      <c r="H11" s="5" t="s">
        <v>178</v>
      </c>
      <c r="I11" s="5" t="s">
        <v>197</v>
      </c>
      <c r="J11" s="5" t="s">
        <v>194</v>
      </c>
      <c r="K11" s="5" t="s">
        <v>196</v>
      </c>
      <c r="L11" s="5" t="s">
        <v>198</v>
      </c>
      <c r="M11" s="5" t="s">
        <v>199</v>
      </c>
      <c r="N11" s="5" t="s">
        <v>178</v>
      </c>
      <c r="O11" s="5" t="s">
        <v>146</v>
      </c>
      <c r="P11" s="5" t="s">
        <v>195</v>
      </c>
      <c r="Q11" s="5" t="s">
        <v>15</v>
      </c>
      <c r="R11" s="5" t="s">
        <v>197</v>
      </c>
      <c r="S11" s="5" t="s">
        <v>41</v>
      </c>
    </row>
    <row r="14" spans="1:19" x14ac:dyDescent="0.35">
      <c r="A14" s="4" t="s">
        <v>554</v>
      </c>
    </row>
    <row r="16" spans="1:19" x14ac:dyDescent="0.35">
      <c r="A16" s="4" t="s">
        <v>555</v>
      </c>
    </row>
    <row r="17" spans="1:19" x14ac:dyDescent="0.35">
      <c r="A17" s="4" t="s">
        <v>556</v>
      </c>
    </row>
    <row r="18" spans="1:19" x14ac:dyDescent="0.35">
      <c r="A18" s="4" t="s">
        <v>557</v>
      </c>
    </row>
    <row r="19" spans="1:19" x14ac:dyDescent="0.35">
      <c r="A19" s="4" t="s">
        <v>558</v>
      </c>
    </row>
    <row r="20" spans="1:19" x14ac:dyDescent="0.35">
      <c r="A20" s="4" t="s">
        <v>559</v>
      </c>
    </row>
    <row r="21" spans="1:19" x14ac:dyDescent="0.35">
      <c r="A21" s="4" t="s">
        <v>560</v>
      </c>
    </row>
    <row r="24" spans="1:19" x14ac:dyDescent="0.35">
      <c r="A24" s="1" t="s">
        <v>561</v>
      </c>
    </row>
    <row r="26" spans="1:19" x14ac:dyDescent="0.35">
      <c r="A26" s="2" t="s">
        <v>562</v>
      </c>
      <c r="B26" s="2" t="s">
        <v>114</v>
      </c>
      <c r="C26" s="2" t="s">
        <v>115</v>
      </c>
      <c r="D26" s="2" t="s">
        <v>116</v>
      </c>
      <c r="E26" s="2" t="s">
        <v>117</v>
      </c>
      <c r="F26" s="2" t="s">
        <v>118</v>
      </c>
      <c r="G26" s="2" t="s">
        <v>119</v>
      </c>
      <c r="H26" s="2" t="s">
        <v>120</v>
      </c>
      <c r="I26" s="2" t="s">
        <v>121</v>
      </c>
      <c r="J26" s="2" t="s">
        <v>122</v>
      </c>
      <c r="K26" s="2" t="s">
        <v>123</v>
      </c>
      <c r="L26" s="2" t="s">
        <v>124</v>
      </c>
      <c r="M26" s="2" t="s">
        <v>125</v>
      </c>
      <c r="N26" s="2" t="s">
        <v>126</v>
      </c>
      <c r="O26" s="2" t="s">
        <v>127</v>
      </c>
      <c r="P26" s="2" t="s">
        <v>128</v>
      </c>
      <c r="Q26" s="2" t="s">
        <v>129</v>
      </c>
      <c r="R26" s="2" t="s">
        <v>130</v>
      </c>
      <c r="S26" s="2" t="s">
        <v>131</v>
      </c>
    </row>
    <row r="27" spans="1:19" x14ac:dyDescent="0.35">
      <c r="A27" s="4" t="s">
        <v>563</v>
      </c>
      <c r="B27" s="3" t="s">
        <v>564</v>
      </c>
      <c r="C27" s="3" t="s">
        <v>565</v>
      </c>
      <c r="D27" s="3" t="s">
        <v>566</v>
      </c>
      <c r="E27" s="3" t="s">
        <v>567</v>
      </c>
      <c r="F27" s="3" t="s">
        <v>566</v>
      </c>
      <c r="G27" s="3" t="s">
        <v>568</v>
      </c>
      <c r="H27" s="3" t="s">
        <v>569</v>
      </c>
      <c r="I27" s="3" t="s">
        <v>570</v>
      </c>
      <c r="J27" s="3" t="s">
        <v>567</v>
      </c>
      <c r="K27" s="3" t="s">
        <v>571</v>
      </c>
      <c r="L27" s="3" t="s">
        <v>566</v>
      </c>
      <c r="M27" s="3" t="s">
        <v>567</v>
      </c>
      <c r="N27" s="3" t="s">
        <v>571</v>
      </c>
      <c r="O27" s="3" t="s">
        <v>572</v>
      </c>
      <c r="P27" s="3" t="s">
        <v>572</v>
      </c>
      <c r="Q27" s="3" t="s">
        <v>566</v>
      </c>
      <c r="R27" s="3" t="s">
        <v>567</v>
      </c>
      <c r="S27" s="3" t="s">
        <v>566</v>
      </c>
    </row>
    <row r="28" spans="1:19" x14ac:dyDescent="0.35">
      <c r="A28" s="4" t="s">
        <v>573</v>
      </c>
      <c r="B28" s="3" t="s">
        <v>574</v>
      </c>
      <c r="C28" s="3" t="s">
        <v>575</v>
      </c>
      <c r="D28" s="3" t="s">
        <v>574</v>
      </c>
      <c r="E28" s="3" t="s">
        <v>574</v>
      </c>
      <c r="F28" s="3" t="s">
        <v>576</v>
      </c>
      <c r="G28" s="3" t="s">
        <v>577</v>
      </c>
      <c r="H28" s="3" t="s">
        <v>576</v>
      </c>
      <c r="I28" s="3" t="s">
        <v>578</v>
      </c>
      <c r="J28" s="3" t="s">
        <v>579</v>
      </c>
      <c r="K28" s="3" t="s">
        <v>579</v>
      </c>
      <c r="L28" s="3" t="s">
        <v>580</v>
      </c>
      <c r="M28" s="3" t="s">
        <v>579</v>
      </c>
      <c r="N28" s="3" t="s">
        <v>578</v>
      </c>
      <c r="O28" s="3" t="s">
        <v>581</v>
      </c>
      <c r="P28" s="3" t="s">
        <v>582</v>
      </c>
      <c r="Q28" s="3" t="s">
        <v>581</v>
      </c>
      <c r="R28" s="3" t="s">
        <v>583</v>
      </c>
      <c r="S28" s="3" t="s">
        <v>584</v>
      </c>
    </row>
    <row r="29" spans="1:19" x14ac:dyDescent="0.35">
      <c r="A29" s="4" t="s">
        <v>585</v>
      </c>
      <c r="B29" s="3" t="s">
        <v>586</v>
      </c>
      <c r="C29" s="3" t="s">
        <v>587</v>
      </c>
      <c r="D29" s="3" t="s">
        <v>588</v>
      </c>
      <c r="E29" s="3" t="s">
        <v>589</v>
      </c>
      <c r="F29" s="3" t="s">
        <v>590</v>
      </c>
      <c r="G29" s="3" t="s">
        <v>591</v>
      </c>
      <c r="H29" s="3" t="s">
        <v>592</v>
      </c>
      <c r="I29" s="3" t="s">
        <v>593</v>
      </c>
      <c r="J29" s="3" t="s">
        <v>594</v>
      </c>
      <c r="K29" s="3" t="s">
        <v>589</v>
      </c>
      <c r="L29" s="3" t="s">
        <v>587</v>
      </c>
      <c r="M29" s="3" t="s">
        <v>595</v>
      </c>
      <c r="N29" s="3" t="s">
        <v>596</v>
      </c>
      <c r="O29" s="3" t="s">
        <v>597</v>
      </c>
      <c r="P29" s="3" t="s">
        <v>593</v>
      </c>
      <c r="Q29" s="3" t="s">
        <v>598</v>
      </c>
      <c r="R29" s="3" t="s">
        <v>598</v>
      </c>
      <c r="S29" s="3" t="s">
        <v>598</v>
      </c>
    </row>
    <row r="30" spans="1:19" x14ac:dyDescent="0.35">
      <c r="A30" s="4" t="s">
        <v>599</v>
      </c>
      <c r="B30" s="3" t="s">
        <v>600</v>
      </c>
      <c r="C30" s="3" t="s">
        <v>579</v>
      </c>
      <c r="D30" s="3" t="s">
        <v>580</v>
      </c>
      <c r="E30" s="3" t="s">
        <v>582</v>
      </c>
      <c r="F30" s="3" t="s">
        <v>579</v>
      </c>
      <c r="G30" s="3" t="s">
        <v>574</v>
      </c>
      <c r="H30" s="3" t="s">
        <v>591</v>
      </c>
      <c r="I30" s="3" t="s">
        <v>598</v>
      </c>
      <c r="J30" s="3" t="s">
        <v>598</v>
      </c>
      <c r="K30" s="3" t="s">
        <v>598</v>
      </c>
      <c r="L30" s="3" t="s">
        <v>598</v>
      </c>
      <c r="M30" s="3" t="s">
        <v>597</v>
      </c>
      <c r="N30" s="3" t="s">
        <v>597</v>
      </c>
      <c r="O30" s="3" t="s">
        <v>597</v>
      </c>
      <c r="P30" s="3" t="s">
        <v>601</v>
      </c>
      <c r="Q30" s="3" t="s">
        <v>602</v>
      </c>
      <c r="R30" s="3" t="s">
        <v>592</v>
      </c>
      <c r="S30" s="3" t="s">
        <v>603</v>
      </c>
    </row>
    <row r="31" spans="1:19" x14ac:dyDescent="0.35">
      <c r="A31" s="6" t="s">
        <v>36</v>
      </c>
      <c r="B31" s="5" t="s">
        <v>604</v>
      </c>
      <c r="C31" s="5" t="s">
        <v>605</v>
      </c>
      <c r="D31" s="5" t="s">
        <v>606</v>
      </c>
      <c r="E31" s="5" t="s">
        <v>605</v>
      </c>
      <c r="F31" s="5" t="s">
        <v>607</v>
      </c>
      <c r="G31" s="5" t="s">
        <v>608</v>
      </c>
      <c r="H31" s="5" t="s">
        <v>607</v>
      </c>
      <c r="I31" s="5" t="s">
        <v>609</v>
      </c>
      <c r="J31" s="5" t="s">
        <v>610</v>
      </c>
      <c r="K31" s="5" t="s">
        <v>578</v>
      </c>
      <c r="L31" s="5" t="s">
        <v>611</v>
      </c>
      <c r="M31" s="5" t="s">
        <v>575</v>
      </c>
      <c r="N31" s="5" t="s">
        <v>576</v>
      </c>
      <c r="O31" s="5" t="s">
        <v>612</v>
      </c>
      <c r="P31" s="5" t="s">
        <v>613</v>
      </c>
      <c r="Q31" s="5" t="s">
        <v>612</v>
      </c>
      <c r="R31" s="5" t="s">
        <v>605</v>
      </c>
      <c r="S31" s="5" t="s">
        <v>614</v>
      </c>
    </row>
    <row r="32" spans="1:19" x14ac:dyDescent="0.35">
      <c r="A32" s="6" t="s">
        <v>409</v>
      </c>
      <c r="B32" s="5" t="s">
        <v>615</v>
      </c>
      <c r="C32" s="5" t="s">
        <v>616</v>
      </c>
      <c r="D32" s="5" t="s">
        <v>617</v>
      </c>
      <c r="E32" s="5" t="s">
        <v>618</v>
      </c>
      <c r="F32" s="5" t="s">
        <v>619</v>
      </c>
      <c r="G32" s="5" t="s">
        <v>620</v>
      </c>
      <c r="H32" s="5" t="s">
        <v>621</v>
      </c>
      <c r="I32" s="5" t="s">
        <v>622</v>
      </c>
      <c r="J32" s="5" t="s">
        <v>618</v>
      </c>
      <c r="K32" s="5" t="s">
        <v>623</v>
      </c>
      <c r="L32" s="5" t="s">
        <v>624</v>
      </c>
      <c r="M32" s="5" t="s">
        <v>625</v>
      </c>
      <c r="N32" s="5" t="s">
        <v>620</v>
      </c>
      <c r="O32" s="5" t="s">
        <v>625</v>
      </c>
      <c r="P32" s="5" t="s">
        <v>617</v>
      </c>
      <c r="Q32" s="5" t="s">
        <v>624</v>
      </c>
      <c r="R32" s="5" t="s">
        <v>623</v>
      </c>
      <c r="S32" s="5" t="s">
        <v>621</v>
      </c>
    </row>
    <row r="35" spans="1:1" x14ac:dyDescent="0.35">
      <c r="A35" s="4" t="s">
        <v>626</v>
      </c>
    </row>
    <row r="37" spans="1:1" x14ac:dyDescent="0.35">
      <c r="A37" s="4" t="s">
        <v>555</v>
      </c>
    </row>
    <row r="38" spans="1:1" x14ac:dyDescent="0.35">
      <c r="A38" s="4" t="s">
        <v>627</v>
      </c>
    </row>
    <row r="39" spans="1:1" x14ac:dyDescent="0.35">
      <c r="A39" s="4" t="s">
        <v>628</v>
      </c>
    </row>
    <row r="40" spans="1:1" x14ac:dyDescent="0.35">
      <c r="A40" s="4" t="s">
        <v>629</v>
      </c>
    </row>
    <row r="41" spans="1:1" x14ac:dyDescent="0.35">
      <c r="A41" s="4" t="s">
        <v>630</v>
      </c>
    </row>
    <row r="42" spans="1:1" x14ac:dyDescent="0.35">
      <c r="A42" s="4" t="s">
        <v>631</v>
      </c>
    </row>
    <row r="43" spans="1:1" x14ac:dyDescent="0.35">
      <c r="A43" s="4" t="s">
        <v>632</v>
      </c>
    </row>
    <row r="46" spans="1:1" ht="15" x14ac:dyDescent="0.35">
      <c r="A46"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2"/>
  <sheetViews>
    <sheetView workbookViewId="0"/>
  </sheetViews>
  <sheetFormatPr defaultColWidth="10.90625" defaultRowHeight="14.5" x14ac:dyDescent="0.35"/>
  <cols>
    <col min="1" max="1" width="39.7265625" customWidth="1"/>
    <col min="2" max="24" width="12.7265625" customWidth="1"/>
  </cols>
  <sheetData>
    <row r="1" spans="1:24" x14ac:dyDescent="0.35">
      <c r="A1" s="1" t="s">
        <v>633</v>
      </c>
    </row>
    <row r="3" spans="1:24" x14ac:dyDescent="0.35">
      <c r="A3" s="1" t="s">
        <v>634</v>
      </c>
    </row>
    <row r="5" spans="1:24" x14ac:dyDescent="0.35">
      <c r="A5" s="2" t="s">
        <v>635</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642</v>
      </c>
      <c r="C6" s="3" t="s">
        <v>643</v>
      </c>
      <c r="D6" s="3" t="s">
        <v>643</v>
      </c>
      <c r="E6" s="3" t="s">
        <v>644</v>
      </c>
      <c r="F6" s="3" t="s">
        <v>645</v>
      </c>
      <c r="G6" s="3" t="s">
        <v>645</v>
      </c>
      <c r="H6" s="3" t="s">
        <v>646</v>
      </c>
      <c r="I6" s="3" t="s">
        <v>647</v>
      </c>
      <c r="J6" s="3" t="s">
        <v>648</v>
      </c>
      <c r="K6" s="3" t="s">
        <v>649</v>
      </c>
      <c r="L6" s="3" t="s">
        <v>650</v>
      </c>
      <c r="M6" s="3" t="s">
        <v>646</v>
      </c>
      <c r="N6" s="3" t="s">
        <v>650</v>
      </c>
      <c r="O6" s="3" t="s">
        <v>651</v>
      </c>
      <c r="P6" s="3" t="s">
        <v>652</v>
      </c>
      <c r="Q6" s="3" t="s">
        <v>653</v>
      </c>
      <c r="R6" s="3" t="s">
        <v>652</v>
      </c>
      <c r="S6" s="3" t="s">
        <v>654</v>
      </c>
      <c r="T6" s="3" t="s">
        <v>655</v>
      </c>
      <c r="U6" s="3" t="s">
        <v>653</v>
      </c>
      <c r="V6" s="3" t="s">
        <v>656</v>
      </c>
      <c r="W6" s="3" t="s">
        <v>657</v>
      </c>
      <c r="X6" s="3" t="s">
        <v>645</v>
      </c>
    </row>
    <row r="7" spans="1:24" x14ac:dyDescent="0.35">
      <c r="A7" s="4" t="s">
        <v>658</v>
      </c>
      <c r="B7" s="3" t="s">
        <v>24</v>
      </c>
      <c r="C7" s="3" t="s">
        <v>24</v>
      </c>
      <c r="D7" s="3" t="s">
        <v>24</v>
      </c>
      <c r="E7" s="3" t="s">
        <v>24</v>
      </c>
      <c r="F7" s="3" t="s">
        <v>24</v>
      </c>
      <c r="G7" s="3" t="s">
        <v>24</v>
      </c>
      <c r="H7" s="3" t="s">
        <v>24</v>
      </c>
      <c r="I7" s="3" t="s">
        <v>645</v>
      </c>
      <c r="J7" s="3" t="s">
        <v>645</v>
      </c>
      <c r="K7" s="3" t="s">
        <v>648</v>
      </c>
      <c r="L7" s="3" t="s">
        <v>647</v>
      </c>
      <c r="M7" s="3" t="s">
        <v>644</v>
      </c>
      <c r="N7" s="3" t="s">
        <v>647</v>
      </c>
      <c r="O7" s="3" t="s">
        <v>657</v>
      </c>
      <c r="P7" s="3" t="s">
        <v>649</v>
      </c>
      <c r="Q7" s="3" t="s">
        <v>646</v>
      </c>
      <c r="R7" s="3" t="s">
        <v>649</v>
      </c>
      <c r="S7" s="3" t="s">
        <v>647</v>
      </c>
      <c r="T7" s="3" t="s">
        <v>657</v>
      </c>
      <c r="U7" s="3" t="s">
        <v>649</v>
      </c>
      <c r="V7" s="3" t="s">
        <v>654</v>
      </c>
      <c r="W7" s="3" t="s">
        <v>648</v>
      </c>
      <c r="X7" s="3" t="s">
        <v>659</v>
      </c>
    </row>
    <row r="8" spans="1:24" x14ac:dyDescent="0.35">
      <c r="A8" s="6" t="s">
        <v>660</v>
      </c>
      <c r="B8" s="5" t="s">
        <v>24</v>
      </c>
      <c r="C8" s="5" t="s">
        <v>24</v>
      </c>
      <c r="D8" s="5" t="s">
        <v>24</v>
      </c>
      <c r="E8" s="5" t="s">
        <v>24</v>
      </c>
      <c r="F8" s="5" t="s">
        <v>24</v>
      </c>
      <c r="G8" s="5" t="s">
        <v>24</v>
      </c>
      <c r="H8" s="5" t="s">
        <v>24</v>
      </c>
      <c r="I8" s="5" t="s">
        <v>643</v>
      </c>
      <c r="J8" s="5" t="s">
        <v>643</v>
      </c>
      <c r="K8" s="5" t="s">
        <v>643</v>
      </c>
      <c r="L8" s="5" t="s">
        <v>643</v>
      </c>
      <c r="M8" s="5" t="s">
        <v>643</v>
      </c>
      <c r="N8" s="5" t="s">
        <v>659</v>
      </c>
      <c r="O8" s="5" t="s">
        <v>643</v>
      </c>
      <c r="P8" s="5" t="s">
        <v>643</v>
      </c>
      <c r="Q8" s="5" t="s">
        <v>643</v>
      </c>
      <c r="R8" s="5" t="s">
        <v>643</v>
      </c>
      <c r="S8" s="5" t="s">
        <v>643</v>
      </c>
      <c r="T8" s="5" t="s">
        <v>661</v>
      </c>
      <c r="U8" s="5" t="s">
        <v>643</v>
      </c>
      <c r="V8" s="5" t="s">
        <v>659</v>
      </c>
      <c r="W8" s="5" t="s">
        <v>661</v>
      </c>
      <c r="X8" s="5" t="s">
        <v>643</v>
      </c>
    </row>
    <row r="11" spans="1:24" x14ac:dyDescent="0.35">
      <c r="A11" s="4" t="s">
        <v>662</v>
      </c>
    </row>
    <row r="13" spans="1:24" x14ac:dyDescent="0.35">
      <c r="A13" s="4" t="s">
        <v>555</v>
      </c>
    </row>
    <row r="14" spans="1:24" x14ac:dyDescent="0.35">
      <c r="A14" s="4" t="s">
        <v>663</v>
      </c>
    </row>
    <row r="15" spans="1:24" x14ac:dyDescent="0.35">
      <c r="A15" s="4" t="s">
        <v>664</v>
      </c>
    </row>
    <row r="16" spans="1:24" x14ac:dyDescent="0.35">
      <c r="A16" s="4" t="s">
        <v>665</v>
      </c>
    </row>
    <row r="19" spans="1:24" x14ac:dyDescent="0.35">
      <c r="A19" s="1" t="s">
        <v>666</v>
      </c>
    </row>
    <row r="21" spans="1:24" x14ac:dyDescent="0.35">
      <c r="A21" s="2" t="s">
        <v>667</v>
      </c>
      <c r="B21" s="2" t="s">
        <v>636</v>
      </c>
      <c r="C21" s="2" t="s">
        <v>637</v>
      </c>
      <c r="D21" s="2" t="s">
        <v>638</v>
      </c>
      <c r="E21" s="2" t="s">
        <v>639</v>
      </c>
      <c r="F21" s="2" t="s">
        <v>640</v>
      </c>
      <c r="G21" s="2" t="s">
        <v>114</v>
      </c>
      <c r="H21" s="2" t="s">
        <v>115</v>
      </c>
      <c r="I21" s="2" t="s">
        <v>116</v>
      </c>
      <c r="J21" s="2" t="s">
        <v>117</v>
      </c>
      <c r="K21" s="2" t="s">
        <v>118</v>
      </c>
      <c r="L21" s="2" t="s">
        <v>119</v>
      </c>
      <c r="M21" s="2" t="s">
        <v>120</v>
      </c>
      <c r="N21" s="2" t="s">
        <v>121</v>
      </c>
      <c r="O21" s="2" t="s">
        <v>122</v>
      </c>
      <c r="P21" s="2" t="s">
        <v>123</v>
      </c>
      <c r="Q21" s="2" t="s">
        <v>124</v>
      </c>
      <c r="R21" s="2" t="s">
        <v>125</v>
      </c>
      <c r="S21" s="2" t="s">
        <v>126</v>
      </c>
      <c r="T21" s="2" t="s">
        <v>127</v>
      </c>
      <c r="U21" s="2" t="s">
        <v>128</v>
      </c>
      <c r="V21" s="2" t="s">
        <v>129</v>
      </c>
      <c r="W21" s="2" t="s">
        <v>130</v>
      </c>
      <c r="X21" s="2" t="s">
        <v>131</v>
      </c>
    </row>
    <row r="22" spans="1:24" x14ac:dyDescent="0.35">
      <c r="A22" s="4" t="s">
        <v>641</v>
      </c>
      <c r="B22" s="3" t="s">
        <v>668</v>
      </c>
      <c r="C22" s="3" t="s">
        <v>669</v>
      </c>
      <c r="D22" s="3" t="s">
        <v>670</v>
      </c>
      <c r="E22" s="3" t="s">
        <v>576</v>
      </c>
      <c r="F22" s="3" t="s">
        <v>584</v>
      </c>
      <c r="G22" s="3" t="s">
        <v>574</v>
      </c>
      <c r="H22" s="3" t="s">
        <v>575</v>
      </c>
      <c r="I22" s="3" t="s">
        <v>577</v>
      </c>
      <c r="J22" s="3" t="s">
        <v>576</v>
      </c>
      <c r="K22" s="3" t="s">
        <v>583</v>
      </c>
      <c r="L22" s="3" t="s">
        <v>600</v>
      </c>
      <c r="M22" s="3" t="s">
        <v>583</v>
      </c>
      <c r="N22" s="3" t="s">
        <v>671</v>
      </c>
      <c r="O22" s="3" t="s">
        <v>672</v>
      </c>
      <c r="P22" s="3" t="s">
        <v>672</v>
      </c>
      <c r="Q22" s="3" t="s">
        <v>673</v>
      </c>
      <c r="R22" s="3" t="s">
        <v>672</v>
      </c>
      <c r="S22" s="3" t="s">
        <v>674</v>
      </c>
      <c r="T22" s="3" t="s">
        <v>568</v>
      </c>
      <c r="U22" s="3" t="s">
        <v>675</v>
      </c>
      <c r="V22" s="3" t="s">
        <v>568</v>
      </c>
      <c r="W22" s="3" t="s">
        <v>674</v>
      </c>
      <c r="X22" s="3" t="s">
        <v>577</v>
      </c>
    </row>
    <row r="23" spans="1:24" x14ac:dyDescent="0.35">
      <c r="A23" s="4" t="s">
        <v>676</v>
      </c>
      <c r="B23" s="3" t="s">
        <v>24</v>
      </c>
      <c r="C23" s="3" t="s">
        <v>24</v>
      </c>
      <c r="D23" s="3" t="s">
        <v>24</v>
      </c>
      <c r="E23" s="3" t="s">
        <v>24</v>
      </c>
      <c r="F23" s="3" t="s">
        <v>24</v>
      </c>
      <c r="G23" s="3" t="s">
        <v>24</v>
      </c>
      <c r="H23" s="3" t="s">
        <v>24</v>
      </c>
      <c r="I23" s="3" t="s">
        <v>574</v>
      </c>
      <c r="J23" s="3" t="s">
        <v>574</v>
      </c>
      <c r="K23" s="3" t="s">
        <v>576</v>
      </c>
      <c r="L23" s="3" t="s">
        <v>577</v>
      </c>
      <c r="M23" s="3" t="s">
        <v>576</v>
      </c>
      <c r="N23" s="3" t="s">
        <v>578</v>
      </c>
      <c r="O23" s="3" t="s">
        <v>579</v>
      </c>
      <c r="P23" s="3" t="s">
        <v>579</v>
      </c>
      <c r="Q23" s="3" t="s">
        <v>580</v>
      </c>
      <c r="R23" s="3" t="s">
        <v>579</v>
      </c>
      <c r="S23" s="3" t="s">
        <v>578</v>
      </c>
      <c r="T23" s="3" t="s">
        <v>581</v>
      </c>
      <c r="U23" s="3" t="s">
        <v>582</v>
      </c>
      <c r="V23" s="3" t="s">
        <v>581</v>
      </c>
      <c r="W23" s="3" t="s">
        <v>583</v>
      </c>
      <c r="X23" s="3" t="s">
        <v>584</v>
      </c>
    </row>
    <row r="24" spans="1:24" x14ac:dyDescent="0.35">
      <c r="A24" s="4" t="s">
        <v>677</v>
      </c>
      <c r="B24" s="3" t="s">
        <v>24</v>
      </c>
      <c r="C24" s="3" t="s">
        <v>24</v>
      </c>
      <c r="D24" s="3" t="s">
        <v>24</v>
      </c>
      <c r="E24" s="3" t="s">
        <v>24</v>
      </c>
      <c r="F24" s="3" t="s">
        <v>24</v>
      </c>
      <c r="G24" s="3" t="s">
        <v>24</v>
      </c>
      <c r="H24" s="3" t="s">
        <v>24</v>
      </c>
      <c r="I24" s="3" t="s">
        <v>602</v>
      </c>
      <c r="J24" s="3" t="s">
        <v>598</v>
      </c>
      <c r="K24" s="3" t="s">
        <v>602</v>
      </c>
      <c r="L24" s="3" t="s">
        <v>602</v>
      </c>
      <c r="M24" s="3" t="s">
        <v>602</v>
      </c>
      <c r="N24" s="3" t="s">
        <v>591</v>
      </c>
      <c r="O24" s="3" t="s">
        <v>669</v>
      </c>
      <c r="P24" s="3" t="s">
        <v>668</v>
      </c>
      <c r="Q24" s="3" t="s">
        <v>668</v>
      </c>
      <c r="R24" s="3" t="s">
        <v>668</v>
      </c>
      <c r="S24" s="3" t="s">
        <v>668</v>
      </c>
      <c r="T24" s="3" t="s">
        <v>670</v>
      </c>
      <c r="U24" s="3" t="s">
        <v>669</v>
      </c>
      <c r="V24" s="3" t="s">
        <v>670</v>
      </c>
      <c r="W24" s="3" t="s">
        <v>668</v>
      </c>
      <c r="X24" s="3" t="s">
        <v>602</v>
      </c>
    </row>
    <row r="25" spans="1:24" x14ac:dyDescent="0.35">
      <c r="A25" s="4" t="s">
        <v>678</v>
      </c>
      <c r="B25" s="3" t="s">
        <v>24</v>
      </c>
      <c r="C25" s="3" t="s">
        <v>24</v>
      </c>
      <c r="D25" s="3" t="s">
        <v>24</v>
      </c>
      <c r="E25" s="3" t="s">
        <v>24</v>
      </c>
      <c r="F25" s="3" t="s">
        <v>24</v>
      </c>
      <c r="G25" s="3" t="s">
        <v>24</v>
      </c>
      <c r="H25" s="3" t="s">
        <v>24</v>
      </c>
      <c r="I25" s="3" t="s">
        <v>670</v>
      </c>
      <c r="J25" s="3" t="s">
        <v>669</v>
      </c>
      <c r="K25" s="3" t="s">
        <v>587</v>
      </c>
      <c r="L25" s="3" t="s">
        <v>574</v>
      </c>
      <c r="M25" s="3" t="s">
        <v>587</v>
      </c>
      <c r="N25" s="3" t="s">
        <v>584</v>
      </c>
      <c r="O25" s="3" t="s">
        <v>575</v>
      </c>
      <c r="P25" s="3" t="s">
        <v>577</v>
      </c>
      <c r="Q25" s="3" t="s">
        <v>576</v>
      </c>
      <c r="R25" s="3" t="s">
        <v>577</v>
      </c>
      <c r="S25" s="3" t="s">
        <v>584</v>
      </c>
      <c r="T25" s="3" t="s">
        <v>583</v>
      </c>
      <c r="U25" s="3" t="s">
        <v>578</v>
      </c>
      <c r="V25" s="3" t="s">
        <v>583</v>
      </c>
      <c r="W25" s="3" t="s">
        <v>584</v>
      </c>
      <c r="X25" s="3" t="s">
        <v>670</v>
      </c>
    </row>
    <row r="26" spans="1:24" x14ac:dyDescent="0.35">
      <c r="A26" s="4" t="s">
        <v>660</v>
      </c>
      <c r="B26" s="3" t="s">
        <v>24</v>
      </c>
      <c r="C26" s="3" t="s">
        <v>24</v>
      </c>
      <c r="D26" s="3" t="s">
        <v>24</v>
      </c>
      <c r="E26" s="3" t="s">
        <v>24</v>
      </c>
      <c r="F26" s="3" t="s">
        <v>24</v>
      </c>
      <c r="G26" s="3" t="s">
        <v>24</v>
      </c>
      <c r="H26" s="3" t="s">
        <v>24</v>
      </c>
      <c r="I26" s="3" t="s">
        <v>669</v>
      </c>
      <c r="J26" s="3" t="s">
        <v>670</v>
      </c>
      <c r="K26" s="3" t="s">
        <v>669</v>
      </c>
      <c r="L26" s="3" t="s">
        <v>670</v>
      </c>
      <c r="M26" s="3" t="s">
        <v>670</v>
      </c>
      <c r="N26" s="3" t="s">
        <v>587</v>
      </c>
      <c r="O26" s="3" t="s">
        <v>587</v>
      </c>
      <c r="P26" s="3" t="s">
        <v>587</v>
      </c>
      <c r="Q26" s="3" t="s">
        <v>587</v>
      </c>
      <c r="R26" s="3" t="s">
        <v>587</v>
      </c>
      <c r="S26" s="3" t="s">
        <v>670</v>
      </c>
      <c r="T26" s="3" t="s">
        <v>587</v>
      </c>
      <c r="U26" s="3" t="s">
        <v>574</v>
      </c>
      <c r="V26" s="3" t="s">
        <v>587</v>
      </c>
      <c r="W26" s="3" t="s">
        <v>587</v>
      </c>
      <c r="X26" s="3" t="s">
        <v>574</v>
      </c>
    </row>
    <row r="27" spans="1:24" x14ac:dyDescent="0.35">
      <c r="A27" s="6" t="s">
        <v>679</v>
      </c>
      <c r="B27" s="5" t="s">
        <v>24</v>
      </c>
      <c r="C27" s="5" t="s">
        <v>24</v>
      </c>
      <c r="D27" s="5" t="s">
        <v>24</v>
      </c>
      <c r="E27" s="5" t="s">
        <v>24</v>
      </c>
      <c r="F27" s="5" t="s">
        <v>24</v>
      </c>
      <c r="G27" s="5" t="s">
        <v>24</v>
      </c>
      <c r="H27" s="5" t="s">
        <v>24</v>
      </c>
      <c r="I27" s="5" t="s">
        <v>680</v>
      </c>
      <c r="J27" s="5" t="s">
        <v>680</v>
      </c>
      <c r="K27" s="5" t="s">
        <v>621</v>
      </c>
      <c r="L27" s="5" t="s">
        <v>681</v>
      </c>
      <c r="M27" s="5" t="s">
        <v>620</v>
      </c>
      <c r="N27" s="5" t="s">
        <v>622</v>
      </c>
      <c r="O27" s="5" t="s">
        <v>681</v>
      </c>
      <c r="P27" s="5" t="s">
        <v>681</v>
      </c>
      <c r="Q27" s="5" t="s">
        <v>681</v>
      </c>
      <c r="R27" s="5" t="s">
        <v>681</v>
      </c>
      <c r="S27" s="5" t="s">
        <v>620</v>
      </c>
      <c r="T27" s="5" t="s">
        <v>682</v>
      </c>
      <c r="U27" s="5" t="s">
        <v>622</v>
      </c>
      <c r="V27" s="5" t="s">
        <v>680</v>
      </c>
      <c r="W27" s="5" t="s">
        <v>682</v>
      </c>
      <c r="X27" s="5" t="s">
        <v>682</v>
      </c>
    </row>
    <row r="28" spans="1:24" x14ac:dyDescent="0.35">
      <c r="A28" s="4" t="s">
        <v>683</v>
      </c>
      <c r="B28" s="3" t="s">
        <v>24</v>
      </c>
      <c r="C28" s="3" t="s">
        <v>24</v>
      </c>
      <c r="D28" s="3" t="s">
        <v>24</v>
      </c>
      <c r="E28" s="3" t="s">
        <v>24</v>
      </c>
      <c r="F28" s="3" t="s">
        <v>24</v>
      </c>
      <c r="G28" s="3" t="s">
        <v>24</v>
      </c>
      <c r="H28" s="3" t="s">
        <v>24</v>
      </c>
      <c r="I28" s="3" t="s">
        <v>622</v>
      </c>
      <c r="J28" s="3" t="s">
        <v>622</v>
      </c>
      <c r="K28" s="3" t="s">
        <v>684</v>
      </c>
      <c r="L28" s="3" t="s">
        <v>682</v>
      </c>
      <c r="M28" s="3" t="s">
        <v>617</v>
      </c>
      <c r="N28" s="3" t="s">
        <v>617</v>
      </c>
      <c r="O28" s="3" t="s">
        <v>685</v>
      </c>
      <c r="P28" s="3" t="s">
        <v>617</v>
      </c>
      <c r="Q28" s="3" t="s">
        <v>623</v>
      </c>
      <c r="R28" s="3" t="s">
        <v>617</v>
      </c>
      <c r="S28" s="3" t="s">
        <v>617</v>
      </c>
      <c r="T28" s="3" t="s">
        <v>686</v>
      </c>
      <c r="U28" s="3" t="s">
        <v>619</v>
      </c>
      <c r="V28" s="3" t="s">
        <v>623</v>
      </c>
      <c r="W28" s="3" t="s">
        <v>625</v>
      </c>
      <c r="X28" s="3" t="s">
        <v>685</v>
      </c>
    </row>
    <row r="29" spans="1:24" x14ac:dyDescent="0.35">
      <c r="A29" s="6" t="s">
        <v>687</v>
      </c>
      <c r="B29" s="5" t="s">
        <v>24</v>
      </c>
      <c r="C29" s="5" t="s">
        <v>24</v>
      </c>
      <c r="D29" s="5" t="s">
        <v>24</v>
      </c>
      <c r="E29" s="5" t="s">
        <v>24</v>
      </c>
      <c r="F29" s="5" t="s">
        <v>24</v>
      </c>
      <c r="G29" s="5" t="s">
        <v>24</v>
      </c>
      <c r="H29" s="5" t="s">
        <v>24</v>
      </c>
      <c r="I29" s="5" t="s">
        <v>165</v>
      </c>
      <c r="J29" s="5" t="s">
        <v>166</v>
      </c>
      <c r="K29" s="5" t="s">
        <v>164</v>
      </c>
      <c r="L29" s="5" t="s">
        <v>167</v>
      </c>
      <c r="M29" s="5" t="s">
        <v>137</v>
      </c>
      <c r="N29" s="5" t="s">
        <v>168</v>
      </c>
      <c r="O29" s="5" t="s">
        <v>155</v>
      </c>
      <c r="P29" s="5" t="s">
        <v>169</v>
      </c>
      <c r="Q29" s="5" t="s">
        <v>162</v>
      </c>
      <c r="R29" s="5" t="s">
        <v>169</v>
      </c>
      <c r="S29" s="5" t="s">
        <v>156</v>
      </c>
      <c r="T29" s="5" t="s">
        <v>170</v>
      </c>
      <c r="U29" s="5" t="s">
        <v>171</v>
      </c>
      <c r="V29" s="5" t="s">
        <v>172</v>
      </c>
      <c r="W29" s="5" t="s">
        <v>173</v>
      </c>
      <c r="X29" s="5" t="s">
        <v>27</v>
      </c>
    </row>
    <row r="32" spans="1:24" x14ac:dyDescent="0.35">
      <c r="A32" s="4" t="s">
        <v>688</v>
      </c>
    </row>
    <row r="34" spans="1:1" x14ac:dyDescent="0.35">
      <c r="A34" s="4" t="s">
        <v>555</v>
      </c>
    </row>
    <row r="35" spans="1:1" x14ac:dyDescent="0.35">
      <c r="A35" s="4" t="s">
        <v>689</v>
      </c>
    </row>
    <row r="36" spans="1:1" x14ac:dyDescent="0.35">
      <c r="A36" s="4" t="s">
        <v>664</v>
      </c>
    </row>
    <row r="37" spans="1:1" x14ac:dyDescent="0.35">
      <c r="A37" s="4" t="s">
        <v>690</v>
      </c>
    </row>
    <row r="38" spans="1:1" x14ac:dyDescent="0.35">
      <c r="A38" s="4" t="s">
        <v>691</v>
      </c>
    </row>
    <row r="39" spans="1:1" x14ac:dyDescent="0.35">
      <c r="A39" s="4" t="s">
        <v>692</v>
      </c>
    </row>
    <row r="42" spans="1:1" ht="15" x14ac:dyDescent="0.35">
      <c r="A42"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2"/>
  <sheetViews>
    <sheetView workbookViewId="0"/>
  </sheetViews>
  <sheetFormatPr defaultColWidth="10.90625" defaultRowHeight="14.5" x14ac:dyDescent="0.35"/>
  <cols>
    <col min="1" max="1" width="39.7265625" customWidth="1"/>
    <col min="2" max="24" width="12.7265625" customWidth="1"/>
  </cols>
  <sheetData>
    <row r="1" spans="1:24" x14ac:dyDescent="0.35">
      <c r="A1" s="1" t="s">
        <v>693</v>
      </c>
    </row>
    <row r="3" spans="1:24" x14ac:dyDescent="0.35">
      <c r="A3" s="1" t="s">
        <v>694</v>
      </c>
    </row>
    <row r="5" spans="1:24" x14ac:dyDescent="0.35">
      <c r="A5" s="2" t="s">
        <v>635</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657</v>
      </c>
      <c r="C6" s="3" t="s">
        <v>646</v>
      </c>
      <c r="D6" s="3" t="s">
        <v>646</v>
      </c>
      <c r="E6" s="3" t="s">
        <v>648</v>
      </c>
      <c r="F6" s="3" t="s">
        <v>644</v>
      </c>
      <c r="G6" s="3" t="s">
        <v>647</v>
      </c>
      <c r="H6" s="3" t="s">
        <v>650</v>
      </c>
      <c r="I6" s="3" t="s">
        <v>644</v>
      </c>
      <c r="J6" s="3" t="s">
        <v>650</v>
      </c>
      <c r="K6" s="3" t="s">
        <v>645</v>
      </c>
      <c r="L6" s="3" t="s">
        <v>648</v>
      </c>
      <c r="M6" s="3" t="s">
        <v>644</v>
      </c>
      <c r="N6" s="3" t="s">
        <v>645</v>
      </c>
      <c r="O6" s="3" t="s">
        <v>654</v>
      </c>
      <c r="P6" s="3" t="s">
        <v>649</v>
      </c>
      <c r="Q6" s="3" t="s">
        <v>649</v>
      </c>
      <c r="R6" s="3" t="s">
        <v>645</v>
      </c>
      <c r="S6" s="3" t="s">
        <v>648</v>
      </c>
      <c r="T6" s="3" t="s">
        <v>645</v>
      </c>
      <c r="U6" s="3" t="s">
        <v>659</v>
      </c>
      <c r="V6" s="3" t="s">
        <v>659</v>
      </c>
      <c r="W6" s="3" t="s">
        <v>659</v>
      </c>
      <c r="X6" s="3" t="s">
        <v>659</v>
      </c>
    </row>
    <row r="7" spans="1:24" x14ac:dyDescent="0.35">
      <c r="A7" s="4" t="s">
        <v>658</v>
      </c>
      <c r="B7" s="3" t="s">
        <v>645</v>
      </c>
      <c r="C7" s="3" t="s">
        <v>659</v>
      </c>
      <c r="D7" s="3" t="s">
        <v>659</v>
      </c>
      <c r="E7" s="3" t="s">
        <v>661</v>
      </c>
      <c r="F7" s="3" t="s">
        <v>642</v>
      </c>
      <c r="G7" s="3" t="s">
        <v>643</v>
      </c>
      <c r="H7" s="3" t="s">
        <v>648</v>
      </c>
      <c r="I7" s="3" t="s">
        <v>642</v>
      </c>
      <c r="J7" s="3" t="s">
        <v>648</v>
      </c>
      <c r="K7" s="3" t="s">
        <v>695</v>
      </c>
      <c r="L7" s="3" t="s">
        <v>642</v>
      </c>
      <c r="M7" s="3" t="s">
        <v>696</v>
      </c>
      <c r="N7" s="3" t="s">
        <v>695</v>
      </c>
      <c r="O7" s="3" t="s">
        <v>648</v>
      </c>
      <c r="P7" s="3" t="s">
        <v>659</v>
      </c>
      <c r="Q7" s="3" t="s">
        <v>643</v>
      </c>
      <c r="R7" s="3" t="s">
        <v>695</v>
      </c>
      <c r="S7" s="3" t="s">
        <v>642</v>
      </c>
      <c r="T7" s="3" t="s">
        <v>697</v>
      </c>
      <c r="U7" s="3" t="s">
        <v>695</v>
      </c>
      <c r="V7" s="3" t="s">
        <v>695</v>
      </c>
      <c r="W7" s="3" t="s">
        <v>695</v>
      </c>
      <c r="X7" s="3" t="s">
        <v>695</v>
      </c>
    </row>
    <row r="8" spans="1:24" x14ac:dyDescent="0.35">
      <c r="A8" s="6" t="s">
        <v>660</v>
      </c>
      <c r="B8" s="5" t="s">
        <v>697</v>
      </c>
      <c r="C8" s="5" t="s">
        <v>695</v>
      </c>
      <c r="D8" s="5" t="s">
        <v>695</v>
      </c>
      <c r="E8" s="5" t="s">
        <v>698</v>
      </c>
      <c r="F8" s="5" t="s">
        <v>698</v>
      </c>
      <c r="G8" s="5" t="s">
        <v>699</v>
      </c>
      <c r="H8" s="5" t="s">
        <v>642</v>
      </c>
      <c r="I8" s="5" t="s">
        <v>698</v>
      </c>
      <c r="J8" s="5" t="s">
        <v>642</v>
      </c>
      <c r="K8" s="5" t="s">
        <v>698</v>
      </c>
      <c r="L8" s="5" t="s">
        <v>698</v>
      </c>
      <c r="M8" s="5" t="s">
        <v>698</v>
      </c>
      <c r="N8" s="5" t="s">
        <v>698</v>
      </c>
      <c r="O8" s="5" t="s">
        <v>696</v>
      </c>
      <c r="P8" s="5" t="s">
        <v>700</v>
      </c>
      <c r="Q8" s="5" t="s">
        <v>698</v>
      </c>
      <c r="R8" s="5" t="s">
        <v>698</v>
      </c>
      <c r="S8" s="5" t="s">
        <v>698</v>
      </c>
      <c r="T8" s="5" t="s">
        <v>698</v>
      </c>
      <c r="U8" s="5" t="s">
        <v>698</v>
      </c>
      <c r="V8" s="5" t="s">
        <v>698</v>
      </c>
      <c r="W8" s="5" t="s">
        <v>698</v>
      </c>
      <c r="X8" s="5" t="s">
        <v>698</v>
      </c>
    </row>
    <row r="11" spans="1:24" x14ac:dyDescent="0.35">
      <c r="A11" s="4" t="s">
        <v>701</v>
      </c>
    </row>
    <row r="13" spans="1:24" x14ac:dyDescent="0.35">
      <c r="A13" s="4" t="s">
        <v>261</v>
      </c>
    </row>
    <row r="14" spans="1:24" x14ac:dyDescent="0.35">
      <c r="A14" s="4" t="s">
        <v>702</v>
      </c>
    </row>
    <row r="15" spans="1:24" x14ac:dyDescent="0.35">
      <c r="A15" s="4" t="s">
        <v>703</v>
      </c>
    </row>
    <row r="16" spans="1:24" x14ac:dyDescent="0.35">
      <c r="A16" s="4" t="s">
        <v>704</v>
      </c>
    </row>
    <row r="19" spans="1:24" x14ac:dyDescent="0.35">
      <c r="A19" s="1" t="s">
        <v>705</v>
      </c>
    </row>
    <row r="21" spans="1:24" x14ac:dyDescent="0.35">
      <c r="A21" s="2" t="s">
        <v>667</v>
      </c>
      <c r="B21" s="2" t="s">
        <v>636</v>
      </c>
      <c r="C21" s="2" t="s">
        <v>637</v>
      </c>
      <c r="D21" s="2" t="s">
        <v>638</v>
      </c>
      <c r="E21" s="2" t="s">
        <v>639</v>
      </c>
      <c r="F21" s="2" t="s">
        <v>640</v>
      </c>
      <c r="G21" s="2" t="s">
        <v>114</v>
      </c>
      <c r="H21" s="2" t="s">
        <v>115</v>
      </c>
      <c r="I21" s="2" t="s">
        <v>116</v>
      </c>
      <c r="J21" s="2" t="s">
        <v>117</v>
      </c>
      <c r="K21" s="2" t="s">
        <v>118</v>
      </c>
      <c r="L21" s="2" t="s">
        <v>119</v>
      </c>
      <c r="M21" s="2" t="s">
        <v>120</v>
      </c>
      <c r="N21" s="2" t="s">
        <v>121</v>
      </c>
      <c r="O21" s="2" t="s">
        <v>122</v>
      </c>
      <c r="P21" s="2" t="s">
        <v>123</v>
      </c>
      <c r="Q21" s="2" t="s">
        <v>124</v>
      </c>
      <c r="R21" s="2" t="s">
        <v>125</v>
      </c>
      <c r="S21" s="2" t="s">
        <v>126</v>
      </c>
      <c r="T21" s="2" t="s">
        <v>127</v>
      </c>
      <c r="U21" s="2" t="s">
        <v>128</v>
      </c>
      <c r="V21" s="2" t="s">
        <v>129</v>
      </c>
      <c r="W21" s="2" t="s">
        <v>130</v>
      </c>
      <c r="X21" s="2" t="s">
        <v>131</v>
      </c>
    </row>
    <row r="22" spans="1:24" x14ac:dyDescent="0.35">
      <c r="A22" s="4" t="s">
        <v>641</v>
      </c>
      <c r="B22" s="3" t="s">
        <v>584</v>
      </c>
      <c r="C22" s="3" t="s">
        <v>706</v>
      </c>
      <c r="D22" s="3" t="s">
        <v>707</v>
      </c>
      <c r="E22" s="3" t="s">
        <v>589</v>
      </c>
      <c r="F22" s="3" t="s">
        <v>606</v>
      </c>
      <c r="G22" s="3" t="s">
        <v>708</v>
      </c>
      <c r="H22" s="3" t="s">
        <v>613</v>
      </c>
      <c r="I22" s="3" t="s">
        <v>709</v>
      </c>
      <c r="J22" s="3" t="s">
        <v>710</v>
      </c>
      <c r="K22" s="3" t="s">
        <v>670</v>
      </c>
      <c r="L22" s="3" t="s">
        <v>707</v>
      </c>
      <c r="M22" s="3" t="s">
        <v>584</v>
      </c>
      <c r="N22" s="3" t="s">
        <v>574</v>
      </c>
      <c r="O22" s="3" t="s">
        <v>671</v>
      </c>
      <c r="P22" s="3" t="s">
        <v>711</v>
      </c>
      <c r="Q22" s="3" t="s">
        <v>580</v>
      </c>
      <c r="R22" s="3" t="s">
        <v>712</v>
      </c>
      <c r="S22" s="3" t="s">
        <v>713</v>
      </c>
      <c r="T22" s="3" t="s">
        <v>613</v>
      </c>
      <c r="U22" s="3" t="s">
        <v>714</v>
      </c>
      <c r="V22" s="3" t="s">
        <v>584</v>
      </c>
      <c r="W22" s="3" t="s">
        <v>712</v>
      </c>
      <c r="X22" s="3" t="s">
        <v>715</v>
      </c>
    </row>
    <row r="23" spans="1:24" x14ac:dyDescent="0.35">
      <c r="A23" s="4" t="s">
        <v>676</v>
      </c>
      <c r="B23" s="3" t="s">
        <v>669</v>
      </c>
      <c r="C23" s="3" t="s">
        <v>716</v>
      </c>
      <c r="D23" s="3" t="s">
        <v>717</v>
      </c>
      <c r="E23" s="3" t="s">
        <v>591</v>
      </c>
      <c r="F23" s="3" t="s">
        <v>592</v>
      </c>
      <c r="G23" s="3" t="s">
        <v>586</v>
      </c>
      <c r="H23" s="3" t="s">
        <v>587</v>
      </c>
      <c r="I23" s="3" t="s">
        <v>588</v>
      </c>
      <c r="J23" s="3" t="s">
        <v>589</v>
      </c>
      <c r="K23" s="3" t="s">
        <v>590</v>
      </c>
      <c r="L23" s="3" t="s">
        <v>591</v>
      </c>
      <c r="M23" s="3" t="s">
        <v>592</v>
      </c>
      <c r="N23" s="3" t="s">
        <v>593</v>
      </c>
      <c r="O23" s="3" t="s">
        <v>594</v>
      </c>
      <c r="P23" s="3" t="s">
        <v>589</v>
      </c>
      <c r="Q23" s="3" t="s">
        <v>587</v>
      </c>
      <c r="R23" s="3" t="s">
        <v>595</v>
      </c>
      <c r="S23" s="3" t="s">
        <v>596</v>
      </c>
      <c r="T23" s="3" t="s">
        <v>597</v>
      </c>
      <c r="U23" s="3" t="s">
        <v>593</v>
      </c>
      <c r="V23" s="3" t="s">
        <v>598</v>
      </c>
      <c r="W23" s="3" t="s">
        <v>598</v>
      </c>
      <c r="X23" s="3" t="s">
        <v>598</v>
      </c>
    </row>
    <row r="24" spans="1:24" x14ac:dyDescent="0.35">
      <c r="A24" s="4" t="s">
        <v>677</v>
      </c>
      <c r="B24" s="3" t="s">
        <v>598</v>
      </c>
      <c r="C24" s="3" t="s">
        <v>590</v>
      </c>
      <c r="D24" s="3" t="s">
        <v>598</v>
      </c>
      <c r="E24" s="3" t="s">
        <v>718</v>
      </c>
      <c r="F24" s="3" t="s">
        <v>719</v>
      </c>
      <c r="G24" s="3" t="s">
        <v>720</v>
      </c>
      <c r="H24" s="3" t="s">
        <v>595</v>
      </c>
      <c r="I24" s="3" t="s">
        <v>719</v>
      </c>
      <c r="J24" s="3" t="s">
        <v>721</v>
      </c>
      <c r="K24" s="3" t="s">
        <v>722</v>
      </c>
      <c r="L24" s="3" t="s">
        <v>603</v>
      </c>
      <c r="M24" s="3" t="s">
        <v>603</v>
      </c>
      <c r="N24" s="3" t="s">
        <v>723</v>
      </c>
      <c r="O24" s="3" t="s">
        <v>591</v>
      </c>
      <c r="P24" s="3" t="s">
        <v>602</v>
      </c>
      <c r="Q24" s="3" t="s">
        <v>602</v>
      </c>
      <c r="R24" s="3" t="s">
        <v>719</v>
      </c>
      <c r="S24" s="3" t="s">
        <v>593</v>
      </c>
      <c r="T24" s="3" t="s">
        <v>718</v>
      </c>
      <c r="U24" s="3" t="s">
        <v>723</v>
      </c>
      <c r="V24" s="3" t="s">
        <v>722</v>
      </c>
      <c r="W24" s="3" t="s">
        <v>723</v>
      </c>
      <c r="X24" s="3" t="s">
        <v>723</v>
      </c>
    </row>
    <row r="25" spans="1:24" x14ac:dyDescent="0.35">
      <c r="A25" s="4" t="s">
        <v>678</v>
      </c>
      <c r="B25" s="3" t="s">
        <v>591</v>
      </c>
      <c r="C25" s="3" t="s">
        <v>592</v>
      </c>
      <c r="D25" s="3" t="s">
        <v>601</v>
      </c>
      <c r="E25" s="3" t="s">
        <v>595</v>
      </c>
      <c r="F25" s="3" t="s">
        <v>593</v>
      </c>
      <c r="G25" s="3" t="s">
        <v>588</v>
      </c>
      <c r="H25" s="3" t="s">
        <v>724</v>
      </c>
      <c r="I25" s="3" t="s">
        <v>593</v>
      </c>
      <c r="J25" s="3" t="s">
        <v>596</v>
      </c>
      <c r="K25" s="3" t="s">
        <v>718</v>
      </c>
      <c r="L25" s="3" t="s">
        <v>595</v>
      </c>
      <c r="M25" s="3" t="s">
        <v>593</v>
      </c>
      <c r="N25" s="3" t="s">
        <v>718</v>
      </c>
      <c r="O25" s="3" t="s">
        <v>614</v>
      </c>
      <c r="P25" s="3" t="s">
        <v>716</v>
      </c>
      <c r="Q25" s="3" t="s">
        <v>668</v>
      </c>
      <c r="R25" s="3" t="s">
        <v>720</v>
      </c>
      <c r="S25" s="3" t="s">
        <v>597</v>
      </c>
      <c r="T25" s="3" t="s">
        <v>593</v>
      </c>
      <c r="U25" s="3" t="s">
        <v>718</v>
      </c>
      <c r="V25" s="3" t="s">
        <v>718</v>
      </c>
      <c r="W25" s="3" t="s">
        <v>603</v>
      </c>
      <c r="X25" s="3" t="s">
        <v>603</v>
      </c>
    </row>
    <row r="26" spans="1:24" x14ac:dyDescent="0.35">
      <c r="A26" s="4" t="s">
        <v>660</v>
      </c>
      <c r="B26" s="3" t="s">
        <v>598</v>
      </c>
      <c r="C26" s="3" t="s">
        <v>719</v>
      </c>
      <c r="D26" s="3" t="s">
        <v>718</v>
      </c>
      <c r="E26" s="3" t="s">
        <v>725</v>
      </c>
      <c r="F26" s="3" t="s">
        <v>725</v>
      </c>
      <c r="G26" s="3" t="s">
        <v>722</v>
      </c>
      <c r="H26" s="3" t="s">
        <v>597</v>
      </c>
      <c r="I26" s="3" t="s">
        <v>725</v>
      </c>
      <c r="J26" s="3" t="s">
        <v>592</v>
      </c>
      <c r="K26" s="3" t="s">
        <v>725</v>
      </c>
      <c r="L26" s="3" t="s">
        <v>725</v>
      </c>
      <c r="M26" s="3" t="s">
        <v>725</v>
      </c>
      <c r="N26" s="3" t="s">
        <v>725</v>
      </c>
      <c r="O26" s="3" t="s">
        <v>601</v>
      </c>
      <c r="P26" s="3" t="s">
        <v>726</v>
      </c>
      <c r="Q26" s="3" t="s">
        <v>725</v>
      </c>
      <c r="R26" s="3" t="s">
        <v>725</v>
      </c>
      <c r="S26" s="3" t="s">
        <v>725</v>
      </c>
      <c r="T26" s="3" t="s">
        <v>725</v>
      </c>
      <c r="U26" s="3" t="s">
        <v>725</v>
      </c>
      <c r="V26" s="3" t="s">
        <v>725</v>
      </c>
      <c r="W26" s="3" t="s">
        <v>725</v>
      </c>
      <c r="X26" s="3" t="s">
        <v>725</v>
      </c>
    </row>
    <row r="27" spans="1:24" x14ac:dyDescent="0.35">
      <c r="A27" s="6" t="s">
        <v>679</v>
      </c>
      <c r="B27" s="5" t="s">
        <v>24</v>
      </c>
      <c r="C27" s="5" t="s">
        <v>24</v>
      </c>
      <c r="D27" s="5" t="s">
        <v>24</v>
      </c>
      <c r="E27" s="5" t="s">
        <v>24</v>
      </c>
      <c r="F27" s="5" t="s">
        <v>24</v>
      </c>
      <c r="G27" s="5" t="s">
        <v>567</v>
      </c>
      <c r="H27" s="5" t="s">
        <v>567</v>
      </c>
      <c r="I27" s="5" t="s">
        <v>727</v>
      </c>
      <c r="J27" s="5" t="s">
        <v>727</v>
      </c>
      <c r="K27" s="5" t="s">
        <v>565</v>
      </c>
      <c r="L27" s="5" t="s">
        <v>564</v>
      </c>
      <c r="M27" s="5" t="s">
        <v>728</v>
      </c>
      <c r="N27" s="5" t="s">
        <v>728</v>
      </c>
      <c r="O27" s="5" t="s">
        <v>680</v>
      </c>
      <c r="P27" s="5" t="s">
        <v>729</v>
      </c>
      <c r="Q27" s="5" t="s">
        <v>680</v>
      </c>
      <c r="R27" s="5" t="s">
        <v>622</v>
      </c>
      <c r="S27" s="5" t="s">
        <v>622</v>
      </c>
      <c r="T27" s="5" t="s">
        <v>623</v>
      </c>
      <c r="U27" s="5" t="s">
        <v>623</v>
      </c>
      <c r="V27" s="5" t="s">
        <v>619</v>
      </c>
      <c r="W27" s="5" t="s">
        <v>686</v>
      </c>
      <c r="X27" s="5" t="s">
        <v>619</v>
      </c>
    </row>
    <row r="28" spans="1:24" x14ac:dyDescent="0.35">
      <c r="A28" s="4" t="s">
        <v>683</v>
      </c>
      <c r="B28" s="3" t="s">
        <v>24</v>
      </c>
      <c r="C28" s="3" t="s">
        <v>24</v>
      </c>
      <c r="D28" s="3" t="s">
        <v>24</v>
      </c>
      <c r="E28" s="3" t="s">
        <v>24</v>
      </c>
      <c r="F28" s="3" t="s">
        <v>24</v>
      </c>
      <c r="G28" s="3" t="s">
        <v>730</v>
      </c>
      <c r="H28" s="3" t="s">
        <v>730</v>
      </c>
      <c r="I28" s="3" t="s">
        <v>730</v>
      </c>
      <c r="J28" s="3" t="s">
        <v>565</v>
      </c>
      <c r="K28" s="3" t="s">
        <v>565</v>
      </c>
      <c r="L28" s="3" t="s">
        <v>731</v>
      </c>
      <c r="M28" s="3" t="s">
        <v>729</v>
      </c>
      <c r="N28" s="3" t="s">
        <v>729</v>
      </c>
      <c r="O28" s="3" t="s">
        <v>622</v>
      </c>
      <c r="P28" s="3" t="s">
        <v>681</v>
      </c>
      <c r="Q28" s="3" t="s">
        <v>622</v>
      </c>
      <c r="R28" s="3" t="s">
        <v>620</v>
      </c>
      <c r="S28" s="3" t="s">
        <v>684</v>
      </c>
      <c r="T28" s="3" t="s">
        <v>617</v>
      </c>
      <c r="U28" s="3" t="s">
        <v>617</v>
      </c>
      <c r="V28" s="3" t="s">
        <v>625</v>
      </c>
      <c r="W28" s="3" t="s">
        <v>732</v>
      </c>
      <c r="X28" s="3" t="s">
        <v>625</v>
      </c>
    </row>
    <row r="29" spans="1:24" x14ac:dyDescent="0.35">
      <c r="A29" s="6" t="s">
        <v>687</v>
      </c>
      <c r="B29" s="5" t="s">
        <v>24</v>
      </c>
      <c r="C29" s="5" t="s">
        <v>24</v>
      </c>
      <c r="D29" s="5" t="s">
        <v>24</v>
      </c>
      <c r="E29" s="5" t="s">
        <v>24</v>
      </c>
      <c r="F29" s="5" t="s">
        <v>24</v>
      </c>
      <c r="G29" s="5" t="s">
        <v>143</v>
      </c>
      <c r="H29" s="5" t="s">
        <v>138</v>
      </c>
      <c r="I29" s="5" t="s">
        <v>37</v>
      </c>
      <c r="J29" s="5" t="s">
        <v>174</v>
      </c>
      <c r="K29" s="5" t="s">
        <v>175</v>
      </c>
      <c r="L29" s="5" t="s">
        <v>41</v>
      </c>
      <c r="M29" s="5" t="s">
        <v>101</v>
      </c>
      <c r="N29" s="5" t="s">
        <v>176</v>
      </c>
      <c r="O29" s="5" t="s">
        <v>138</v>
      </c>
      <c r="P29" s="5" t="s">
        <v>144</v>
      </c>
      <c r="Q29" s="5" t="s">
        <v>177</v>
      </c>
      <c r="R29" s="5" t="s">
        <v>176</v>
      </c>
      <c r="S29" s="5" t="s">
        <v>178</v>
      </c>
      <c r="T29" s="5" t="s">
        <v>84</v>
      </c>
      <c r="U29" s="5" t="s">
        <v>179</v>
      </c>
      <c r="V29" s="5" t="s">
        <v>180</v>
      </c>
      <c r="W29" s="5" t="s">
        <v>90</v>
      </c>
      <c r="X29" s="5" t="s">
        <v>30</v>
      </c>
    </row>
    <row r="32" spans="1:24" x14ac:dyDescent="0.35">
      <c r="A32" s="4" t="s">
        <v>733</v>
      </c>
    </row>
    <row r="34" spans="1:1" x14ac:dyDescent="0.35">
      <c r="A34" s="4" t="s">
        <v>261</v>
      </c>
    </row>
    <row r="35" spans="1:1" x14ac:dyDescent="0.35">
      <c r="A35" s="4" t="s">
        <v>702</v>
      </c>
    </row>
    <row r="36" spans="1:1" x14ac:dyDescent="0.35">
      <c r="A36" s="4" t="s">
        <v>734</v>
      </c>
    </row>
    <row r="37" spans="1:1" x14ac:dyDescent="0.35">
      <c r="A37" s="4" t="s">
        <v>735</v>
      </c>
    </row>
    <row r="38" spans="1:1" x14ac:dyDescent="0.35">
      <c r="A38" s="4" t="s">
        <v>736</v>
      </c>
    </row>
    <row r="39" spans="1:1" x14ac:dyDescent="0.35">
      <c r="A39" s="4" t="s">
        <v>692</v>
      </c>
    </row>
    <row r="42" spans="1:1" ht="15" x14ac:dyDescent="0.35">
      <c r="A42"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80"/>
  <sheetViews>
    <sheetView workbookViewId="0"/>
  </sheetViews>
  <sheetFormatPr defaultColWidth="10.90625" defaultRowHeight="14.5" x14ac:dyDescent="0.35"/>
  <cols>
    <col min="1" max="1" width="41.7265625" customWidth="1"/>
    <col min="2" max="24" width="12.7265625" customWidth="1"/>
  </cols>
  <sheetData>
    <row r="1" spans="1:24" x14ac:dyDescent="0.35">
      <c r="A1" s="1" t="s">
        <v>737</v>
      </c>
    </row>
    <row r="3" spans="1:24" x14ac:dyDescent="0.35">
      <c r="A3" s="1" t="s">
        <v>738</v>
      </c>
    </row>
    <row r="5" spans="1:24" x14ac:dyDescent="0.35">
      <c r="A5" s="2" t="s">
        <v>739</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740</v>
      </c>
      <c r="B6" s="3" t="s">
        <v>577</v>
      </c>
      <c r="C6" s="3" t="s">
        <v>577</v>
      </c>
      <c r="D6" s="3" t="s">
        <v>584</v>
      </c>
      <c r="E6" s="3" t="s">
        <v>577</v>
      </c>
      <c r="F6" s="3" t="s">
        <v>584</v>
      </c>
      <c r="G6" s="3" t="s">
        <v>584</v>
      </c>
      <c r="H6" s="3" t="s">
        <v>584</v>
      </c>
      <c r="I6" s="3" t="s">
        <v>587</v>
      </c>
      <c r="J6" s="3" t="s">
        <v>587</v>
      </c>
      <c r="K6" s="3" t="s">
        <v>587</v>
      </c>
      <c r="L6" s="3" t="s">
        <v>587</v>
      </c>
      <c r="M6" s="3" t="s">
        <v>587</v>
      </c>
      <c r="N6" s="3" t="s">
        <v>584</v>
      </c>
      <c r="O6" s="3" t="s">
        <v>584</v>
      </c>
      <c r="P6" s="3" t="s">
        <v>587</v>
      </c>
      <c r="Q6" s="3" t="s">
        <v>584</v>
      </c>
      <c r="R6" s="3" t="s">
        <v>584</v>
      </c>
      <c r="S6" s="3" t="s">
        <v>587</v>
      </c>
      <c r="T6" s="3" t="s">
        <v>587</v>
      </c>
      <c r="U6" s="3" t="s">
        <v>584</v>
      </c>
      <c r="V6" s="3" t="s">
        <v>584</v>
      </c>
      <c r="W6" s="3" t="s">
        <v>584</v>
      </c>
      <c r="X6" s="3" t="s">
        <v>584</v>
      </c>
    </row>
    <row r="7" spans="1:24" x14ac:dyDescent="0.35">
      <c r="A7" s="4" t="s">
        <v>741</v>
      </c>
      <c r="B7" s="3" t="s">
        <v>730</v>
      </c>
      <c r="C7" s="3" t="s">
        <v>730</v>
      </c>
      <c r="D7" s="3" t="s">
        <v>566</v>
      </c>
      <c r="E7" s="3" t="s">
        <v>727</v>
      </c>
      <c r="F7" s="3" t="s">
        <v>566</v>
      </c>
      <c r="G7" s="3" t="s">
        <v>566</v>
      </c>
      <c r="H7" s="3" t="s">
        <v>570</v>
      </c>
      <c r="I7" s="3" t="s">
        <v>571</v>
      </c>
      <c r="J7" s="3" t="s">
        <v>569</v>
      </c>
      <c r="K7" s="3" t="s">
        <v>568</v>
      </c>
      <c r="L7" s="3" t="s">
        <v>675</v>
      </c>
      <c r="M7" s="3" t="s">
        <v>675</v>
      </c>
      <c r="N7" s="3" t="s">
        <v>571</v>
      </c>
      <c r="O7" s="3" t="s">
        <v>568</v>
      </c>
      <c r="P7" s="3" t="s">
        <v>742</v>
      </c>
      <c r="Q7" s="3" t="s">
        <v>568</v>
      </c>
      <c r="R7" s="3" t="s">
        <v>568</v>
      </c>
      <c r="S7" s="3" t="s">
        <v>742</v>
      </c>
      <c r="T7" s="3" t="s">
        <v>743</v>
      </c>
      <c r="U7" s="3" t="s">
        <v>743</v>
      </c>
      <c r="V7" s="3" t="s">
        <v>571</v>
      </c>
      <c r="W7" s="3" t="s">
        <v>568</v>
      </c>
      <c r="X7" s="3" t="s">
        <v>571</v>
      </c>
    </row>
    <row r="8" spans="1:24" x14ac:dyDescent="0.35">
      <c r="A8" s="6" t="s">
        <v>679</v>
      </c>
      <c r="B8" s="5" t="s">
        <v>24</v>
      </c>
      <c r="C8" s="5" t="s">
        <v>24</v>
      </c>
      <c r="D8" s="5" t="s">
        <v>24</v>
      </c>
      <c r="E8" s="5" t="s">
        <v>24</v>
      </c>
      <c r="F8" s="5" t="s">
        <v>24</v>
      </c>
      <c r="G8" s="5" t="s">
        <v>744</v>
      </c>
      <c r="H8" s="5" t="s">
        <v>745</v>
      </c>
      <c r="I8" s="5" t="s">
        <v>745</v>
      </c>
      <c r="J8" s="5" t="s">
        <v>746</v>
      </c>
      <c r="K8" s="5" t="s">
        <v>747</v>
      </c>
      <c r="L8" s="5" t="s">
        <v>748</v>
      </c>
      <c r="M8" s="5" t="s">
        <v>749</v>
      </c>
      <c r="N8" s="5" t="s">
        <v>750</v>
      </c>
      <c r="O8" s="5" t="s">
        <v>751</v>
      </c>
      <c r="P8" s="5" t="s">
        <v>751</v>
      </c>
      <c r="Q8" s="5" t="s">
        <v>751</v>
      </c>
      <c r="R8" s="5" t="s">
        <v>752</v>
      </c>
      <c r="S8" s="5" t="s">
        <v>747</v>
      </c>
      <c r="T8" s="5" t="s">
        <v>753</v>
      </c>
      <c r="U8" s="5" t="s">
        <v>747</v>
      </c>
      <c r="V8" s="5" t="s">
        <v>754</v>
      </c>
      <c r="W8" s="5" t="s">
        <v>755</v>
      </c>
      <c r="X8" s="5" t="s">
        <v>754</v>
      </c>
    </row>
    <row r="9" spans="1:24" x14ac:dyDescent="0.35">
      <c r="A9" s="4" t="s">
        <v>683</v>
      </c>
      <c r="B9" s="3" t="s">
        <v>24</v>
      </c>
      <c r="C9" s="3" t="s">
        <v>24</v>
      </c>
      <c r="D9" s="3" t="s">
        <v>24</v>
      </c>
      <c r="E9" s="3" t="s">
        <v>24</v>
      </c>
      <c r="F9" s="3" t="s">
        <v>24</v>
      </c>
      <c r="G9" s="3" t="s">
        <v>756</v>
      </c>
      <c r="H9" s="3" t="s">
        <v>755</v>
      </c>
      <c r="I9" s="3" t="s">
        <v>757</v>
      </c>
      <c r="J9" s="3" t="s">
        <v>758</v>
      </c>
      <c r="K9" s="3" t="s">
        <v>759</v>
      </c>
      <c r="L9" s="3" t="s">
        <v>759</v>
      </c>
      <c r="M9" s="3" t="s">
        <v>760</v>
      </c>
      <c r="N9" s="3" t="s">
        <v>761</v>
      </c>
      <c r="O9" s="3" t="s">
        <v>761</v>
      </c>
      <c r="P9" s="3" t="s">
        <v>762</v>
      </c>
      <c r="Q9" s="3" t="s">
        <v>763</v>
      </c>
      <c r="R9" s="3" t="s">
        <v>764</v>
      </c>
      <c r="S9" s="3" t="s">
        <v>756</v>
      </c>
      <c r="T9" s="3" t="s">
        <v>765</v>
      </c>
      <c r="U9" s="3" t="s">
        <v>766</v>
      </c>
      <c r="V9" s="3" t="s">
        <v>767</v>
      </c>
      <c r="W9" s="3" t="s">
        <v>768</v>
      </c>
      <c r="X9" s="3" t="s">
        <v>767</v>
      </c>
    </row>
    <row r="10" spans="1:24" x14ac:dyDescent="0.35">
      <c r="A10" s="6" t="s">
        <v>687</v>
      </c>
      <c r="B10" s="5" t="s">
        <v>24</v>
      </c>
      <c r="C10" s="5" t="s">
        <v>24</v>
      </c>
      <c r="D10" s="5" t="s">
        <v>24</v>
      </c>
      <c r="E10" s="5" t="s">
        <v>24</v>
      </c>
      <c r="F10" s="5" t="s">
        <v>24</v>
      </c>
      <c r="G10" s="5" t="s">
        <v>147</v>
      </c>
      <c r="H10" s="5" t="s">
        <v>148</v>
      </c>
      <c r="I10" s="5" t="s">
        <v>149</v>
      </c>
      <c r="J10" s="5" t="s">
        <v>150</v>
      </c>
      <c r="K10" s="5" t="s">
        <v>151</v>
      </c>
      <c r="L10" s="5" t="s">
        <v>152</v>
      </c>
      <c r="M10" s="5" t="s">
        <v>153</v>
      </c>
      <c r="N10" s="5" t="s">
        <v>154</v>
      </c>
      <c r="O10" s="5" t="s">
        <v>155</v>
      </c>
      <c r="P10" s="5" t="s">
        <v>156</v>
      </c>
      <c r="Q10" s="5" t="s">
        <v>157</v>
      </c>
      <c r="R10" s="5" t="s">
        <v>158</v>
      </c>
      <c r="S10" s="5" t="s">
        <v>159</v>
      </c>
      <c r="T10" s="5" t="s">
        <v>160</v>
      </c>
      <c r="U10" s="5" t="s">
        <v>161</v>
      </c>
      <c r="V10" s="5" t="s">
        <v>162</v>
      </c>
      <c r="W10" s="5" t="s">
        <v>154</v>
      </c>
      <c r="X10" s="5" t="s">
        <v>22</v>
      </c>
    </row>
    <row r="13" spans="1:24" x14ac:dyDescent="0.35">
      <c r="A13" s="4" t="s">
        <v>769</v>
      </c>
    </row>
    <row r="15" spans="1:24" x14ac:dyDescent="0.35">
      <c r="A15" s="4" t="s">
        <v>770</v>
      </c>
    </row>
    <row r="16" spans="1:24" x14ac:dyDescent="0.35">
      <c r="A16" s="4" t="s">
        <v>771</v>
      </c>
    </row>
    <row r="17" spans="1:19" x14ac:dyDescent="0.35">
      <c r="A17" s="4" t="s">
        <v>772</v>
      </c>
    </row>
    <row r="18" spans="1:19" x14ac:dyDescent="0.35">
      <c r="A18" s="4" t="s">
        <v>773</v>
      </c>
    </row>
    <row r="19" spans="1:19" x14ac:dyDescent="0.35">
      <c r="A19" s="4" t="s">
        <v>774</v>
      </c>
    </row>
    <row r="22" spans="1:19" x14ac:dyDescent="0.35">
      <c r="A22" s="1" t="s">
        <v>775</v>
      </c>
    </row>
    <row r="24" spans="1:19" x14ac:dyDescent="0.35">
      <c r="A24" s="2" t="s">
        <v>776</v>
      </c>
      <c r="B24" s="2" t="s">
        <v>114</v>
      </c>
      <c r="C24" s="2" t="s">
        <v>115</v>
      </c>
      <c r="D24" s="2" t="s">
        <v>116</v>
      </c>
      <c r="E24" s="2" t="s">
        <v>117</v>
      </c>
      <c r="F24" s="2" t="s">
        <v>118</v>
      </c>
      <c r="G24" s="2" t="s">
        <v>119</v>
      </c>
      <c r="H24" s="2" t="s">
        <v>120</v>
      </c>
      <c r="I24" s="2" t="s">
        <v>121</v>
      </c>
      <c r="J24" s="2" t="s">
        <v>122</v>
      </c>
      <c r="K24" s="2" t="s">
        <v>123</v>
      </c>
      <c r="L24" s="2" t="s">
        <v>124</v>
      </c>
      <c r="M24" s="2" t="s">
        <v>125</v>
      </c>
      <c r="N24" s="2" t="s">
        <v>126</v>
      </c>
      <c r="O24" s="2" t="s">
        <v>127</v>
      </c>
      <c r="P24" s="2" t="s">
        <v>128</v>
      </c>
      <c r="Q24" s="2" t="s">
        <v>129</v>
      </c>
      <c r="R24" s="2" t="s">
        <v>130</v>
      </c>
      <c r="S24" s="2" t="s">
        <v>131</v>
      </c>
    </row>
    <row r="25" spans="1:19" x14ac:dyDescent="0.35">
      <c r="A25" s="4" t="s">
        <v>777</v>
      </c>
      <c r="B25" s="3" t="s">
        <v>158</v>
      </c>
      <c r="C25" s="3" t="s">
        <v>778</v>
      </c>
      <c r="D25" s="3" t="s">
        <v>546</v>
      </c>
      <c r="E25" s="3" t="s">
        <v>152</v>
      </c>
      <c r="F25" s="3" t="s">
        <v>539</v>
      </c>
      <c r="G25" s="3" t="s">
        <v>779</v>
      </c>
      <c r="H25" s="3" t="s">
        <v>470</v>
      </c>
      <c r="I25" s="3" t="s">
        <v>232</v>
      </c>
      <c r="J25" s="3" t="s">
        <v>533</v>
      </c>
      <c r="K25" s="3" t="s">
        <v>177</v>
      </c>
      <c r="L25" s="3" t="s">
        <v>168</v>
      </c>
      <c r="M25" s="3" t="s">
        <v>154</v>
      </c>
      <c r="N25" s="3" t="s">
        <v>186</v>
      </c>
      <c r="O25" s="3" t="s">
        <v>156</v>
      </c>
      <c r="P25" s="3" t="s">
        <v>193</v>
      </c>
      <c r="Q25" s="3" t="s">
        <v>191</v>
      </c>
      <c r="R25" s="3" t="s">
        <v>177</v>
      </c>
      <c r="S25" s="3" t="s">
        <v>15</v>
      </c>
    </row>
    <row r="26" spans="1:19" x14ac:dyDescent="0.35">
      <c r="A26" s="4" t="s">
        <v>780</v>
      </c>
      <c r="B26" s="3" t="s">
        <v>781</v>
      </c>
      <c r="C26" s="3" t="s">
        <v>782</v>
      </c>
      <c r="D26" s="3" t="s">
        <v>783</v>
      </c>
      <c r="E26" s="3" t="s">
        <v>784</v>
      </c>
      <c r="F26" s="3" t="s">
        <v>785</v>
      </c>
      <c r="G26" s="3" t="s">
        <v>786</v>
      </c>
      <c r="H26" s="3" t="s">
        <v>787</v>
      </c>
      <c r="I26" s="3" t="s">
        <v>788</v>
      </c>
      <c r="J26" s="3" t="s">
        <v>789</v>
      </c>
      <c r="K26" s="3" t="s">
        <v>790</v>
      </c>
      <c r="L26" s="3" t="s">
        <v>791</v>
      </c>
      <c r="M26" s="3" t="s">
        <v>792</v>
      </c>
      <c r="N26" s="3" t="s">
        <v>793</v>
      </c>
      <c r="O26" s="3" t="s">
        <v>794</v>
      </c>
      <c r="P26" s="3" t="s">
        <v>795</v>
      </c>
      <c r="Q26" s="3" t="s">
        <v>796</v>
      </c>
      <c r="R26" s="3" t="s">
        <v>797</v>
      </c>
      <c r="S26" s="3" t="s">
        <v>19</v>
      </c>
    </row>
    <row r="27" spans="1:19" x14ac:dyDescent="0.35">
      <c r="A27" s="6" t="s">
        <v>13</v>
      </c>
      <c r="B27" s="5" t="s">
        <v>147</v>
      </c>
      <c r="C27" s="5" t="s">
        <v>148</v>
      </c>
      <c r="D27" s="5" t="s">
        <v>149</v>
      </c>
      <c r="E27" s="5" t="s">
        <v>150</v>
      </c>
      <c r="F27" s="5" t="s">
        <v>151</v>
      </c>
      <c r="G27" s="5" t="s">
        <v>152</v>
      </c>
      <c r="H27" s="5" t="s">
        <v>153</v>
      </c>
      <c r="I27" s="5" t="s">
        <v>154</v>
      </c>
      <c r="J27" s="5" t="s">
        <v>155</v>
      </c>
      <c r="K27" s="5" t="s">
        <v>156</v>
      </c>
      <c r="L27" s="5" t="s">
        <v>157</v>
      </c>
      <c r="M27" s="5" t="s">
        <v>158</v>
      </c>
      <c r="N27" s="5" t="s">
        <v>159</v>
      </c>
      <c r="O27" s="5" t="s">
        <v>160</v>
      </c>
      <c r="P27" s="5" t="s">
        <v>161</v>
      </c>
      <c r="Q27" s="5" t="s">
        <v>162</v>
      </c>
      <c r="R27" s="5" t="s">
        <v>154</v>
      </c>
      <c r="S27" s="5" t="s">
        <v>22</v>
      </c>
    </row>
    <row r="30" spans="1:19" x14ac:dyDescent="0.35">
      <c r="A30" s="4" t="s">
        <v>798</v>
      </c>
    </row>
    <row r="32" spans="1:19" x14ac:dyDescent="0.35">
      <c r="A32" s="4" t="s">
        <v>799</v>
      </c>
    </row>
    <row r="33" spans="1:24" x14ac:dyDescent="0.35">
      <c r="A33" s="4" t="s">
        <v>800</v>
      </c>
    </row>
    <row r="36" spans="1:24" x14ac:dyDescent="0.35">
      <c r="A36" s="1" t="s">
        <v>801</v>
      </c>
    </row>
    <row r="38" spans="1:24" x14ac:dyDescent="0.35">
      <c r="A38" s="2" t="s">
        <v>802</v>
      </c>
      <c r="B38" s="2" t="s">
        <v>636</v>
      </c>
      <c r="C38" s="2" t="s">
        <v>637</v>
      </c>
      <c r="D38" s="2" t="s">
        <v>638</v>
      </c>
      <c r="E38" s="2" t="s">
        <v>639</v>
      </c>
      <c r="F38" s="2" t="s">
        <v>640</v>
      </c>
      <c r="G38" s="2" t="s">
        <v>114</v>
      </c>
      <c r="H38" s="2" t="s">
        <v>115</v>
      </c>
      <c r="I38" s="2" t="s">
        <v>116</v>
      </c>
      <c r="J38" s="2" t="s">
        <v>117</v>
      </c>
      <c r="K38" s="2" t="s">
        <v>118</v>
      </c>
      <c r="L38" s="2" t="s">
        <v>119</v>
      </c>
      <c r="M38" s="2" t="s">
        <v>120</v>
      </c>
      <c r="N38" s="2" t="s">
        <v>121</v>
      </c>
      <c r="O38" s="2" t="s">
        <v>122</v>
      </c>
      <c r="P38" s="2" t="s">
        <v>123</v>
      </c>
      <c r="Q38" s="2" t="s">
        <v>124</v>
      </c>
      <c r="R38" s="2" t="s">
        <v>125</v>
      </c>
      <c r="S38" s="2" t="s">
        <v>126</v>
      </c>
      <c r="T38" s="2" t="s">
        <v>127</v>
      </c>
      <c r="U38" s="2" t="s">
        <v>128</v>
      </c>
      <c r="V38" s="2" t="s">
        <v>129</v>
      </c>
      <c r="W38" s="2" t="s">
        <v>130</v>
      </c>
      <c r="X38" s="2" t="s">
        <v>131</v>
      </c>
    </row>
    <row r="39" spans="1:24" x14ac:dyDescent="0.35">
      <c r="A39" s="4" t="s">
        <v>803</v>
      </c>
      <c r="B39" s="3" t="s">
        <v>728</v>
      </c>
      <c r="C39" s="3" t="s">
        <v>731</v>
      </c>
      <c r="D39" s="3" t="s">
        <v>727</v>
      </c>
      <c r="E39" s="3" t="s">
        <v>731</v>
      </c>
      <c r="F39" s="3" t="s">
        <v>566</v>
      </c>
      <c r="G39" s="3" t="s">
        <v>727</v>
      </c>
      <c r="H39" s="3" t="s">
        <v>567</v>
      </c>
      <c r="I39" s="3" t="s">
        <v>569</v>
      </c>
      <c r="J39" s="3" t="s">
        <v>569</v>
      </c>
      <c r="K39" s="3" t="s">
        <v>569</v>
      </c>
      <c r="L39" s="3" t="s">
        <v>743</v>
      </c>
      <c r="M39" s="3" t="s">
        <v>743</v>
      </c>
      <c r="N39" s="3" t="s">
        <v>568</v>
      </c>
      <c r="O39" s="3" t="s">
        <v>569</v>
      </c>
      <c r="P39" s="3" t="s">
        <v>672</v>
      </c>
      <c r="Q39" s="3" t="s">
        <v>570</v>
      </c>
      <c r="R39" s="3" t="s">
        <v>570</v>
      </c>
      <c r="S39" s="3" t="s">
        <v>804</v>
      </c>
      <c r="T39" s="3" t="s">
        <v>568</v>
      </c>
      <c r="U39" s="3" t="s">
        <v>742</v>
      </c>
      <c r="V39" s="3" t="s">
        <v>804</v>
      </c>
      <c r="W39" s="3" t="s">
        <v>804</v>
      </c>
      <c r="X39" s="3" t="s">
        <v>581</v>
      </c>
    </row>
    <row r="40" spans="1:24" x14ac:dyDescent="0.35">
      <c r="A40" s="4" t="s">
        <v>805</v>
      </c>
      <c r="B40" s="3" t="s">
        <v>727</v>
      </c>
      <c r="C40" s="3" t="s">
        <v>567</v>
      </c>
      <c r="D40" s="3" t="s">
        <v>569</v>
      </c>
      <c r="E40" s="3" t="s">
        <v>567</v>
      </c>
      <c r="F40" s="3" t="s">
        <v>568</v>
      </c>
      <c r="G40" s="3" t="s">
        <v>569</v>
      </c>
      <c r="H40" s="3" t="s">
        <v>568</v>
      </c>
      <c r="I40" s="3" t="s">
        <v>675</v>
      </c>
      <c r="J40" s="3" t="s">
        <v>675</v>
      </c>
      <c r="K40" s="3" t="s">
        <v>672</v>
      </c>
      <c r="L40" s="3" t="s">
        <v>581</v>
      </c>
      <c r="M40" s="3" t="s">
        <v>582</v>
      </c>
      <c r="N40" s="3" t="s">
        <v>804</v>
      </c>
      <c r="O40" s="3" t="s">
        <v>742</v>
      </c>
      <c r="P40" s="3" t="s">
        <v>580</v>
      </c>
      <c r="Q40" s="3" t="s">
        <v>675</v>
      </c>
      <c r="R40" s="3" t="s">
        <v>743</v>
      </c>
      <c r="S40" s="3" t="s">
        <v>580</v>
      </c>
      <c r="T40" s="3" t="s">
        <v>742</v>
      </c>
      <c r="U40" s="3" t="s">
        <v>580</v>
      </c>
      <c r="V40" s="3" t="s">
        <v>578</v>
      </c>
      <c r="W40" s="3" t="s">
        <v>580</v>
      </c>
      <c r="X40" s="3" t="s">
        <v>578</v>
      </c>
    </row>
    <row r="41" spans="1:24" x14ac:dyDescent="0.35">
      <c r="A41" s="4" t="s">
        <v>806</v>
      </c>
      <c r="B41" s="3" t="s">
        <v>587</v>
      </c>
      <c r="C41" s="3" t="s">
        <v>587</v>
      </c>
      <c r="D41" s="3" t="s">
        <v>669</v>
      </c>
      <c r="E41" s="3" t="s">
        <v>587</v>
      </c>
      <c r="F41" s="3" t="s">
        <v>669</v>
      </c>
      <c r="G41" s="3" t="s">
        <v>669</v>
      </c>
      <c r="H41" s="3" t="s">
        <v>669</v>
      </c>
      <c r="I41" s="3" t="s">
        <v>669</v>
      </c>
      <c r="J41" s="3" t="s">
        <v>669</v>
      </c>
      <c r="K41" s="3" t="s">
        <v>591</v>
      </c>
      <c r="L41" s="3" t="s">
        <v>591</v>
      </c>
      <c r="M41" s="3" t="s">
        <v>591</v>
      </c>
      <c r="N41" s="3" t="s">
        <v>591</v>
      </c>
      <c r="O41" s="3" t="s">
        <v>669</v>
      </c>
      <c r="P41" s="3" t="s">
        <v>591</v>
      </c>
      <c r="Q41" s="3" t="s">
        <v>669</v>
      </c>
      <c r="R41" s="3" t="s">
        <v>669</v>
      </c>
      <c r="S41" s="3" t="s">
        <v>591</v>
      </c>
      <c r="T41" s="3" t="s">
        <v>669</v>
      </c>
      <c r="U41" s="3" t="s">
        <v>591</v>
      </c>
      <c r="V41" s="3" t="s">
        <v>598</v>
      </c>
      <c r="W41" s="3" t="s">
        <v>598</v>
      </c>
      <c r="X41" s="3" t="s">
        <v>598</v>
      </c>
    </row>
    <row r="42" spans="1:24" x14ac:dyDescent="0.35">
      <c r="A42" s="4" t="s">
        <v>807</v>
      </c>
      <c r="B42" s="3" t="s">
        <v>572</v>
      </c>
      <c r="C42" s="3" t="s">
        <v>569</v>
      </c>
      <c r="D42" s="3" t="s">
        <v>743</v>
      </c>
      <c r="E42" s="3" t="s">
        <v>569</v>
      </c>
      <c r="F42" s="3" t="s">
        <v>675</v>
      </c>
      <c r="G42" s="3" t="s">
        <v>675</v>
      </c>
      <c r="H42" s="3" t="s">
        <v>675</v>
      </c>
      <c r="I42" s="3" t="s">
        <v>804</v>
      </c>
      <c r="J42" s="3" t="s">
        <v>804</v>
      </c>
      <c r="K42" s="3" t="s">
        <v>804</v>
      </c>
      <c r="L42" s="3" t="s">
        <v>579</v>
      </c>
      <c r="M42" s="3" t="s">
        <v>580</v>
      </c>
      <c r="N42" s="3" t="s">
        <v>582</v>
      </c>
      <c r="O42" s="3" t="s">
        <v>582</v>
      </c>
      <c r="P42" s="3" t="s">
        <v>578</v>
      </c>
      <c r="Q42" s="3" t="s">
        <v>804</v>
      </c>
      <c r="R42" s="3" t="s">
        <v>742</v>
      </c>
      <c r="S42" s="3" t="s">
        <v>578</v>
      </c>
      <c r="T42" s="3" t="s">
        <v>581</v>
      </c>
      <c r="U42" s="3" t="s">
        <v>578</v>
      </c>
      <c r="V42" s="3" t="s">
        <v>577</v>
      </c>
      <c r="W42" s="3" t="s">
        <v>577</v>
      </c>
      <c r="X42" s="3" t="s">
        <v>577</v>
      </c>
    </row>
    <row r="43" spans="1:24" x14ac:dyDescent="0.35">
      <c r="A43" s="4" t="s">
        <v>808</v>
      </c>
      <c r="B43" s="3" t="s">
        <v>569</v>
      </c>
      <c r="C43" s="3" t="s">
        <v>568</v>
      </c>
      <c r="D43" s="3" t="s">
        <v>672</v>
      </c>
      <c r="E43" s="3" t="s">
        <v>568</v>
      </c>
      <c r="F43" s="3" t="s">
        <v>672</v>
      </c>
      <c r="G43" s="3" t="s">
        <v>672</v>
      </c>
      <c r="H43" s="3" t="s">
        <v>672</v>
      </c>
      <c r="I43" s="3" t="s">
        <v>581</v>
      </c>
      <c r="J43" s="3" t="s">
        <v>581</v>
      </c>
      <c r="K43" s="3" t="s">
        <v>582</v>
      </c>
      <c r="L43" s="3" t="s">
        <v>577</v>
      </c>
      <c r="M43" s="3" t="s">
        <v>669</v>
      </c>
      <c r="N43" s="3" t="s">
        <v>577</v>
      </c>
      <c r="O43" s="3" t="s">
        <v>578</v>
      </c>
      <c r="P43" s="3" t="s">
        <v>669</v>
      </c>
      <c r="Q43" s="3" t="s">
        <v>579</v>
      </c>
      <c r="R43" s="3" t="s">
        <v>581</v>
      </c>
      <c r="S43" s="3" t="s">
        <v>587</v>
      </c>
      <c r="T43" s="3" t="s">
        <v>579</v>
      </c>
      <c r="U43" s="3" t="s">
        <v>669</v>
      </c>
      <c r="V43" s="3" t="s">
        <v>669</v>
      </c>
      <c r="W43" s="3" t="s">
        <v>669</v>
      </c>
      <c r="X43" s="3" t="s">
        <v>669</v>
      </c>
    </row>
    <row r="44" spans="1:24" x14ac:dyDescent="0.35">
      <c r="A44" s="6" t="s">
        <v>679</v>
      </c>
      <c r="B44" s="5" t="s">
        <v>24</v>
      </c>
      <c r="C44" s="5" t="s">
        <v>24</v>
      </c>
      <c r="D44" s="5" t="s">
        <v>24</v>
      </c>
      <c r="E44" s="5" t="s">
        <v>24</v>
      </c>
      <c r="F44" s="5" t="s">
        <v>24</v>
      </c>
      <c r="G44" s="5" t="s">
        <v>809</v>
      </c>
      <c r="H44" s="5" t="s">
        <v>810</v>
      </c>
      <c r="I44" s="5" t="s">
        <v>811</v>
      </c>
      <c r="J44" s="5" t="s">
        <v>811</v>
      </c>
      <c r="K44" s="5" t="s">
        <v>746</v>
      </c>
      <c r="L44" s="5" t="s">
        <v>812</v>
      </c>
      <c r="M44" s="5" t="s">
        <v>813</v>
      </c>
      <c r="N44" s="5" t="s">
        <v>814</v>
      </c>
      <c r="O44" s="5" t="s">
        <v>812</v>
      </c>
      <c r="P44" s="5" t="s">
        <v>812</v>
      </c>
      <c r="Q44" s="5" t="s">
        <v>815</v>
      </c>
      <c r="R44" s="5" t="s">
        <v>811</v>
      </c>
      <c r="S44" s="5" t="s">
        <v>816</v>
      </c>
      <c r="T44" s="5" t="s">
        <v>810</v>
      </c>
      <c r="U44" s="5" t="s">
        <v>817</v>
      </c>
      <c r="V44" s="5" t="s">
        <v>811</v>
      </c>
      <c r="W44" s="5" t="s">
        <v>810</v>
      </c>
      <c r="X44" s="5" t="s">
        <v>811</v>
      </c>
    </row>
    <row r="45" spans="1:24" x14ac:dyDescent="0.35">
      <c r="A45" s="4" t="s">
        <v>683</v>
      </c>
      <c r="B45" s="3" t="s">
        <v>24</v>
      </c>
      <c r="C45" s="3" t="s">
        <v>24</v>
      </c>
      <c r="D45" s="3" t="s">
        <v>24</v>
      </c>
      <c r="E45" s="3" t="s">
        <v>24</v>
      </c>
      <c r="F45" s="3" t="s">
        <v>24</v>
      </c>
      <c r="G45" s="3" t="s">
        <v>818</v>
      </c>
      <c r="H45" s="3" t="s">
        <v>753</v>
      </c>
      <c r="I45" s="3" t="s">
        <v>752</v>
      </c>
      <c r="J45" s="3" t="s">
        <v>752</v>
      </c>
      <c r="K45" s="3" t="s">
        <v>819</v>
      </c>
      <c r="L45" s="3" t="s">
        <v>819</v>
      </c>
      <c r="M45" s="3" t="s">
        <v>819</v>
      </c>
      <c r="N45" s="3" t="s">
        <v>749</v>
      </c>
      <c r="O45" s="3" t="s">
        <v>751</v>
      </c>
      <c r="P45" s="3" t="s">
        <v>748</v>
      </c>
      <c r="Q45" s="3" t="s">
        <v>751</v>
      </c>
      <c r="R45" s="3" t="s">
        <v>820</v>
      </c>
      <c r="S45" s="3" t="s">
        <v>745</v>
      </c>
      <c r="T45" s="3" t="s">
        <v>752</v>
      </c>
      <c r="U45" s="3" t="s">
        <v>821</v>
      </c>
      <c r="V45" s="3" t="s">
        <v>815</v>
      </c>
      <c r="W45" s="3" t="s">
        <v>822</v>
      </c>
      <c r="X45" s="3" t="s">
        <v>815</v>
      </c>
    </row>
    <row r="46" spans="1:24" x14ac:dyDescent="0.35">
      <c r="A46" s="6" t="s">
        <v>687</v>
      </c>
      <c r="B46" s="5" t="s">
        <v>24</v>
      </c>
      <c r="C46" s="5" t="s">
        <v>24</v>
      </c>
      <c r="D46" s="5" t="s">
        <v>24</v>
      </c>
      <c r="E46" s="5" t="s">
        <v>24</v>
      </c>
      <c r="F46" s="5" t="s">
        <v>24</v>
      </c>
      <c r="G46" s="5" t="s">
        <v>158</v>
      </c>
      <c r="H46" s="5" t="s">
        <v>778</v>
      </c>
      <c r="I46" s="5" t="s">
        <v>546</v>
      </c>
      <c r="J46" s="5" t="s">
        <v>152</v>
      </c>
      <c r="K46" s="5" t="s">
        <v>539</v>
      </c>
      <c r="L46" s="5" t="s">
        <v>779</v>
      </c>
      <c r="M46" s="5" t="s">
        <v>470</v>
      </c>
      <c r="N46" s="5" t="s">
        <v>232</v>
      </c>
      <c r="O46" s="5" t="s">
        <v>533</v>
      </c>
      <c r="P46" s="5" t="s">
        <v>177</v>
      </c>
      <c r="Q46" s="5" t="s">
        <v>168</v>
      </c>
      <c r="R46" s="5" t="s">
        <v>154</v>
      </c>
      <c r="S46" s="5" t="s">
        <v>186</v>
      </c>
      <c r="T46" s="5" t="s">
        <v>156</v>
      </c>
      <c r="U46" s="5" t="s">
        <v>193</v>
      </c>
      <c r="V46" s="5" t="s">
        <v>191</v>
      </c>
      <c r="W46" s="5" t="s">
        <v>177</v>
      </c>
      <c r="X46" s="5" t="s">
        <v>15</v>
      </c>
    </row>
    <row r="49" spans="1:24" x14ac:dyDescent="0.35">
      <c r="A49" s="4" t="s">
        <v>823</v>
      </c>
    </row>
    <row r="51" spans="1:24" x14ac:dyDescent="0.35">
      <c r="A51" s="4" t="s">
        <v>824</v>
      </c>
    </row>
    <row r="52" spans="1:24" x14ac:dyDescent="0.35">
      <c r="A52" s="4" t="s">
        <v>825</v>
      </c>
    </row>
    <row r="53" spans="1:24" x14ac:dyDescent="0.35">
      <c r="A53" s="4" t="s">
        <v>826</v>
      </c>
    </row>
    <row r="54" spans="1:24" x14ac:dyDescent="0.35">
      <c r="A54" s="4" t="s">
        <v>800</v>
      </c>
    </row>
    <row r="55" spans="1:24" x14ac:dyDescent="0.35">
      <c r="A55" s="4" t="s">
        <v>774</v>
      </c>
    </row>
    <row r="58" spans="1:24" x14ac:dyDescent="0.35">
      <c r="A58" s="1" t="s">
        <v>827</v>
      </c>
    </row>
    <row r="60" spans="1:24" x14ac:dyDescent="0.35">
      <c r="A60" s="2" t="s">
        <v>828</v>
      </c>
      <c r="B60" s="2" t="s">
        <v>636</v>
      </c>
      <c r="C60" s="2" t="s">
        <v>637</v>
      </c>
      <c r="D60" s="2" t="s">
        <v>638</v>
      </c>
      <c r="E60" s="2" t="s">
        <v>639</v>
      </c>
      <c r="F60" s="2" t="s">
        <v>640</v>
      </c>
      <c r="G60" s="2" t="s">
        <v>114</v>
      </c>
      <c r="H60" s="2" t="s">
        <v>115</v>
      </c>
      <c r="I60" s="2" t="s">
        <v>116</v>
      </c>
      <c r="J60" s="2" t="s">
        <v>117</v>
      </c>
      <c r="K60" s="2" t="s">
        <v>118</v>
      </c>
      <c r="L60" s="2" t="s">
        <v>119</v>
      </c>
      <c r="M60" s="2" t="s">
        <v>120</v>
      </c>
      <c r="N60" s="2" t="s">
        <v>121</v>
      </c>
      <c r="O60" s="2" t="s">
        <v>122</v>
      </c>
      <c r="P60" s="2" t="s">
        <v>123</v>
      </c>
      <c r="Q60" s="2" t="s">
        <v>124</v>
      </c>
      <c r="R60" s="2" t="s">
        <v>125</v>
      </c>
      <c r="S60" s="2" t="s">
        <v>126</v>
      </c>
      <c r="T60" s="2" t="s">
        <v>127</v>
      </c>
      <c r="U60" s="2" t="s">
        <v>128</v>
      </c>
      <c r="V60" s="2" t="s">
        <v>129</v>
      </c>
      <c r="W60" s="2" t="s">
        <v>130</v>
      </c>
      <c r="X60" s="2" t="s">
        <v>131</v>
      </c>
    </row>
    <row r="61" spans="1:24" x14ac:dyDescent="0.35">
      <c r="A61" s="4" t="s">
        <v>829</v>
      </c>
      <c r="B61" s="3" t="s">
        <v>580</v>
      </c>
      <c r="C61" s="3" t="s">
        <v>579</v>
      </c>
      <c r="D61" s="3" t="s">
        <v>579</v>
      </c>
      <c r="E61" s="3" t="s">
        <v>579</v>
      </c>
      <c r="F61" s="3" t="s">
        <v>582</v>
      </c>
      <c r="G61" s="3" t="s">
        <v>582</v>
      </c>
      <c r="H61" s="3" t="s">
        <v>582</v>
      </c>
      <c r="I61" s="3" t="s">
        <v>580</v>
      </c>
      <c r="J61" s="3" t="s">
        <v>582</v>
      </c>
      <c r="K61" s="3" t="s">
        <v>579</v>
      </c>
      <c r="L61" s="3" t="s">
        <v>579</v>
      </c>
      <c r="M61" s="3" t="s">
        <v>581</v>
      </c>
      <c r="N61" s="3" t="s">
        <v>581</v>
      </c>
      <c r="O61" s="3" t="s">
        <v>804</v>
      </c>
      <c r="P61" s="3" t="s">
        <v>582</v>
      </c>
      <c r="Q61" s="3" t="s">
        <v>579</v>
      </c>
      <c r="R61" s="3" t="s">
        <v>580</v>
      </c>
      <c r="S61" s="3" t="s">
        <v>581</v>
      </c>
      <c r="T61" s="3" t="s">
        <v>580</v>
      </c>
      <c r="U61" s="3" t="s">
        <v>672</v>
      </c>
      <c r="V61" s="3" t="s">
        <v>571</v>
      </c>
      <c r="W61" s="3" t="s">
        <v>571</v>
      </c>
      <c r="X61" s="3" t="s">
        <v>571</v>
      </c>
    </row>
    <row r="62" spans="1:24" x14ac:dyDescent="0.35">
      <c r="A62" s="4" t="s">
        <v>830</v>
      </c>
      <c r="B62" s="3" t="s">
        <v>578</v>
      </c>
      <c r="C62" s="3" t="s">
        <v>578</v>
      </c>
      <c r="D62" s="3" t="s">
        <v>578</v>
      </c>
      <c r="E62" s="3" t="s">
        <v>578</v>
      </c>
      <c r="F62" s="3" t="s">
        <v>579</v>
      </c>
      <c r="G62" s="3" t="s">
        <v>580</v>
      </c>
      <c r="H62" s="3" t="s">
        <v>580</v>
      </c>
      <c r="I62" s="3" t="s">
        <v>578</v>
      </c>
      <c r="J62" s="3" t="s">
        <v>580</v>
      </c>
      <c r="K62" s="3" t="s">
        <v>578</v>
      </c>
      <c r="L62" s="3" t="s">
        <v>578</v>
      </c>
      <c r="M62" s="3" t="s">
        <v>579</v>
      </c>
      <c r="N62" s="3" t="s">
        <v>579</v>
      </c>
      <c r="O62" s="3" t="s">
        <v>582</v>
      </c>
      <c r="P62" s="3" t="s">
        <v>580</v>
      </c>
      <c r="Q62" s="3" t="s">
        <v>578</v>
      </c>
      <c r="R62" s="3" t="s">
        <v>578</v>
      </c>
      <c r="S62" s="3" t="s">
        <v>579</v>
      </c>
      <c r="T62" s="3" t="s">
        <v>577</v>
      </c>
      <c r="U62" s="3" t="s">
        <v>804</v>
      </c>
      <c r="V62" s="3" t="s">
        <v>675</v>
      </c>
      <c r="W62" s="3" t="s">
        <v>675</v>
      </c>
      <c r="X62" s="3" t="s">
        <v>675</v>
      </c>
    </row>
    <row r="63" spans="1:24" x14ac:dyDescent="0.35">
      <c r="A63" s="4" t="s">
        <v>831</v>
      </c>
      <c r="B63" s="3" t="s">
        <v>598</v>
      </c>
      <c r="C63" s="3" t="s">
        <v>591</v>
      </c>
      <c r="D63" s="3" t="s">
        <v>591</v>
      </c>
      <c r="E63" s="3" t="s">
        <v>591</v>
      </c>
      <c r="F63" s="3" t="s">
        <v>591</v>
      </c>
      <c r="G63" s="3" t="s">
        <v>591</v>
      </c>
      <c r="H63" s="3" t="s">
        <v>591</v>
      </c>
      <c r="I63" s="3" t="s">
        <v>591</v>
      </c>
      <c r="J63" s="3" t="s">
        <v>591</v>
      </c>
      <c r="K63" s="3" t="s">
        <v>591</v>
      </c>
      <c r="L63" s="3" t="s">
        <v>591</v>
      </c>
      <c r="M63" s="3" t="s">
        <v>591</v>
      </c>
      <c r="N63" s="3" t="s">
        <v>591</v>
      </c>
      <c r="O63" s="3" t="s">
        <v>591</v>
      </c>
      <c r="P63" s="3" t="s">
        <v>591</v>
      </c>
      <c r="Q63" s="3" t="s">
        <v>591</v>
      </c>
      <c r="R63" s="3" t="s">
        <v>591</v>
      </c>
      <c r="S63" s="3" t="s">
        <v>591</v>
      </c>
      <c r="T63" s="3" t="s">
        <v>591</v>
      </c>
      <c r="U63" s="3" t="s">
        <v>669</v>
      </c>
      <c r="V63" s="3" t="s">
        <v>587</v>
      </c>
      <c r="W63" s="3" t="s">
        <v>587</v>
      </c>
      <c r="X63" s="3" t="s">
        <v>587</v>
      </c>
    </row>
    <row r="64" spans="1:24" x14ac:dyDescent="0.35">
      <c r="A64" s="4" t="s">
        <v>832</v>
      </c>
      <c r="B64" s="3" t="s">
        <v>584</v>
      </c>
      <c r="C64" s="3" t="s">
        <v>577</v>
      </c>
      <c r="D64" s="3" t="s">
        <v>577</v>
      </c>
      <c r="E64" s="3" t="s">
        <v>577</v>
      </c>
      <c r="F64" s="3" t="s">
        <v>578</v>
      </c>
      <c r="G64" s="3" t="s">
        <v>578</v>
      </c>
      <c r="H64" s="3" t="s">
        <v>577</v>
      </c>
      <c r="I64" s="3" t="s">
        <v>584</v>
      </c>
      <c r="J64" s="3" t="s">
        <v>578</v>
      </c>
      <c r="K64" s="3" t="s">
        <v>577</v>
      </c>
      <c r="L64" s="3" t="s">
        <v>584</v>
      </c>
      <c r="M64" s="3" t="s">
        <v>578</v>
      </c>
      <c r="N64" s="3" t="s">
        <v>578</v>
      </c>
      <c r="O64" s="3" t="s">
        <v>580</v>
      </c>
      <c r="P64" s="3" t="s">
        <v>577</v>
      </c>
      <c r="Q64" s="3" t="s">
        <v>577</v>
      </c>
      <c r="R64" s="3" t="s">
        <v>584</v>
      </c>
      <c r="S64" s="3" t="s">
        <v>578</v>
      </c>
      <c r="T64" s="3" t="s">
        <v>584</v>
      </c>
      <c r="U64" s="3" t="s">
        <v>579</v>
      </c>
      <c r="V64" s="3" t="s">
        <v>804</v>
      </c>
      <c r="W64" s="3" t="s">
        <v>581</v>
      </c>
      <c r="X64" s="3" t="s">
        <v>581</v>
      </c>
    </row>
    <row r="65" spans="1:24" x14ac:dyDescent="0.35">
      <c r="A65" s="4" t="s">
        <v>833</v>
      </c>
      <c r="B65" s="3" t="s">
        <v>584</v>
      </c>
      <c r="C65" s="3" t="s">
        <v>577</v>
      </c>
      <c r="D65" s="3" t="s">
        <v>577</v>
      </c>
      <c r="E65" s="3" t="s">
        <v>584</v>
      </c>
      <c r="F65" s="3" t="s">
        <v>580</v>
      </c>
      <c r="G65" s="3" t="s">
        <v>578</v>
      </c>
      <c r="H65" s="3" t="s">
        <v>577</v>
      </c>
      <c r="I65" s="3" t="s">
        <v>577</v>
      </c>
      <c r="J65" s="3" t="s">
        <v>578</v>
      </c>
      <c r="K65" s="3" t="s">
        <v>577</v>
      </c>
      <c r="L65" s="3" t="s">
        <v>584</v>
      </c>
      <c r="M65" s="3" t="s">
        <v>578</v>
      </c>
      <c r="N65" s="3" t="s">
        <v>578</v>
      </c>
      <c r="O65" s="3" t="s">
        <v>580</v>
      </c>
      <c r="P65" s="3" t="s">
        <v>578</v>
      </c>
      <c r="Q65" s="3" t="s">
        <v>584</v>
      </c>
      <c r="R65" s="3" t="s">
        <v>584</v>
      </c>
      <c r="S65" s="3" t="s">
        <v>580</v>
      </c>
      <c r="T65" s="3" t="s">
        <v>584</v>
      </c>
      <c r="U65" s="3" t="s">
        <v>582</v>
      </c>
      <c r="V65" s="3" t="s">
        <v>742</v>
      </c>
      <c r="W65" s="3" t="s">
        <v>742</v>
      </c>
      <c r="X65" s="3" t="s">
        <v>742</v>
      </c>
    </row>
    <row r="66" spans="1:24" x14ac:dyDescent="0.35">
      <c r="A66" s="6" t="s">
        <v>679</v>
      </c>
      <c r="B66" s="5" t="s">
        <v>24</v>
      </c>
      <c r="C66" s="5" t="s">
        <v>24</v>
      </c>
      <c r="D66" s="5" t="s">
        <v>24</v>
      </c>
      <c r="E66" s="5" t="s">
        <v>24</v>
      </c>
      <c r="F66" s="5" t="s">
        <v>24</v>
      </c>
      <c r="G66" s="5" t="s">
        <v>587</v>
      </c>
      <c r="H66" s="5" t="s">
        <v>587</v>
      </c>
      <c r="I66" s="5" t="s">
        <v>587</v>
      </c>
      <c r="J66" s="5" t="s">
        <v>584</v>
      </c>
      <c r="K66" s="5" t="s">
        <v>577</v>
      </c>
      <c r="L66" s="5" t="s">
        <v>578</v>
      </c>
      <c r="M66" s="5" t="s">
        <v>579</v>
      </c>
      <c r="N66" s="5" t="s">
        <v>582</v>
      </c>
      <c r="O66" s="5" t="s">
        <v>581</v>
      </c>
      <c r="P66" s="5" t="s">
        <v>804</v>
      </c>
      <c r="Q66" s="5" t="s">
        <v>804</v>
      </c>
      <c r="R66" s="5" t="s">
        <v>804</v>
      </c>
      <c r="S66" s="5" t="s">
        <v>742</v>
      </c>
      <c r="T66" s="5" t="s">
        <v>675</v>
      </c>
      <c r="U66" s="5" t="s">
        <v>675</v>
      </c>
      <c r="V66" s="5" t="s">
        <v>566</v>
      </c>
      <c r="W66" s="5" t="s">
        <v>727</v>
      </c>
      <c r="X66" s="5" t="s">
        <v>567</v>
      </c>
    </row>
    <row r="67" spans="1:24" x14ac:dyDescent="0.35">
      <c r="A67" s="4" t="s">
        <v>683</v>
      </c>
      <c r="B67" s="3" t="s">
        <v>24</v>
      </c>
      <c r="C67" s="3" t="s">
        <v>24</v>
      </c>
      <c r="D67" s="3" t="s">
        <v>24</v>
      </c>
      <c r="E67" s="3" t="s">
        <v>24</v>
      </c>
      <c r="F67" s="3" t="s">
        <v>24</v>
      </c>
      <c r="G67" s="3" t="s">
        <v>582</v>
      </c>
      <c r="H67" s="3" t="s">
        <v>582</v>
      </c>
      <c r="I67" s="3" t="s">
        <v>582</v>
      </c>
      <c r="J67" s="3" t="s">
        <v>804</v>
      </c>
      <c r="K67" s="3" t="s">
        <v>804</v>
      </c>
      <c r="L67" s="3" t="s">
        <v>742</v>
      </c>
      <c r="M67" s="3" t="s">
        <v>743</v>
      </c>
      <c r="N67" s="3" t="s">
        <v>571</v>
      </c>
      <c r="O67" s="3" t="s">
        <v>569</v>
      </c>
      <c r="P67" s="3" t="s">
        <v>568</v>
      </c>
      <c r="Q67" s="3" t="s">
        <v>571</v>
      </c>
      <c r="R67" s="3" t="s">
        <v>568</v>
      </c>
      <c r="S67" s="3" t="s">
        <v>572</v>
      </c>
      <c r="T67" s="3" t="s">
        <v>569</v>
      </c>
      <c r="U67" s="3" t="s">
        <v>730</v>
      </c>
      <c r="V67" s="3" t="s">
        <v>622</v>
      </c>
      <c r="W67" s="3" t="s">
        <v>684</v>
      </c>
      <c r="X67" s="3" t="s">
        <v>622</v>
      </c>
    </row>
    <row r="68" spans="1:24" x14ac:dyDescent="0.35">
      <c r="A68" s="6" t="s">
        <v>687</v>
      </c>
      <c r="B68" s="5" t="s">
        <v>24</v>
      </c>
      <c r="C68" s="5" t="s">
        <v>24</v>
      </c>
      <c r="D68" s="5" t="s">
        <v>24</v>
      </c>
      <c r="E68" s="5" t="s">
        <v>24</v>
      </c>
      <c r="F68" s="5" t="s">
        <v>24</v>
      </c>
      <c r="G68" s="5" t="s">
        <v>781</v>
      </c>
      <c r="H68" s="5" t="s">
        <v>782</v>
      </c>
      <c r="I68" s="5" t="s">
        <v>783</v>
      </c>
      <c r="J68" s="5" t="s">
        <v>784</v>
      </c>
      <c r="K68" s="5" t="s">
        <v>785</v>
      </c>
      <c r="L68" s="5" t="s">
        <v>786</v>
      </c>
      <c r="M68" s="5" t="s">
        <v>787</v>
      </c>
      <c r="N68" s="5" t="s">
        <v>788</v>
      </c>
      <c r="O68" s="5" t="s">
        <v>789</v>
      </c>
      <c r="P68" s="5" t="s">
        <v>790</v>
      </c>
      <c r="Q68" s="5" t="s">
        <v>791</v>
      </c>
      <c r="R68" s="5" t="s">
        <v>792</v>
      </c>
      <c r="S68" s="5" t="s">
        <v>793</v>
      </c>
      <c r="T68" s="5" t="s">
        <v>794</v>
      </c>
      <c r="U68" s="5" t="s">
        <v>795</v>
      </c>
      <c r="V68" s="5" t="s">
        <v>796</v>
      </c>
      <c r="W68" s="5" t="s">
        <v>797</v>
      </c>
      <c r="X68" s="5" t="s">
        <v>19</v>
      </c>
    </row>
    <row r="71" spans="1:24" x14ac:dyDescent="0.35">
      <c r="A71" s="4" t="s">
        <v>834</v>
      </c>
    </row>
    <row r="73" spans="1:24" x14ac:dyDescent="0.35">
      <c r="A73" s="4" t="s">
        <v>835</v>
      </c>
    </row>
    <row r="74" spans="1:24" x14ac:dyDescent="0.35">
      <c r="A74" s="4" t="s">
        <v>825</v>
      </c>
    </row>
    <row r="75" spans="1:24" x14ac:dyDescent="0.35">
      <c r="A75" s="4" t="s">
        <v>836</v>
      </c>
    </row>
    <row r="76" spans="1:24" x14ac:dyDescent="0.35">
      <c r="A76" s="4" t="s">
        <v>837</v>
      </c>
    </row>
    <row r="77" spans="1:24" x14ac:dyDescent="0.35">
      <c r="A77" s="4" t="s">
        <v>774</v>
      </c>
    </row>
    <row r="80" spans="1:24" ht="15" x14ac:dyDescent="0.35">
      <c r="A80"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4">
    <tablePart r:id="rId2"/>
    <tablePart r:id="rId3"/>
    <tablePart r:id="rId4"/>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15"/>
  <sheetViews>
    <sheetView workbookViewId="0"/>
  </sheetViews>
  <sheetFormatPr defaultColWidth="10.90625" defaultRowHeight="14.5" x14ac:dyDescent="0.35"/>
  <cols>
    <col min="1" max="1" width="38.7265625" customWidth="1"/>
    <col min="2" max="24" width="12.7265625" customWidth="1"/>
  </cols>
  <sheetData>
    <row r="1" spans="1:24" x14ac:dyDescent="0.35">
      <c r="A1" s="1" t="s">
        <v>838</v>
      </c>
    </row>
    <row r="3" spans="1:24" x14ac:dyDescent="0.35">
      <c r="A3" s="1" t="s">
        <v>839</v>
      </c>
    </row>
    <row r="5" spans="1:24" x14ac:dyDescent="0.35">
      <c r="A5" s="2" t="s">
        <v>635</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840</v>
      </c>
      <c r="C6" s="3" t="s">
        <v>651</v>
      </c>
      <c r="D6" s="3" t="s">
        <v>841</v>
      </c>
      <c r="E6" s="3" t="s">
        <v>652</v>
      </c>
      <c r="F6" s="3" t="s">
        <v>842</v>
      </c>
      <c r="G6" s="3" t="s">
        <v>841</v>
      </c>
      <c r="H6" s="3" t="s">
        <v>841</v>
      </c>
      <c r="I6" s="3" t="s">
        <v>650</v>
      </c>
      <c r="J6" s="3" t="s">
        <v>650</v>
      </c>
      <c r="K6" s="3" t="s">
        <v>657</v>
      </c>
      <c r="L6" s="3" t="s">
        <v>646</v>
      </c>
      <c r="M6" s="3" t="s">
        <v>647</v>
      </c>
      <c r="N6" s="3" t="s">
        <v>649</v>
      </c>
      <c r="O6" s="3" t="s">
        <v>657</v>
      </c>
      <c r="P6" s="3" t="s">
        <v>648</v>
      </c>
      <c r="Q6" s="3" t="s">
        <v>650</v>
      </c>
      <c r="R6" s="3" t="s">
        <v>654</v>
      </c>
      <c r="S6" s="3" t="s">
        <v>648</v>
      </c>
      <c r="T6" s="3" t="s">
        <v>657</v>
      </c>
      <c r="U6" s="3" t="s">
        <v>648</v>
      </c>
      <c r="V6" s="3" t="s">
        <v>648</v>
      </c>
      <c r="W6" s="3" t="s">
        <v>648</v>
      </c>
      <c r="X6" s="3" t="s">
        <v>648</v>
      </c>
    </row>
    <row r="7" spans="1:24" x14ac:dyDescent="0.35">
      <c r="A7" s="4" t="s">
        <v>658</v>
      </c>
      <c r="B7" s="3" t="s">
        <v>653</v>
      </c>
      <c r="C7" s="3" t="s">
        <v>841</v>
      </c>
      <c r="D7" s="3" t="s">
        <v>650</v>
      </c>
      <c r="E7" s="3" t="s">
        <v>842</v>
      </c>
      <c r="F7" s="3" t="s">
        <v>657</v>
      </c>
      <c r="G7" s="3" t="s">
        <v>650</v>
      </c>
      <c r="H7" s="3" t="s">
        <v>657</v>
      </c>
      <c r="I7" s="3" t="s">
        <v>646</v>
      </c>
      <c r="J7" s="3" t="s">
        <v>646</v>
      </c>
      <c r="K7" s="3" t="s">
        <v>647</v>
      </c>
      <c r="L7" s="3" t="s">
        <v>644</v>
      </c>
      <c r="M7" s="3" t="s">
        <v>659</v>
      </c>
      <c r="N7" s="3" t="s">
        <v>644</v>
      </c>
      <c r="O7" s="3" t="s">
        <v>644</v>
      </c>
      <c r="P7" s="3" t="s">
        <v>643</v>
      </c>
      <c r="Q7" s="3" t="s">
        <v>647</v>
      </c>
      <c r="R7" s="3" t="s">
        <v>649</v>
      </c>
      <c r="S7" s="3" t="s">
        <v>659</v>
      </c>
      <c r="T7" s="3" t="s">
        <v>647</v>
      </c>
      <c r="U7" s="3" t="s">
        <v>643</v>
      </c>
      <c r="V7" s="3" t="s">
        <v>643</v>
      </c>
      <c r="W7" s="3" t="s">
        <v>643</v>
      </c>
      <c r="X7" s="3" t="s">
        <v>643</v>
      </c>
    </row>
    <row r="8" spans="1:24" x14ac:dyDescent="0.35">
      <c r="A8" s="6" t="s">
        <v>660</v>
      </c>
      <c r="B8" s="5" t="s">
        <v>654</v>
      </c>
      <c r="C8" s="5" t="s">
        <v>650</v>
      </c>
      <c r="D8" s="5" t="s">
        <v>647</v>
      </c>
      <c r="E8" s="5" t="s">
        <v>649</v>
      </c>
      <c r="F8" s="5" t="s">
        <v>647</v>
      </c>
      <c r="G8" s="5" t="s">
        <v>647</v>
      </c>
      <c r="H8" s="5" t="s">
        <v>647</v>
      </c>
      <c r="I8" s="5" t="s">
        <v>644</v>
      </c>
      <c r="J8" s="5" t="s">
        <v>644</v>
      </c>
      <c r="K8" s="5" t="s">
        <v>645</v>
      </c>
      <c r="L8" s="5" t="s">
        <v>661</v>
      </c>
      <c r="M8" s="5" t="s">
        <v>697</v>
      </c>
      <c r="N8" s="5" t="s">
        <v>642</v>
      </c>
      <c r="O8" s="5" t="s">
        <v>661</v>
      </c>
      <c r="P8" s="5" t="s">
        <v>697</v>
      </c>
      <c r="Q8" s="5" t="s">
        <v>659</v>
      </c>
      <c r="R8" s="5" t="s">
        <v>644</v>
      </c>
      <c r="S8" s="5" t="s">
        <v>696</v>
      </c>
      <c r="T8" s="5" t="s">
        <v>659</v>
      </c>
      <c r="U8" s="5" t="s">
        <v>697</v>
      </c>
      <c r="V8" s="5" t="s">
        <v>697</v>
      </c>
      <c r="W8" s="5" t="s">
        <v>697</v>
      </c>
      <c r="X8" s="5" t="s">
        <v>697</v>
      </c>
    </row>
    <row r="11" spans="1:24" x14ac:dyDescent="0.35">
      <c r="A11" s="4" t="s">
        <v>843</v>
      </c>
    </row>
    <row r="13" spans="1:24" x14ac:dyDescent="0.35">
      <c r="A13" s="4" t="s">
        <v>844</v>
      </c>
    </row>
    <row r="14" spans="1:24" x14ac:dyDescent="0.35">
      <c r="A14" s="4" t="s">
        <v>800</v>
      </c>
    </row>
    <row r="17" spans="1:24" x14ac:dyDescent="0.35">
      <c r="A17" s="1" t="s">
        <v>845</v>
      </c>
    </row>
    <row r="19" spans="1:24" x14ac:dyDescent="0.35">
      <c r="A19" s="2" t="s">
        <v>846</v>
      </c>
      <c r="B19" s="2" t="s">
        <v>636</v>
      </c>
      <c r="C19" s="2" t="s">
        <v>637</v>
      </c>
      <c r="D19" s="2" t="s">
        <v>638</v>
      </c>
      <c r="E19" s="2" t="s">
        <v>639</v>
      </c>
      <c r="F19" s="2" t="s">
        <v>640</v>
      </c>
      <c r="G19" s="2" t="s">
        <v>114</v>
      </c>
      <c r="H19" s="2" t="s">
        <v>115</v>
      </c>
      <c r="I19" s="2" t="s">
        <v>116</v>
      </c>
      <c r="J19" s="2" t="s">
        <v>117</v>
      </c>
      <c r="K19" s="2" t="s">
        <v>118</v>
      </c>
      <c r="L19" s="2" t="s">
        <v>119</v>
      </c>
      <c r="M19" s="2" t="s">
        <v>120</v>
      </c>
      <c r="N19" s="2" t="s">
        <v>121</v>
      </c>
      <c r="O19" s="2" t="s">
        <v>122</v>
      </c>
      <c r="P19" s="2" t="s">
        <v>123</v>
      </c>
      <c r="Q19" s="2" t="s">
        <v>124</v>
      </c>
      <c r="R19" s="2" t="s">
        <v>125</v>
      </c>
      <c r="S19" s="2" t="s">
        <v>126</v>
      </c>
      <c r="T19" s="2" t="s">
        <v>127</v>
      </c>
      <c r="U19" s="2" t="s">
        <v>128</v>
      </c>
      <c r="V19" s="2" t="s">
        <v>129</v>
      </c>
      <c r="W19" s="2" t="s">
        <v>130</v>
      </c>
      <c r="X19" s="2" t="s">
        <v>131</v>
      </c>
    </row>
    <row r="20" spans="1:24" x14ac:dyDescent="0.35">
      <c r="A20" s="4" t="s">
        <v>641</v>
      </c>
      <c r="B20" s="3" t="s">
        <v>847</v>
      </c>
      <c r="C20" s="3" t="s">
        <v>848</v>
      </c>
      <c r="D20" s="3" t="s">
        <v>849</v>
      </c>
      <c r="E20" s="3" t="s">
        <v>850</v>
      </c>
      <c r="F20" s="3" t="s">
        <v>851</v>
      </c>
      <c r="G20" s="3" t="s">
        <v>852</v>
      </c>
      <c r="H20" s="3" t="s">
        <v>853</v>
      </c>
      <c r="I20" s="3" t="s">
        <v>854</v>
      </c>
      <c r="J20" s="3" t="s">
        <v>855</v>
      </c>
      <c r="K20" s="3" t="s">
        <v>856</v>
      </c>
      <c r="L20" s="3" t="s">
        <v>857</v>
      </c>
      <c r="M20" s="3" t="s">
        <v>858</v>
      </c>
      <c r="N20" s="3" t="s">
        <v>859</v>
      </c>
      <c r="O20" s="3" t="s">
        <v>860</v>
      </c>
      <c r="P20" s="3" t="s">
        <v>861</v>
      </c>
      <c r="Q20" s="3" t="s">
        <v>862</v>
      </c>
      <c r="R20" s="3" t="s">
        <v>863</v>
      </c>
      <c r="S20" s="3" t="s">
        <v>345</v>
      </c>
      <c r="T20" s="3" t="s">
        <v>864</v>
      </c>
      <c r="U20" s="3" t="s">
        <v>865</v>
      </c>
      <c r="V20" s="3" t="s">
        <v>866</v>
      </c>
      <c r="W20" s="3" t="s">
        <v>867</v>
      </c>
      <c r="X20" s="3" t="s">
        <v>868</v>
      </c>
    </row>
    <row r="21" spans="1:24" x14ac:dyDescent="0.35">
      <c r="A21" s="4" t="s">
        <v>658</v>
      </c>
      <c r="B21" s="3" t="s">
        <v>849</v>
      </c>
      <c r="C21" s="3" t="s">
        <v>869</v>
      </c>
      <c r="D21" s="3" t="s">
        <v>870</v>
      </c>
      <c r="E21" s="3" t="s">
        <v>871</v>
      </c>
      <c r="F21" s="3" t="s">
        <v>872</v>
      </c>
      <c r="G21" s="3" t="s">
        <v>853</v>
      </c>
      <c r="H21" s="3" t="s">
        <v>873</v>
      </c>
      <c r="I21" s="3" t="s">
        <v>874</v>
      </c>
      <c r="J21" s="3" t="s">
        <v>875</v>
      </c>
      <c r="K21" s="3" t="s">
        <v>876</v>
      </c>
      <c r="L21" s="3" t="s">
        <v>877</v>
      </c>
      <c r="M21" s="3" t="s">
        <v>859</v>
      </c>
      <c r="N21" s="3" t="s">
        <v>878</v>
      </c>
      <c r="O21" s="3" t="s">
        <v>879</v>
      </c>
      <c r="P21" s="3" t="s">
        <v>863</v>
      </c>
      <c r="Q21" s="3" t="s">
        <v>880</v>
      </c>
      <c r="R21" s="3" t="s">
        <v>881</v>
      </c>
      <c r="S21" s="3" t="s">
        <v>882</v>
      </c>
      <c r="T21" s="3" t="s">
        <v>882</v>
      </c>
      <c r="U21" s="3" t="s">
        <v>883</v>
      </c>
      <c r="V21" s="3" t="s">
        <v>884</v>
      </c>
      <c r="W21" s="3" t="s">
        <v>885</v>
      </c>
      <c r="X21" s="3" t="s">
        <v>886</v>
      </c>
    </row>
    <row r="22" spans="1:24" x14ac:dyDescent="0.35">
      <c r="A22" s="4" t="s">
        <v>660</v>
      </c>
      <c r="B22" s="3" t="s">
        <v>887</v>
      </c>
      <c r="C22" s="3" t="s">
        <v>888</v>
      </c>
      <c r="D22" s="3" t="s">
        <v>851</v>
      </c>
      <c r="E22" s="3" t="s">
        <v>889</v>
      </c>
      <c r="F22" s="3" t="s">
        <v>890</v>
      </c>
      <c r="G22" s="3" t="s">
        <v>873</v>
      </c>
      <c r="H22" s="3" t="s">
        <v>854</v>
      </c>
      <c r="I22" s="3" t="s">
        <v>891</v>
      </c>
      <c r="J22" s="3" t="s">
        <v>892</v>
      </c>
      <c r="K22" s="3" t="s">
        <v>893</v>
      </c>
      <c r="L22" s="3" t="s">
        <v>894</v>
      </c>
      <c r="M22" s="3" t="s">
        <v>878</v>
      </c>
      <c r="N22" s="3" t="s">
        <v>895</v>
      </c>
      <c r="O22" s="3" t="s">
        <v>861</v>
      </c>
      <c r="P22" s="3" t="s">
        <v>881</v>
      </c>
      <c r="Q22" s="3" t="s">
        <v>896</v>
      </c>
      <c r="R22" s="3" t="s">
        <v>897</v>
      </c>
      <c r="S22" s="3" t="s">
        <v>883</v>
      </c>
      <c r="T22" s="3" t="s">
        <v>898</v>
      </c>
      <c r="U22" s="3" t="s">
        <v>899</v>
      </c>
      <c r="V22" s="3" t="s">
        <v>900</v>
      </c>
      <c r="W22" s="3" t="s">
        <v>900</v>
      </c>
      <c r="X22" s="3" t="s">
        <v>901</v>
      </c>
    </row>
    <row r="23" spans="1:24" x14ac:dyDescent="0.35">
      <c r="A23" s="6" t="s">
        <v>902</v>
      </c>
      <c r="B23" s="5" t="s">
        <v>876</v>
      </c>
      <c r="C23" s="5" t="s">
        <v>903</v>
      </c>
      <c r="D23" s="5" t="s">
        <v>903</v>
      </c>
      <c r="E23" s="5" t="s">
        <v>893</v>
      </c>
      <c r="F23" s="5" t="s">
        <v>904</v>
      </c>
      <c r="G23" s="5" t="s">
        <v>858</v>
      </c>
      <c r="H23" s="5" t="s">
        <v>905</v>
      </c>
      <c r="I23" s="5" t="s">
        <v>906</v>
      </c>
      <c r="J23" s="5" t="s">
        <v>907</v>
      </c>
      <c r="K23" s="5" t="s">
        <v>908</v>
      </c>
      <c r="L23" s="5" t="s">
        <v>878</v>
      </c>
      <c r="M23" s="5" t="s">
        <v>879</v>
      </c>
      <c r="N23" s="5" t="s">
        <v>880</v>
      </c>
      <c r="O23" s="5" t="s">
        <v>909</v>
      </c>
      <c r="P23" s="5" t="s">
        <v>910</v>
      </c>
      <c r="Q23" s="5" t="s">
        <v>345</v>
      </c>
      <c r="R23" s="5" t="s">
        <v>883</v>
      </c>
      <c r="S23" s="5" t="s">
        <v>867</v>
      </c>
      <c r="T23" s="5" t="s">
        <v>866</v>
      </c>
      <c r="U23" s="5" t="s">
        <v>885</v>
      </c>
      <c r="V23" s="5" t="s">
        <v>868</v>
      </c>
      <c r="W23" s="5" t="s">
        <v>868</v>
      </c>
      <c r="X23" s="5" t="s">
        <v>911</v>
      </c>
    </row>
    <row r="26" spans="1:24" x14ac:dyDescent="0.35">
      <c r="A26" s="4" t="s">
        <v>912</v>
      </c>
    </row>
    <row r="28" spans="1:24" x14ac:dyDescent="0.35">
      <c r="A28" s="4" t="s">
        <v>913</v>
      </c>
    </row>
    <row r="29" spans="1:24" x14ac:dyDescent="0.35">
      <c r="A29" s="4" t="s">
        <v>800</v>
      </c>
    </row>
    <row r="32" spans="1:24" x14ac:dyDescent="0.35">
      <c r="A32" s="1" t="s">
        <v>914</v>
      </c>
    </row>
    <row r="34" spans="1:24" x14ac:dyDescent="0.35">
      <c r="A34" s="2" t="s">
        <v>915</v>
      </c>
      <c r="B34" s="2" t="s">
        <v>636</v>
      </c>
      <c r="C34" s="2" t="s">
        <v>637</v>
      </c>
      <c r="D34" s="2" t="s">
        <v>638</v>
      </c>
      <c r="E34" s="2" t="s">
        <v>639</v>
      </c>
      <c r="F34" s="2" t="s">
        <v>640</v>
      </c>
      <c r="G34" s="2" t="s">
        <v>114</v>
      </c>
      <c r="H34" s="2" t="s">
        <v>115</v>
      </c>
      <c r="I34" s="2" t="s">
        <v>116</v>
      </c>
      <c r="J34" s="2" t="s">
        <v>117</v>
      </c>
      <c r="K34" s="2" t="s">
        <v>118</v>
      </c>
      <c r="L34" s="2" t="s">
        <v>119</v>
      </c>
      <c r="M34" s="2" t="s">
        <v>120</v>
      </c>
      <c r="N34" s="2" t="s">
        <v>121</v>
      </c>
      <c r="O34" s="2" t="s">
        <v>122</v>
      </c>
      <c r="P34" s="2" t="s">
        <v>123</v>
      </c>
      <c r="Q34" s="2" t="s">
        <v>124</v>
      </c>
      <c r="R34" s="2" t="s">
        <v>125</v>
      </c>
      <c r="S34" s="2" t="s">
        <v>126</v>
      </c>
      <c r="T34" s="2" t="s">
        <v>127</v>
      </c>
      <c r="U34" s="2" t="s">
        <v>128</v>
      </c>
      <c r="V34" s="2" t="s">
        <v>129</v>
      </c>
      <c r="W34" s="2" t="s">
        <v>130</v>
      </c>
      <c r="X34" s="2" t="s">
        <v>131</v>
      </c>
    </row>
    <row r="35" spans="1:24" x14ac:dyDescent="0.35">
      <c r="A35" s="4" t="s">
        <v>641</v>
      </c>
      <c r="B35" s="3" t="s">
        <v>385</v>
      </c>
      <c r="C35" s="3" t="s">
        <v>916</v>
      </c>
      <c r="D35" s="3" t="s">
        <v>917</v>
      </c>
      <c r="E35" s="3" t="s">
        <v>918</v>
      </c>
      <c r="F35" s="3" t="s">
        <v>919</v>
      </c>
      <c r="G35" s="3" t="s">
        <v>919</v>
      </c>
      <c r="H35" s="3" t="s">
        <v>920</v>
      </c>
      <c r="I35" s="3" t="s">
        <v>921</v>
      </c>
      <c r="J35" s="3" t="s">
        <v>921</v>
      </c>
      <c r="K35" s="3" t="s">
        <v>332</v>
      </c>
      <c r="L35" s="3" t="s">
        <v>922</v>
      </c>
      <c r="M35" s="3" t="s">
        <v>401</v>
      </c>
      <c r="N35" s="3" t="s">
        <v>400</v>
      </c>
      <c r="O35" s="3" t="s">
        <v>400</v>
      </c>
      <c r="P35" s="3" t="s">
        <v>923</v>
      </c>
      <c r="Q35" s="3" t="s">
        <v>400</v>
      </c>
      <c r="R35" s="3" t="s">
        <v>400</v>
      </c>
      <c r="S35" s="3" t="s">
        <v>308</v>
      </c>
      <c r="T35" s="3" t="s">
        <v>395</v>
      </c>
      <c r="U35" s="3" t="s">
        <v>308</v>
      </c>
      <c r="V35" s="3" t="s">
        <v>311</v>
      </c>
      <c r="W35" s="3" t="s">
        <v>311</v>
      </c>
      <c r="X35" s="3" t="s">
        <v>42</v>
      </c>
    </row>
    <row r="36" spans="1:24" x14ac:dyDescent="0.35">
      <c r="A36" s="4" t="s">
        <v>658</v>
      </c>
      <c r="B36" s="3" t="s">
        <v>924</v>
      </c>
      <c r="C36" s="3" t="s">
        <v>917</v>
      </c>
      <c r="D36" s="3" t="s">
        <v>274</v>
      </c>
      <c r="E36" s="3" t="s">
        <v>925</v>
      </c>
      <c r="F36" s="3" t="s">
        <v>380</v>
      </c>
      <c r="G36" s="3" t="s">
        <v>380</v>
      </c>
      <c r="H36" s="3" t="s">
        <v>921</v>
      </c>
      <c r="I36" s="3" t="s">
        <v>926</v>
      </c>
      <c r="J36" s="3" t="s">
        <v>926</v>
      </c>
      <c r="K36" s="3" t="s">
        <v>922</v>
      </c>
      <c r="L36" s="3" t="s">
        <v>395</v>
      </c>
      <c r="M36" s="3" t="s">
        <v>308</v>
      </c>
      <c r="N36" s="3" t="s">
        <v>923</v>
      </c>
      <c r="O36" s="3" t="s">
        <v>923</v>
      </c>
      <c r="P36" s="3" t="s">
        <v>42</v>
      </c>
      <c r="Q36" s="3" t="s">
        <v>923</v>
      </c>
      <c r="R36" s="3" t="s">
        <v>395</v>
      </c>
      <c r="S36" s="3" t="s">
        <v>42</v>
      </c>
      <c r="T36" s="3" t="s">
        <v>308</v>
      </c>
      <c r="U36" s="3" t="s">
        <v>323</v>
      </c>
      <c r="V36" s="3" t="s">
        <v>323</v>
      </c>
      <c r="W36" s="3" t="s">
        <v>323</v>
      </c>
      <c r="X36" s="3" t="s">
        <v>75</v>
      </c>
    </row>
    <row r="37" spans="1:24" x14ac:dyDescent="0.35">
      <c r="A37" s="6" t="s">
        <v>660</v>
      </c>
      <c r="B37" s="5" t="s">
        <v>920</v>
      </c>
      <c r="C37" s="5" t="s">
        <v>320</v>
      </c>
      <c r="D37" s="5" t="s">
        <v>55</v>
      </c>
      <c r="E37" s="5" t="s">
        <v>380</v>
      </c>
      <c r="F37" s="5" t="s">
        <v>927</v>
      </c>
      <c r="G37" s="5" t="s">
        <v>926</v>
      </c>
      <c r="H37" s="5" t="s">
        <v>926</v>
      </c>
      <c r="I37" s="5" t="s">
        <v>298</v>
      </c>
      <c r="J37" s="5" t="s">
        <v>395</v>
      </c>
      <c r="K37" s="5" t="s">
        <v>923</v>
      </c>
      <c r="L37" s="5" t="s">
        <v>311</v>
      </c>
      <c r="M37" s="5" t="s">
        <v>75</v>
      </c>
      <c r="N37" s="5" t="s">
        <v>323</v>
      </c>
      <c r="O37" s="5" t="s">
        <v>42</v>
      </c>
      <c r="P37" s="5" t="s">
        <v>313</v>
      </c>
      <c r="Q37" s="5" t="s">
        <v>42</v>
      </c>
      <c r="R37" s="5" t="s">
        <v>308</v>
      </c>
      <c r="S37" s="5" t="s">
        <v>313</v>
      </c>
      <c r="T37" s="5" t="s">
        <v>42</v>
      </c>
      <c r="U37" s="5" t="s">
        <v>313</v>
      </c>
      <c r="V37" s="5" t="s">
        <v>313</v>
      </c>
      <c r="W37" s="5" t="s">
        <v>313</v>
      </c>
      <c r="X37" s="5" t="s">
        <v>69</v>
      </c>
    </row>
    <row r="40" spans="1:24" x14ac:dyDescent="0.35">
      <c r="A40" s="4" t="s">
        <v>928</v>
      </c>
    </row>
    <row r="42" spans="1:24" x14ac:dyDescent="0.35">
      <c r="A42" s="4" t="s">
        <v>913</v>
      </c>
    </row>
    <row r="43" spans="1:24" x14ac:dyDescent="0.35">
      <c r="A43" s="4" t="s">
        <v>800</v>
      </c>
    </row>
    <row r="46" spans="1:24" x14ac:dyDescent="0.35">
      <c r="A46" s="1" t="s">
        <v>929</v>
      </c>
    </row>
    <row r="48" spans="1:24" x14ac:dyDescent="0.35">
      <c r="A48" s="2" t="s">
        <v>930</v>
      </c>
      <c r="B48" s="2" t="s">
        <v>636</v>
      </c>
      <c r="C48" s="2" t="s">
        <v>637</v>
      </c>
      <c r="D48" s="2" t="s">
        <v>638</v>
      </c>
      <c r="E48" s="2" t="s">
        <v>639</v>
      </c>
      <c r="F48" s="2" t="s">
        <v>640</v>
      </c>
      <c r="G48" s="2" t="s">
        <v>114</v>
      </c>
      <c r="H48" s="2" t="s">
        <v>115</v>
      </c>
      <c r="I48" s="2" t="s">
        <v>116</v>
      </c>
      <c r="J48" s="2" t="s">
        <v>117</v>
      </c>
      <c r="K48" s="2" t="s">
        <v>118</v>
      </c>
      <c r="L48" s="2" t="s">
        <v>119</v>
      </c>
      <c r="M48" s="2" t="s">
        <v>120</v>
      </c>
      <c r="N48" s="2" t="s">
        <v>121</v>
      </c>
      <c r="O48" s="2" t="s">
        <v>122</v>
      </c>
      <c r="P48" s="2" t="s">
        <v>123</v>
      </c>
      <c r="Q48" s="2" t="s">
        <v>124</v>
      </c>
      <c r="R48" s="2" t="s">
        <v>125</v>
      </c>
      <c r="S48" s="2" t="s">
        <v>126</v>
      </c>
      <c r="T48" s="2" t="s">
        <v>127</v>
      </c>
      <c r="U48" s="2" t="s">
        <v>128</v>
      </c>
      <c r="V48" s="2" t="s">
        <v>129</v>
      </c>
      <c r="W48" s="2" t="s">
        <v>130</v>
      </c>
      <c r="X48" s="2" t="s">
        <v>131</v>
      </c>
    </row>
    <row r="49" spans="1:24" x14ac:dyDescent="0.35">
      <c r="A49" s="6" t="s">
        <v>930</v>
      </c>
      <c r="B49" s="5" t="s">
        <v>923</v>
      </c>
      <c r="C49" s="5" t="s">
        <v>298</v>
      </c>
      <c r="D49" s="5" t="s">
        <v>400</v>
      </c>
      <c r="E49" s="5" t="s">
        <v>400</v>
      </c>
      <c r="F49" s="5" t="s">
        <v>923</v>
      </c>
      <c r="G49" s="5" t="s">
        <v>330</v>
      </c>
      <c r="H49" s="5" t="s">
        <v>330</v>
      </c>
      <c r="I49" s="5" t="s">
        <v>308</v>
      </c>
      <c r="J49" s="5" t="s">
        <v>311</v>
      </c>
      <c r="K49" s="5" t="s">
        <v>323</v>
      </c>
      <c r="L49" s="5" t="s">
        <v>75</v>
      </c>
      <c r="M49" s="5" t="s">
        <v>75</v>
      </c>
      <c r="N49" s="5" t="s">
        <v>75</v>
      </c>
      <c r="O49" s="5" t="s">
        <v>75</v>
      </c>
      <c r="P49" s="5" t="s">
        <v>75</v>
      </c>
      <c r="Q49" s="5" t="s">
        <v>75</v>
      </c>
      <c r="R49" s="5" t="s">
        <v>75</v>
      </c>
      <c r="S49" s="5" t="s">
        <v>75</v>
      </c>
      <c r="T49" s="5" t="s">
        <v>313</v>
      </c>
      <c r="U49" s="5" t="s">
        <v>75</v>
      </c>
      <c r="V49" s="5" t="s">
        <v>931</v>
      </c>
      <c r="W49" s="5" t="s">
        <v>69</v>
      </c>
      <c r="X49" s="5" t="s">
        <v>313</v>
      </c>
    </row>
    <row r="52" spans="1:24" x14ac:dyDescent="0.35">
      <c r="A52" s="4" t="s">
        <v>932</v>
      </c>
    </row>
    <row r="54" spans="1:24" x14ac:dyDescent="0.35">
      <c r="A54" s="4" t="s">
        <v>933</v>
      </c>
    </row>
    <row r="55" spans="1:24" x14ac:dyDescent="0.35">
      <c r="A55" s="4" t="s">
        <v>934</v>
      </c>
    </row>
    <row r="58" spans="1:24" x14ac:dyDescent="0.35">
      <c r="A58" s="1" t="s">
        <v>935</v>
      </c>
    </row>
    <row r="60" spans="1:24" x14ac:dyDescent="0.35">
      <c r="A60" s="2" t="s">
        <v>635</v>
      </c>
      <c r="B60" s="2" t="s">
        <v>636</v>
      </c>
      <c r="C60" s="2" t="s">
        <v>637</v>
      </c>
      <c r="D60" s="2" t="s">
        <v>638</v>
      </c>
      <c r="E60" s="2" t="s">
        <v>639</v>
      </c>
      <c r="F60" s="2" t="s">
        <v>640</v>
      </c>
      <c r="G60" s="2" t="s">
        <v>114</v>
      </c>
      <c r="H60" s="2" t="s">
        <v>115</v>
      </c>
      <c r="I60" s="2" t="s">
        <v>116</v>
      </c>
      <c r="J60" s="2" t="s">
        <v>117</v>
      </c>
      <c r="K60" s="2" t="s">
        <v>118</v>
      </c>
      <c r="L60" s="2" t="s">
        <v>119</v>
      </c>
      <c r="M60" s="2" t="s">
        <v>120</v>
      </c>
      <c r="N60" s="2" t="s">
        <v>121</v>
      </c>
      <c r="O60" s="2" t="s">
        <v>122</v>
      </c>
      <c r="P60" s="2" t="s">
        <v>123</v>
      </c>
      <c r="Q60" s="2" t="s">
        <v>124</v>
      </c>
      <c r="R60" s="2" t="s">
        <v>125</v>
      </c>
      <c r="S60" s="2" t="s">
        <v>126</v>
      </c>
      <c r="T60" s="2" t="s">
        <v>127</v>
      </c>
      <c r="U60" s="2" t="s">
        <v>128</v>
      </c>
      <c r="V60" s="2" t="s">
        <v>129</v>
      </c>
      <c r="W60" s="2" t="s">
        <v>130</v>
      </c>
      <c r="X60" s="2" t="s">
        <v>131</v>
      </c>
    </row>
    <row r="61" spans="1:24" x14ac:dyDescent="0.35">
      <c r="A61" s="4" t="s">
        <v>641</v>
      </c>
      <c r="B61" s="3" t="s">
        <v>936</v>
      </c>
      <c r="C61" s="3" t="s">
        <v>937</v>
      </c>
      <c r="D61" s="3" t="s">
        <v>938</v>
      </c>
      <c r="E61" s="3" t="s">
        <v>939</v>
      </c>
      <c r="F61" s="3" t="s">
        <v>940</v>
      </c>
      <c r="G61" s="3" t="s">
        <v>940</v>
      </c>
      <c r="H61" s="3" t="s">
        <v>941</v>
      </c>
      <c r="I61" s="3" t="s">
        <v>942</v>
      </c>
      <c r="J61" s="3" t="s">
        <v>942</v>
      </c>
      <c r="K61" s="3" t="s">
        <v>943</v>
      </c>
      <c r="L61" s="3" t="s">
        <v>944</v>
      </c>
      <c r="M61" s="3" t="s">
        <v>944</v>
      </c>
      <c r="N61" s="3" t="s">
        <v>945</v>
      </c>
      <c r="O61" s="3" t="s">
        <v>946</v>
      </c>
      <c r="P61" s="3" t="s">
        <v>947</v>
      </c>
      <c r="Q61" s="3" t="s">
        <v>948</v>
      </c>
      <c r="R61" s="3" t="s">
        <v>949</v>
      </c>
      <c r="S61" s="3" t="s">
        <v>948</v>
      </c>
      <c r="T61" s="3" t="s">
        <v>950</v>
      </c>
      <c r="U61" s="3" t="s">
        <v>948</v>
      </c>
      <c r="V61" s="3" t="s">
        <v>948</v>
      </c>
      <c r="W61" s="3" t="s">
        <v>948</v>
      </c>
      <c r="X61" s="3" t="s">
        <v>948</v>
      </c>
    </row>
    <row r="62" spans="1:24" x14ac:dyDescent="0.35">
      <c r="A62" s="4" t="s">
        <v>658</v>
      </c>
      <c r="B62" s="3" t="s">
        <v>939</v>
      </c>
      <c r="C62" s="3" t="s">
        <v>951</v>
      </c>
      <c r="D62" s="3" t="s">
        <v>951</v>
      </c>
      <c r="E62" s="3" t="s">
        <v>952</v>
      </c>
      <c r="F62" s="3" t="s">
        <v>941</v>
      </c>
      <c r="G62" s="3" t="s">
        <v>939</v>
      </c>
      <c r="H62" s="3" t="s">
        <v>942</v>
      </c>
      <c r="I62" s="3" t="s">
        <v>953</v>
      </c>
      <c r="J62" s="3" t="s">
        <v>954</v>
      </c>
      <c r="K62" s="3" t="s">
        <v>946</v>
      </c>
      <c r="L62" s="3" t="s">
        <v>955</v>
      </c>
      <c r="M62" s="3" t="s">
        <v>956</v>
      </c>
      <c r="N62" s="3" t="s">
        <v>957</v>
      </c>
      <c r="O62" s="3" t="s">
        <v>955</v>
      </c>
      <c r="P62" s="3" t="s">
        <v>958</v>
      </c>
      <c r="Q62" s="3" t="s">
        <v>959</v>
      </c>
      <c r="R62" s="3" t="s">
        <v>960</v>
      </c>
      <c r="S62" s="3" t="s">
        <v>961</v>
      </c>
      <c r="T62" s="3" t="s">
        <v>840</v>
      </c>
      <c r="U62" s="3" t="s">
        <v>961</v>
      </c>
      <c r="V62" s="3" t="s">
        <v>961</v>
      </c>
      <c r="W62" s="3" t="s">
        <v>961</v>
      </c>
      <c r="X62" s="3" t="s">
        <v>961</v>
      </c>
    </row>
    <row r="63" spans="1:24" x14ac:dyDescent="0.35">
      <c r="A63" s="6" t="s">
        <v>660</v>
      </c>
      <c r="B63" s="5" t="s">
        <v>962</v>
      </c>
      <c r="C63" s="5" t="s">
        <v>963</v>
      </c>
      <c r="D63" s="5" t="s">
        <v>964</v>
      </c>
      <c r="E63" s="5" t="s">
        <v>965</v>
      </c>
      <c r="F63" s="5" t="s">
        <v>966</v>
      </c>
      <c r="G63" s="5" t="s">
        <v>951</v>
      </c>
      <c r="H63" s="5" t="s">
        <v>953</v>
      </c>
      <c r="I63" s="5" t="s">
        <v>944</v>
      </c>
      <c r="J63" s="5" t="s">
        <v>963</v>
      </c>
      <c r="K63" s="5" t="s">
        <v>947</v>
      </c>
      <c r="L63" s="5" t="s">
        <v>961</v>
      </c>
      <c r="M63" s="5" t="s">
        <v>958</v>
      </c>
      <c r="N63" s="5" t="s">
        <v>949</v>
      </c>
      <c r="O63" s="5" t="s">
        <v>967</v>
      </c>
      <c r="P63" s="5" t="s">
        <v>968</v>
      </c>
      <c r="Q63" s="5" t="s">
        <v>969</v>
      </c>
      <c r="R63" s="5" t="s">
        <v>652</v>
      </c>
      <c r="S63" s="5" t="s">
        <v>959</v>
      </c>
      <c r="T63" s="5" t="s">
        <v>841</v>
      </c>
      <c r="U63" s="5" t="s">
        <v>959</v>
      </c>
      <c r="V63" s="5" t="s">
        <v>959</v>
      </c>
      <c r="W63" s="5" t="s">
        <v>959</v>
      </c>
      <c r="X63" s="5" t="s">
        <v>959</v>
      </c>
    </row>
    <row r="66" spans="1:24" x14ac:dyDescent="0.35">
      <c r="A66" s="4" t="s">
        <v>970</v>
      </c>
    </row>
    <row r="68" spans="1:24" x14ac:dyDescent="0.35">
      <c r="A68" s="4" t="s">
        <v>844</v>
      </c>
    </row>
    <row r="69" spans="1:24" x14ac:dyDescent="0.35">
      <c r="A69" s="4" t="s">
        <v>800</v>
      </c>
    </row>
    <row r="72" spans="1:24" x14ac:dyDescent="0.35">
      <c r="A72" s="1" t="s">
        <v>971</v>
      </c>
    </row>
    <row r="74" spans="1:24" x14ac:dyDescent="0.35">
      <c r="A74" s="2" t="s">
        <v>846</v>
      </c>
      <c r="B74" s="2" t="s">
        <v>636</v>
      </c>
      <c r="C74" s="2" t="s">
        <v>637</v>
      </c>
      <c r="D74" s="2" t="s">
        <v>638</v>
      </c>
      <c r="E74" s="2" t="s">
        <v>639</v>
      </c>
      <c r="F74" s="2" t="s">
        <v>640</v>
      </c>
      <c r="G74" s="2" t="s">
        <v>114</v>
      </c>
      <c r="H74" s="2" t="s">
        <v>115</v>
      </c>
      <c r="I74" s="2" t="s">
        <v>116</v>
      </c>
      <c r="J74" s="2" t="s">
        <v>117</v>
      </c>
      <c r="K74" s="2" t="s">
        <v>118</v>
      </c>
      <c r="L74" s="2" t="s">
        <v>119</v>
      </c>
      <c r="M74" s="2" t="s">
        <v>120</v>
      </c>
      <c r="N74" s="2" t="s">
        <v>121</v>
      </c>
      <c r="O74" s="2" t="s">
        <v>122</v>
      </c>
      <c r="P74" s="2" t="s">
        <v>123</v>
      </c>
      <c r="Q74" s="2" t="s">
        <v>124</v>
      </c>
      <c r="R74" s="2" t="s">
        <v>125</v>
      </c>
      <c r="S74" s="2" t="s">
        <v>126</v>
      </c>
      <c r="T74" s="2" t="s">
        <v>127</v>
      </c>
      <c r="U74" s="2" t="s">
        <v>128</v>
      </c>
      <c r="V74" s="2" t="s">
        <v>129</v>
      </c>
      <c r="W74" s="2" t="s">
        <v>130</v>
      </c>
      <c r="X74" s="2" t="s">
        <v>131</v>
      </c>
    </row>
    <row r="75" spans="1:24" x14ac:dyDescent="0.35">
      <c r="A75" s="4" t="s">
        <v>641</v>
      </c>
      <c r="B75" s="3" t="s">
        <v>272</v>
      </c>
      <c r="C75" s="3" t="s">
        <v>279</v>
      </c>
      <c r="D75" s="3" t="s">
        <v>321</v>
      </c>
      <c r="E75" s="3" t="s">
        <v>278</v>
      </c>
      <c r="F75" s="3" t="s">
        <v>321</v>
      </c>
      <c r="G75" s="3" t="s">
        <v>279</v>
      </c>
      <c r="H75" s="3" t="s">
        <v>320</v>
      </c>
      <c r="I75" s="3" t="s">
        <v>381</v>
      </c>
      <c r="J75" s="3" t="s">
        <v>268</v>
      </c>
      <c r="K75" s="3" t="s">
        <v>277</v>
      </c>
      <c r="L75" s="3" t="s">
        <v>277</v>
      </c>
      <c r="M75" s="3" t="s">
        <v>972</v>
      </c>
      <c r="N75" s="3" t="s">
        <v>973</v>
      </c>
      <c r="O75" s="3" t="s">
        <v>972</v>
      </c>
      <c r="P75" s="3" t="s">
        <v>279</v>
      </c>
      <c r="Q75" s="3" t="s">
        <v>314</v>
      </c>
      <c r="R75" s="3" t="s">
        <v>381</v>
      </c>
      <c r="S75" s="3" t="s">
        <v>974</v>
      </c>
      <c r="T75" s="3" t="s">
        <v>273</v>
      </c>
      <c r="U75" s="3" t="s">
        <v>920</v>
      </c>
      <c r="V75" s="3" t="s">
        <v>975</v>
      </c>
      <c r="W75" s="3" t="s">
        <v>315</v>
      </c>
      <c r="X75" s="3" t="s">
        <v>268</v>
      </c>
    </row>
    <row r="76" spans="1:24" x14ac:dyDescent="0.35">
      <c r="A76" s="4" t="s">
        <v>658</v>
      </c>
      <c r="B76" s="3" t="s">
        <v>270</v>
      </c>
      <c r="C76" s="3" t="s">
        <v>976</v>
      </c>
      <c r="D76" s="3" t="s">
        <v>974</v>
      </c>
      <c r="E76" s="3" t="s">
        <v>273</v>
      </c>
      <c r="F76" s="3" t="s">
        <v>314</v>
      </c>
      <c r="G76" s="3" t="s">
        <v>381</v>
      </c>
      <c r="H76" s="3" t="s">
        <v>380</v>
      </c>
      <c r="I76" s="3" t="s">
        <v>977</v>
      </c>
      <c r="J76" s="3" t="s">
        <v>280</v>
      </c>
      <c r="K76" s="3" t="s">
        <v>278</v>
      </c>
      <c r="L76" s="3" t="s">
        <v>978</v>
      </c>
      <c r="M76" s="3" t="s">
        <v>279</v>
      </c>
      <c r="N76" s="3" t="s">
        <v>279</v>
      </c>
      <c r="O76" s="3" t="s">
        <v>277</v>
      </c>
      <c r="P76" s="3" t="s">
        <v>314</v>
      </c>
      <c r="Q76" s="3" t="s">
        <v>979</v>
      </c>
      <c r="R76" s="3" t="s">
        <v>921</v>
      </c>
      <c r="S76" s="3" t="s">
        <v>979</v>
      </c>
      <c r="T76" s="3" t="s">
        <v>332</v>
      </c>
      <c r="U76" s="3" t="s">
        <v>274</v>
      </c>
      <c r="V76" s="3" t="s">
        <v>382</v>
      </c>
      <c r="W76" s="3" t="s">
        <v>316</v>
      </c>
      <c r="X76" s="3" t="s">
        <v>980</v>
      </c>
    </row>
    <row r="77" spans="1:24" x14ac:dyDescent="0.35">
      <c r="A77" s="4" t="s">
        <v>660</v>
      </c>
      <c r="B77" s="3" t="s">
        <v>981</v>
      </c>
      <c r="C77" s="3" t="s">
        <v>281</v>
      </c>
      <c r="D77" s="3" t="s">
        <v>982</v>
      </c>
      <c r="E77" s="3" t="s">
        <v>300</v>
      </c>
      <c r="F77" s="3" t="s">
        <v>269</v>
      </c>
      <c r="G77" s="3" t="s">
        <v>281</v>
      </c>
      <c r="H77" s="3" t="s">
        <v>332</v>
      </c>
      <c r="I77" s="3" t="s">
        <v>283</v>
      </c>
      <c r="J77" s="3" t="s">
        <v>272</v>
      </c>
      <c r="K77" s="3" t="s">
        <v>269</v>
      </c>
      <c r="L77" s="3" t="s">
        <v>921</v>
      </c>
      <c r="M77" s="3" t="s">
        <v>974</v>
      </c>
      <c r="N77" s="3" t="s">
        <v>974</v>
      </c>
      <c r="O77" s="3" t="s">
        <v>278</v>
      </c>
      <c r="P77" s="3" t="s">
        <v>979</v>
      </c>
      <c r="Q77" s="3" t="s">
        <v>332</v>
      </c>
      <c r="R77" s="3" t="s">
        <v>270</v>
      </c>
      <c r="S77" s="3" t="s">
        <v>977</v>
      </c>
      <c r="T77" s="3" t="s">
        <v>55</v>
      </c>
      <c r="U77" s="3" t="s">
        <v>320</v>
      </c>
      <c r="V77" s="3" t="s">
        <v>319</v>
      </c>
      <c r="W77" s="3" t="s">
        <v>321</v>
      </c>
      <c r="X77" s="3" t="s">
        <v>278</v>
      </c>
    </row>
    <row r="78" spans="1:24" x14ac:dyDescent="0.35">
      <c r="A78" s="6" t="s">
        <v>902</v>
      </c>
      <c r="B78" s="5" t="s">
        <v>326</v>
      </c>
      <c r="C78" s="5" t="s">
        <v>292</v>
      </c>
      <c r="D78" s="5" t="s">
        <v>292</v>
      </c>
      <c r="E78" s="5" t="s">
        <v>311</v>
      </c>
      <c r="F78" s="5" t="s">
        <v>290</v>
      </c>
      <c r="G78" s="5" t="s">
        <v>307</v>
      </c>
      <c r="H78" s="5" t="s">
        <v>308</v>
      </c>
      <c r="I78" s="5" t="s">
        <v>309</v>
      </c>
      <c r="J78" s="5" t="s">
        <v>398</v>
      </c>
      <c r="K78" s="5" t="s">
        <v>392</v>
      </c>
      <c r="L78" s="5" t="s">
        <v>298</v>
      </c>
      <c r="M78" s="5" t="s">
        <v>401</v>
      </c>
      <c r="N78" s="5" t="s">
        <v>391</v>
      </c>
      <c r="O78" s="5" t="s">
        <v>396</v>
      </c>
      <c r="P78" s="5" t="s">
        <v>396</v>
      </c>
      <c r="Q78" s="5" t="s">
        <v>391</v>
      </c>
      <c r="R78" s="5" t="s">
        <v>402</v>
      </c>
      <c r="S78" s="5" t="s">
        <v>393</v>
      </c>
      <c r="T78" s="5" t="s">
        <v>402</v>
      </c>
      <c r="U78" s="5" t="s">
        <v>305</v>
      </c>
      <c r="V78" s="5" t="s">
        <v>300</v>
      </c>
      <c r="W78" s="5" t="s">
        <v>304</v>
      </c>
      <c r="X78" s="5" t="s">
        <v>399</v>
      </c>
    </row>
    <row r="81" spans="1:24" x14ac:dyDescent="0.35">
      <c r="A81" s="4" t="s">
        <v>983</v>
      </c>
    </row>
    <row r="83" spans="1:24" x14ac:dyDescent="0.35">
      <c r="A83" s="4" t="s">
        <v>984</v>
      </c>
    </row>
    <row r="84" spans="1:24" x14ac:dyDescent="0.35">
      <c r="A84" s="4" t="s">
        <v>800</v>
      </c>
    </row>
    <row r="87" spans="1:24" x14ac:dyDescent="0.35">
      <c r="A87" s="1" t="s">
        <v>985</v>
      </c>
    </row>
    <row r="89" spans="1:24" x14ac:dyDescent="0.35">
      <c r="A89" s="2" t="s">
        <v>915</v>
      </c>
      <c r="B89" s="2" t="s">
        <v>636</v>
      </c>
      <c r="C89" s="2" t="s">
        <v>637</v>
      </c>
      <c r="D89" s="2" t="s">
        <v>638</v>
      </c>
      <c r="E89" s="2" t="s">
        <v>639</v>
      </c>
      <c r="F89" s="2" t="s">
        <v>640</v>
      </c>
      <c r="G89" s="2" t="s">
        <v>114</v>
      </c>
      <c r="H89" s="2" t="s">
        <v>115</v>
      </c>
      <c r="I89" s="2" t="s">
        <v>116</v>
      </c>
      <c r="J89" s="2" t="s">
        <v>117</v>
      </c>
      <c r="K89" s="2" t="s">
        <v>118</v>
      </c>
      <c r="L89" s="2" t="s">
        <v>119</v>
      </c>
      <c r="M89" s="2" t="s">
        <v>120</v>
      </c>
      <c r="N89" s="2" t="s">
        <v>121</v>
      </c>
      <c r="O89" s="2" t="s">
        <v>122</v>
      </c>
      <c r="P89" s="2" t="s">
        <v>123</v>
      </c>
      <c r="Q89" s="2" t="s">
        <v>124</v>
      </c>
      <c r="R89" s="2" t="s">
        <v>125</v>
      </c>
      <c r="S89" s="2" t="s">
        <v>126</v>
      </c>
      <c r="T89" s="2" t="s">
        <v>127</v>
      </c>
      <c r="U89" s="2" t="s">
        <v>128</v>
      </c>
      <c r="V89" s="2" t="s">
        <v>129</v>
      </c>
      <c r="W89" s="2" t="s">
        <v>130</v>
      </c>
      <c r="X89" s="2" t="s">
        <v>131</v>
      </c>
    </row>
    <row r="90" spans="1:24" x14ac:dyDescent="0.35">
      <c r="A90" s="4" t="s">
        <v>641</v>
      </c>
      <c r="B90" s="3" t="s">
        <v>302</v>
      </c>
      <c r="C90" s="3" t="s">
        <v>399</v>
      </c>
      <c r="D90" s="3" t="s">
        <v>922</v>
      </c>
      <c r="E90" s="3" t="s">
        <v>402</v>
      </c>
      <c r="F90" s="3" t="s">
        <v>299</v>
      </c>
      <c r="G90" s="3" t="s">
        <v>305</v>
      </c>
      <c r="H90" s="3" t="s">
        <v>302</v>
      </c>
      <c r="I90" s="3" t="s">
        <v>986</v>
      </c>
      <c r="J90" s="3" t="s">
        <v>400</v>
      </c>
      <c r="K90" s="3" t="s">
        <v>298</v>
      </c>
      <c r="L90" s="3" t="s">
        <v>392</v>
      </c>
      <c r="M90" s="3" t="s">
        <v>298</v>
      </c>
      <c r="N90" s="3" t="s">
        <v>392</v>
      </c>
      <c r="O90" s="3" t="s">
        <v>331</v>
      </c>
      <c r="P90" s="3" t="s">
        <v>398</v>
      </c>
      <c r="Q90" s="3" t="s">
        <v>309</v>
      </c>
      <c r="R90" s="3" t="s">
        <v>307</v>
      </c>
      <c r="S90" s="3" t="s">
        <v>288</v>
      </c>
      <c r="T90" s="3" t="s">
        <v>407</v>
      </c>
      <c r="U90" s="3" t="s">
        <v>328</v>
      </c>
      <c r="V90" s="3" t="s">
        <v>395</v>
      </c>
      <c r="W90" s="3" t="s">
        <v>923</v>
      </c>
      <c r="X90" s="3" t="s">
        <v>397</v>
      </c>
    </row>
    <row r="91" spans="1:24" x14ac:dyDescent="0.35">
      <c r="A91" s="4" t="s">
        <v>658</v>
      </c>
      <c r="B91" s="3" t="s">
        <v>404</v>
      </c>
      <c r="C91" s="3" t="s">
        <v>986</v>
      </c>
      <c r="D91" s="3" t="s">
        <v>986</v>
      </c>
      <c r="E91" s="3" t="s">
        <v>403</v>
      </c>
      <c r="F91" s="3" t="s">
        <v>400</v>
      </c>
      <c r="G91" s="3" t="s">
        <v>393</v>
      </c>
      <c r="H91" s="3" t="s">
        <v>986</v>
      </c>
      <c r="I91" s="3" t="s">
        <v>295</v>
      </c>
      <c r="J91" s="3" t="s">
        <v>298</v>
      </c>
      <c r="K91" s="3" t="s">
        <v>297</v>
      </c>
      <c r="L91" s="3" t="s">
        <v>329</v>
      </c>
      <c r="M91" s="3" t="s">
        <v>923</v>
      </c>
      <c r="N91" s="3" t="s">
        <v>329</v>
      </c>
      <c r="O91" s="3" t="s">
        <v>923</v>
      </c>
      <c r="P91" s="3" t="s">
        <v>308</v>
      </c>
      <c r="Q91" s="3" t="s">
        <v>311</v>
      </c>
      <c r="R91" s="3" t="s">
        <v>42</v>
      </c>
      <c r="S91" s="3" t="s">
        <v>307</v>
      </c>
      <c r="T91" s="3" t="s">
        <v>285</v>
      </c>
      <c r="U91" s="3" t="s">
        <v>289</v>
      </c>
      <c r="V91" s="3" t="s">
        <v>328</v>
      </c>
      <c r="W91" s="3" t="s">
        <v>330</v>
      </c>
      <c r="X91" s="3" t="s">
        <v>288</v>
      </c>
    </row>
    <row r="92" spans="1:24" x14ac:dyDescent="0.35">
      <c r="A92" s="6" t="s">
        <v>660</v>
      </c>
      <c r="B92" s="5" t="s">
        <v>329</v>
      </c>
      <c r="C92" s="5" t="s">
        <v>398</v>
      </c>
      <c r="D92" s="5" t="s">
        <v>328</v>
      </c>
      <c r="E92" s="5" t="s">
        <v>330</v>
      </c>
      <c r="F92" s="5" t="s">
        <v>298</v>
      </c>
      <c r="G92" s="5" t="s">
        <v>395</v>
      </c>
      <c r="H92" s="5" t="s">
        <v>923</v>
      </c>
      <c r="I92" s="5" t="s">
        <v>288</v>
      </c>
      <c r="J92" s="5" t="s">
        <v>297</v>
      </c>
      <c r="K92" s="5" t="s">
        <v>288</v>
      </c>
      <c r="L92" s="5" t="s">
        <v>290</v>
      </c>
      <c r="M92" s="5" t="s">
        <v>308</v>
      </c>
      <c r="N92" s="5" t="s">
        <v>307</v>
      </c>
      <c r="O92" s="5" t="s">
        <v>288</v>
      </c>
      <c r="P92" s="5" t="s">
        <v>292</v>
      </c>
      <c r="Q92" s="5" t="s">
        <v>284</v>
      </c>
      <c r="R92" s="5" t="s">
        <v>64</v>
      </c>
      <c r="S92" s="5" t="s">
        <v>292</v>
      </c>
      <c r="T92" s="5" t="s">
        <v>83</v>
      </c>
      <c r="U92" s="5" t="s">
        <v>291</v>
      </c>
      <c r="V92" s="5" t="s">
        <v>289</v>
      </c>
      <c r="W92" s="5" t="s">
        <v>291</v>
      </c>
      <c r="X92" s="5" t="s">
        <v>307</v>
      </c>
    </row>
    <row r="95" spans="1:24" x14ac:dyDescent="0.35">
      <c r="A95" s="4" t="s">
        <v>987</v>
      </c>
    </row>
    <row r="97" spans="1:24" x14ac:dyDescent="0.35">
      <c r="A97" s="4" t="s">
        <v>984</v>
      </c>
    </row>
    <row r="98" spans="1:24" x14ac:dyDescent="0.35">
      <c r="A98" s="4" t="s">
        <v>800</v>
      </c>
    </row>
    <row r="101" spans="1:24" x14ac:dyDescent="0.35">
      <c r="A101" s="1" t="s">
        <v>988</v>
      </c>
    </row>
    <row r="103" spans="1:24" x14ac:dyDescent="0.35">
      <c r="A103" s="2" t="s">
        <v>930</v>
      </c>
      <c r="B103" s="2" t="s">
        <v>636</v>
      </c>
      <c r="C103" s="2" t="s">
        <v>637</v>
      </c>
      <c r="D103" s="2" t="s">
        <v>638</v>
      </c>
      <c r="E103" s="2" t="s">
        <v>639</v>
      </c>
      <c r="F103" s="2" t="s">
        <v>640</v>
      </c>
      <c r="G103" s="2" t="s">
        <v>114</v>
      </c>
      <c r="H103" s="2" t="s">
        <v>115</v>
      </c>
      <c r="I103" s="2" t="s">
        <v>116</v>
      </c>
      <c r="J103" s="2" t="s">
        <v>117</v>
      </c>
      <c r="K103" s="2" t="s">
        <v>118</v>
      </c>
      <c r="L103" s="2" t="s">
        <v>119</v>
      </c>
      <c r="M103" s="2" t="s">
        <v>120</v>
      </c>
      <c r="N103" s="2" t="s">
        <v>121</v>
      </c>
      <c r="O103" s="2" t="s">
        <v>122</v>
      </c>
      <c r="P103" s="2" t="s">
        <v>123</v>
      </c>
      <c r="Q103" s="2" t="s">
        <v>124</v>
      </c>
      <c r="R103" s="2" t="s">
        <v>125</v>
      </c>
      <c r="S103" s="2" t="s">
        <v>126</v>
      </c>
      <c r="T103" s="2" t="s">
        <v>127</v>
      </c>
      <c r="U103" s="2" t="s">
        <v>128</v>
      </c>
      <c r="V103" s="2" t="s">
        <v>129</v>
      </c>
      <c r="W103" s="2" t="s">
        <v>130</v>
      </c>
      <c r="X103" s="2" t="s">
        <v>131</v>
      </c>
    </row>
    <row r="104" spans="1:24" x14ac:dyDescent="0.35">
      <c r="A104" s="4" t="s">
        <v>989</v>
      </c>
      <c r="B104" s="3" t="s">
        <v>52</v>
      </c>
      <c r="C104" s="3" t="s">
        <v>64</v>
      </c>
      <c r="D104" s="3" t="s">
        <v>323</v>
      </c>
      <c r="E104" s="3" t="s">
        <v>23</v>
      </c>
      <c r="F104" s="3" t="s">
        <v>313</v>
      </c>
      <c r="G104" s="3" t="s">
        <v>73</v>
      </c>
      <c r="H104" s="3" t="s">
        <v>313</v>
      </c>
      <c r="I104" s="3" t="s">
        <v>73</v>
      </c>
      <c r="J104" s="3" t="s">
        <v>313</v>
      </c>
      <c r="K104" s="3" t="s">
        <v>287</v>
      </c>
      <c r="L104" s="3" t="s">
        <v>73</v>
      </c>
      <c r="M104" s="3" t="s">
        <v>287</v>
      </c>
      <c r="N104" s="3" t="s">
        <v>73</v>
      </c>
      <c r="O104" s="3" t="s">
        <v>16</v>
      </c>
      <c r="P104" s="3" t="s">
        <v>59</v>
      </c>
      <c r="Q104" s="3" t="s">
        <v>16</v>
      </c>
      <c r="R104" s="3" t="s">
        <v>16</v>
      </c>
      <c r="S104" s="3" t="s">
        <v>69</v>
      </c>
      <c r="T104" s="3" t="s">
        <v>69</v>
      </c>
      <c r="U104" s="3" t="s">
        <v>69</v>
      </c>
      <c r="V104" s="3" t="s">
        <v>31</v>
      </c>
      <c r="W104" s="3" t="s">
        <v>31</v>
      </c>
      <c r="X104" s="3" t="s">
        <v>28</v>
      </c>
    </row>
    <row r="105" spans="1:24" x14ac:dyDescent="0.35">
      <c r="A105" s="4" t="s">
        <v>990</v>
      </c>
      <c r="B105" s="3" t="s">
        <v>20</v>
      </c>
      <c r="C105" s="3" t="s">
        <v>83</v>
      </c>
      <c r="D105" s="3" t="s">
        <v>23</v>
      </c>
      <c r="E105" s="3" t="s">
        <v>75</v>
      </c>
      <c r="F105" s="3" t="s">
        <v>73</v>
      </c>
      <c r="G105" s="3" t="s">
        <v>287</v>
      </c>
      <c r="H105" s="3" t="s">
        <v>73</v>
      </c>
      <c r="I105" s="3" t="s">
        <v>287</v>
      </c>
      <c r="J105" s="3" t="s">
        <v>73</v>
      </c>
      <c r="K105" s="3" t="s">
        <v>287</v>
      </c>
      <c r="L105" s="3" t="s">
        <v>287</v>
      </c>
      <c r="M105" s="3" t="s">
        <v>287</v>
      </c>
      <c r="N105" s="3" t="s">
        <v>287</v>
      </c>
      <c r="O105" s="3" t="s">
        <v>16</v>
      </c>
      <c r="P105" s="3" t="s">
        <v>16</v>
      </c>
      <c r="Q105" s="3" t="s">
        <v>16</v>
      </c>
      <c r="R105" s="3" t="s">
        <v>16</v>
      </c>
      <c r="S105" s="3" t="s">
        <v>38</v>
      </c>
      <c r="T105" s="3" t="s">
        <v>69</v>
      </c>
      <c r="U105" s="3" t="s">
        <v>69</v>
      </c>
      <c r="V105" s="3" t="s">
        <v>31</v>
      </c>
      <c r="W105" s="3" t="s">
        <v>31</v>
      </c>
      <c r="X105" s="3" t="s">
        <v>28</v>
      </c>
    </row>
    <row r="106" spans="1:24" x14ac:dyDescent="0.35">
      <c r="A106" s="6" t="s">
        <v>991</v>
      </c>
      <c r="B106" s="5" t="s">
        <v>287</v>
      </c>
      <c r="C106" s="5" t="s">
        <v>286</v>
      </c>
      <c r="D106" s="5" t="s">
        <v>75</v>
      </c>
      <c r="E106" s="5" t="s">
        <v>46</v>
      </c>
      <c r="F106" s="5" t="s">
        <v>287</v>
      </c>
      <c r="G106" s="5" t="s">
        <v>59</v>
      </c>
      <c r="H106" s="5" t="s">
        <v>59</v>
      </c>
      <c r="I106" s="5" t="s">
        <v>287</v>
      </c>
      <c r="J106" s="5" t="s">
        <v>73</v>
      </c>
      <c r="K106" s="5" t="s">
        <v>59</v>
      </c>
      <c r="L106" s="5" t="s">
        <v>59</v>
      </c>
      <c r="M106" s="5" t="s">
        <v>59</v>
      </c>
      <c r="N106" s="5" t="s">
        <v>287</v>
      </c>
      <c r="O106" s="5" t="s">
        <v>16</v>
      </c>
      <c r="P106" s="5" t="s">
        <v>16</v>
      </c>
      <c r="Q106" s="5" t="s">
        <v>16</v>
      </c>
      <c r="R106" s="5" t="s">
        <v>16</v>
      </c>
      <c r="S106" s="5" t="s">
        <v>38</v>
      </c>
      <c r="T106" s="5" t="s">
        <v>69</v>
      </c>
      <c r="U106" s="5" t="s">
        <v>69</v>
      </c>
      <c r="V106" s="5" t="s">
        <v>31</v>
      </c>
      <c r="W106" s="5" t="s">
        <v>31</v>
      </c>
      <c r="X106" s="5" t="s">
        <v>28</v>
      </c>
    </row>
    <row r="109" spans="1:24" x14ac:dyDescent="0.35">
      <c r="A109" s="4" t="s">
        <v>992</v>
      </c>
    </row>
    <row r="111" spans="1:24" x14ac:dyDescent="0.35">
      <c r="A111" s="4" t="s">
        <v>984</v>
      </c>
    </row>
    <row r="112" spans="1:24" x14ac:dyDescent="0.35">
      <c r="A112" s="4" t="s">
        <v>934</v>
      </c>
    </row>
    <row r="115" spans="1:1" ht="15" x14ac:dyDescent="0.35">
      <c r="A11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8">
    <tablePart r:id="rId2"/>
    <tablePart r:id="rId3"/>
    <tablePart r:id="rId4"/>
    <tablePart r:id="rId5"/>
    <tablePart r:id="rId6"/>
    <tablePart r:id="rId7"/>
    <tablePart r:id="rId8"/>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43"/>
  <sheetViews>
    <sheetView workbookViewId="0"/>
  </sheetViews>
  <sheetFormatPr defaultColWidth="10.90625" defaultRowHeight="14.5" x14ac:dyDescent="0.35"/>
  <cols>
    <col min="1" max="1" width="39.7265625" customWidth="1"/>
    <col min="2" max="24" width="12.7265625" customWidth="1"/>
  </cols>
  <sheetData>
    <row r="1" spans="1:24" x14ac:dyDescent="0.35">
      <c r="A1" s="1" t="s">
        <v>993</v>
      </c>
    </row>
    <row r="3" spans="1:24" x14ac:dyDescent="0.35">
      <c r="A3" s="1" t="s">
        <v>994</v>
      </c>
    </row>
    <row r="5" spans="1:24" x14ac:dyDescent="0.35">
      <c r="A5" s="2" t="s">
        <v>995</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996</v>
      </c>
      <c r="B6" s="3" t="s">
        <v>572</v>
      </c>
      <c r="C6" s="3" t="s">
        <v>997</v>
      </c>
      <c r="D6" s="3" t="s">
        <v>743</v>
      </c>
      <c r="E6" s="3" t="s">
        <v>742</v>
      </c>
      <c r="F6" s="3" t="s">
        <v>674</v>
      </c>
      <c r="G6" s="3" t="s">
        <v>600</v>
      </c>
      <c r="H6" s="3" t="s">
        <v>579</v>
      </c>
      <c r="I6" s="3" t="s">
        <v>580</v>
      </c>
      <c r="J6" s="3" t="s">
        <v>582</v>
      </c>
      <c r="K6" s="3" t="s">
        <v>579</v>
      </c>
      <c r="L6" s="3" t="s">
        <v>574</v>
      </c>
      <c r="M6" s="3" t="s">
        <v>591</v>
      </c>
      <c r="N6" s="3" t="s">
        <v>598</v>
      </c>
      <c r="O6" s="3" t="s">
        <v>598</v>
      </c>
      <c r="P6" s="3" t="s">
        <v>598</v>
      </c>
      <c r="Q6" s="3" t="s">
        <v>598</v>
      </c>
      <c r="R6" s="3" t="s">
        <v>597</v>
      </c>
      <c r="S6" s="3" t="s">
        <v>597</v>
      </c>
      <c r="T6" s="3" t="s">
        <v>597</v>
      </c>
      <c r="U6" s="3" t="s">
        <v>601</v>
      </c>
      <c r="V6" s="3" t="s">
        <v>602</v>
      </c>
      <c r="W6" s="3" t="s">
        <v>592</v>
      </c>
      <c r="X6" s="3" t="s">
        <v>603</v>
      </c>
    </row>
    <row r="7" spans="1:24" x14ac:dyDescent="0.35">
      <c r="A7" s="4" t="s">
        <v>998</v>
      </c>
      <c r="B7" s="3" t="s">
        <v>587</v>
      </c>
      <c r="C7" s="3" t="s">
        <v>670</v>
      </c>
      <c r="D7" s="3" t="s">
        <v>669</v>
      </c>
      <c r="E7" s="3" t="s">
        <v>668</v>
      </c>
      <c r="F7" s="3" t="s">
        <v>591</v>
      </c>
      <c r="G7" s="3" t="s">
        <v>591</v>
      </c>
      <c r="H7" s="3" t="s">
        <v>591</v>
      </c>
      <c r="I7" s="3" t="s">
        <v>602</v>
      </c>
      <c r="J7" s="3" t="s">
        <v>668</v>
      </c>
      <c r="K7" s="3" t="s">
        <v>591</v>
      </c>
      <c r="L7" s="3" t="s">
        <v>598</v>
      </c>
      <c r="M7" s="3" t="s">
        <v>719</v>
      </c>
      <c r="N7" s="3" t="s">
        <v>719</v>
      </c>
      <c r="O7" s="3" t="s">
        <v>719</v>
      </c>
      <c r="P7" s="3" t="s">
        <v>719</v>
      </c>
      <c r="Q7" s="3" t="s">
        <v>719</v>
      </c>
      <c r="R7" s="3" t="s">
        <v>722</v>
      </c>
      <c r="S7" s="3" t="s">
        <v>723</v>
      </c>
      <c r="T7" s="3" t="s">
        <v>723</v>
      </c>
      <c r="U7" s="3" t="s">
        <v>723</v>
      </c>
      <c r="V7" s="3" t="s">
        <v>722</v>
      </c>
      <c r="W7" s="3" t="s">
        <v>723</v>
      </c>
      <c r="X7" s="3" t="s">
        <v>999</v>
      </c>
    </row>
    <row r="8" spans="1:24" x14ac:dyDescent="0.35">
      <c r="A8" s="4" t="s">
        <v>1000</v>
      </c>
      <c r="B8" s="3" t="s">
        <v>743</v>
      </c>
      <c r="C8" s="3" t="s">
        <v>672</v>
      </c>
      <c r="D8" s="3" t="s">
        <v>742</v>
      </c>
      <c r="E8" s="3" t="s">
        <v>674</v>
      </c>
      <c r="F8" s="3" t="s">
        <v>600</v>
      </c>
      <c r="G8" s="3" t="s">
        <v>575</v>
      </c>
      <c r="H8" s="3" t="s">
        <v>575</v>
      </c>
      <c r="I8" s="3" t="s">
        <v>577</v>
      </c>
      <c r="J8" s="3" t="s">
        <v>583</v>
      </c>
      <c r="K8" s="3" t="s">
        <v>583</v>
      </c>
      <c r="L8" s="3" t="s">
        <v>670</v>
      </c>
      <c r="M8" s="3" t="s">
        <v>602</v>
      </c>
      <c r="N8" s="3" t="s">
        <v>598</v>
      </c>
      <c r="O8" s="3" t="s">
        <v>719</v>
      </c>
      <c r="P8" s="3" t="s">
        <v>719</v>
      </c>
      <c r="Q8" s="3" t="s">
        <v>719</v>
      </c>
      <c r="R8" s="3" t="s">
        <v>1001</v>
      </c>
      <c r="S8" s="3" t="s">
        <v>1001</v>
      </c>
      <c r="T8" s="3" t="s">
        <v>1001</v>
      </c>
      <c r="U8" s="3" t="s">
        <v>602</v>
      </c>
      <c r="V8" s="3" t="s">
        <v>721</v>
      </c>
      <c r="W8" s="3" t="s">
        <v>1001</v>
      </c>
      <c r="X8" s="3" t="s">
        <v>719</v>
      </c>
    </row>
    <row r="9" spans="1:24" x14ac:dyDescent="0.35">
      <c r="A9" s="6" t="s">
        <v>679</v>
      </c>
      <c r="B9" s="5"/>
      <c r="C9" s="5"/>
      <c r="D9" s="5"/>
      <c r="E9" s="5"/>
      <c r="F9" s="5"/>
      <c r="G9" s="5" t="s">
        <v>1002</v>
      </c>
      <c r="H9" s="5" t="s">
        <v>1003</v>
      </c>
      <c r="I9" s="5" t="s">
        <v>1004</v>
      </c>
      <c r="J9" s="5" t="s">
        <v>1005</v>
      </c>
      <c r="K9" s="5" t="s">
        <v>1006</v>
      </c>
      <c r="L9" s="5" t="s">
        <v>1007</v>
      </c>
      <c r="M9" s="5" t="s">
        <v>1008</v>
      </c>
      <c r="N9" s="5" t="s">
        <v>1009</v>
      </c>
      <c r="O9" s="5" t="s">
        <v>1010</v>
      </c>
      <c r="P9" s="5" t="s">
        <v>1011</v>
      </c>
      <c r="Q9" s="5" t="s">
        <v>1012</v>
      </c>
      <c r="R9" s="5" t="s">
        <v>1013</v>
      </c>
      <c r="S9" s="5" t="s">
        <v>1013</v>
      </c>
      <c r="T9" s="5" t="s">
        <v>1014</v>
      </c>
      <c r="U9" s="5" t="s">
        <v>1012</v>
      </c>
      <c r="V9" s="5" t="s">
        <v>1015</v>
      </c>
      <c r="W9" s="5" t="s">
        <v>1016</v>
      </c>
      <c r="X9" s="5" t="s">
        <v>1017</v>
      </c>
    </row>
    <row r="10" spans="1:24" x14ac:dyDescent="0.35">
      <c r="A10" s="4" t="s">
        <v>683</v>
      </c>
      <c r="B10" s="3"/>
      <c r="C10" s="3"/>
      <c r="D10" s="3"/>
      <c r="E10" s="3"/>
      <c r="F10" s="3"/>
      <c r="G10" s="3" t="s">
        <v>1018</v>
      </c>
      <c r="H10" s="3" t="s">
        <v>1019</v>
      </c>
      <c r="I10" s="3" t="s">
        <v>1020</v>
      </c>
      <c r="J10" s="3" t="s">
        <v>1021</v>
      </c>
      <c r="K10" s="3" t="s">
        <v>1010</v>
      </c>
      <c r="L10" s="3" t="s">
        <v>1012</v>
      </c>
      <c r="M10" s="3" t="s">
        <v>1022</v>
      </c>
      <c r="N10" s="3" t="s">
        <v>1009</v>
      </c>
      <c r="O10" s="3" t="s">
        <v>1010</v>
      </c>
      <c r="P10" s="3" t="s">
        <v>1011</v>
      </c>
      <c r="Q10" s="3" t="s">
        <v>1023</v>
      </c>
      <c r="R10" s="3" t="s">
        <v>1024</v>
      </c>
      <c r="S10" s="3" t="s">
        <v>1014</v>
      </c>
      <c r="T10" s="3" t="s">
        <v>1024</v>
      </c>
      <c r="U10" s="3" t="s">
        <v>1023</v>
      </c>
      <c r="V10" s="3" t="s">
        <v>1025</v>
      </c>
      <c r="W10" s="3" t="s">
        <v>1026</v>
      </c>
      <c r="X10" s="3" t="s">
        <v>1017</v>
      </c>
    </row>
    <row r="11" spans="1:24" x14ac:dyDescent="0.35">
      <c r="A11" s="6" t="s">
        <v>687</v>
      </c>
      <c r="B11" s="5"/>
      <c r="C11" s="5"/>
      <c r="D11" s="5"/>
      <c r="E11" s="5"/>
      <c r="F11" s="5"/>
      <c r="G11" s="5" t="s">
        <v>181</v>
      </c>
      <c r="H11" s="5" t="s">
        <v>181</v>
      </c>
      <c r="I11" s="5" t="s">
        <v>182</v>
      </c>
      <c r="J11" s="5" t="s">
        <v>77</v>
      </c>
      <c r="K11" s="5" t="s">
        <v>183</v>
      </c>
      <c r="L11" s="5" t="s">
        <v>95</v>
      </c>
      <c r="M11" s="5" t="s">
        <v>61</v>
      </c>
      <c r="N11" s="5" t="s">
        <v>184</v>
      </c>
      <c r="O11" s="5" t="s">
        <v>33</v>
      </c>
      <c r="P11" s="5" t="s">
        <v>33</v>
      </c>
      <c r="Q11" s="5" t="s">
        <v>33</v>
      </c>
      <c r="R11" s="5" t="s">
        <v>185</v>
      </c>
      <c r="S11" s="5" t="s">
        <v>185</v>
      </c>
      <c r="T11" s="5" t="s">
        <v>185</v>
      </c>
      <c r="U11" s="5" t="s">
        <v>185</v>
      </c>
      <c r="V11" s="5" t="s">
        <v>185</v>
      </c>
      <c r="W11" s="5" t="s">
        <v>185</v>
      </c>
      <c r="X11" s="5" t="s">
        <v>33</v>
      </c>
    </row>
    <row r="14" spans="1:24" x14ac:dyDescent="0.35">
      <c r="A14" s="4" t="s">
        <v>1027</v>
      </c>
    </row>
    <row r="16" spans="1:24" x14ac:dyDescent="0.35">
      <c r="A16" s="4" t="s">
        <v>1028</v>
      </c>
    </row>
    <row r="17" spans="1:24" x14ac:dyDescent="0.35">
      <c r="A17" s="4" t="s">
        <v>1029</v>
      </c>
    </row>
    <row r="18" spans="1:24" x14ac:dyDescent="0.35">
      <c r="A18" s="4" t="s">
        <v>1030</v>
      </c>
    </row>
    <row r="19" spans="1:24" x14ac:dyDescent="0.35">
      <c r="A19" s="4" t="s">
        <v>1031</v>
      </c>
    </row>
    <row r="20" spans="1:24" x14ac:dyDescent="0.35">
      <c r="A20" s="4" t="s">
        <v>1032</v>
      </c>
    </row>
    <row r="23" spans="1:24" x14ac:dyDescent="0.35">
      <c r="A23" s="1" t="s">
        <v>1033</v>
      </c>
    </row>
    <row r="25" spans="1:24" x14ac:dyDescent="0.35">
      <c r="A25" s="2" t="s">
        <v>1034</v>
      </c>
      <c r="B25" s="2" t="s">
        <v>636</v>
      </c>
      <c r="C25" s="2" t="s">
        <v>637</v>
      </c>
      <c r="D25" s="2" t="s">
        <v>638</v>
      </c>
      <c r="E25" s="2" t="s">
        <v>639</v>
      </c>
      <c r="F25" s="2" t="s">
        <v>640</v>
      </c>
      <c r="G25" s="2" t="s">
        <v>114</v>
      </c>
      <c r="H25" s="2" t="s">
        <v>115</v>
      </c>
      <c r="I25" s="2" t="s">
        <v>116</v>
      </c>
      <c r="J25" s="2" t="s">
        <v>117</v>
      </c>
      <c r="K25" s="2" t="s">
        <v>118</v>
      </c>
      <c r="L25" s="2" t="s">
        <v>119</v>
      </c>
      <c r="M25" s="2" t="s">
        <v>120</v>
      </c>
      <c r="N25" s="2" t="s">
        <v>121</v>
      </c>
      <c r="O25" s="2" t="s">
        <v>122</v>
      </c>
      <c r="P25" s="2" t="s">
        <v>123</v>
      </c>
      <c r="Q25" s="2" t="s">
        <v>124</v>
      </c>
      <c r="R25" s="2" t="s">
        <v>125</v>
      </c>
      <c r="S25" s="2" t="s">
        <v>126</v>
      </c>
      <c r="T25" s="2" t="s">
        <v>127</v>
      </c>
      <c r="U25" s="2" t="s">
        <v>128</v>
      </c>
      <c r="V25" s="2" t="s">
        <v>129</v>
      </c>
      <c r="W25" s="2" t="s">
        <v>130</v>
      </c>
      <c r="X25" s="2" t="s">
        <v>131</v>
      </c>
    </row>
    <row r="26" spans="1:24" x14ac:dyDescent="0.35">
      <c r="A26" s="4" t="s">
        <v>1035</v>
      </c>
      <c r="B26" s="3" t="s">
        <v>572</v>
      </c>
      <c r="C26" s="3" t="s">
        <v>997</v>
      </c>
      <c r="D26" s="3" t="s">
        <v>743</v>
      </c>
      <c r="E26" s="3" t="s">
        <v>742</v>
      </c>
      <c r="F26" s="3" t="s">
        <v>674</v>
      </c>
      <c r="G26" s="3" t="s">
        <v>600</v>
      </c>
      <c r="H26" s="3" t="s">
        <v>579</v>
      </c>
      <c r="I26" s="3" t="s">
        <v>580</v>
      </c>
      <c r="J26" s="3" t="s">
        <v>582</v>
      </c>
      <c r="K26" s="3" t="s">
        <v>579</v>
      </c>
      <c r="L26" s="3" t="s">
        <v>574</v>
      </c>
      <c r="M26" s="3" t="s">
        <v>591</v>
      </c>
      <c r="N26" s="3" t="s">
        <v>598</v>
      </c>
      <c r="O26" s="3" t="s">
        <v>598</v>
      </c>
      <c r="P26" s="3" t="s">
        <v>598</v>
      </c>
      <c r="Q26" s="3" t="s">
        <v>598</v>
      </c>
      <c r="R26" s="3" t="s">
        <v>597</v>
      </c>
      <c r="S26" s="3" t="s">
        <v>597</v>
      </c>
      <c r="T26" s="3" t="s">
        <v>597</v>
      </c>
      <c r="U26" s="3" t="s">
        <v>601</v>
      </c>
      <c r="V26" s="3" t="s">
        <v>602</v>
      </c>
      <c r="W26" s="3" t="s">
        <v>592</v>
      </c>
      <c r="X26" s="3" t="s">
        <v>603</v>
      </c>
    </row>
    <row r="27" spans="1:24" x14ac:dyDescent="0.35">
      <c r="A27" s="4" t="s">
        <v>1036</v>
      </c>
      <c r="B27" s="3" t="s">
        <v>587</v>
      </c>
      <c r="C27" s="3" t="s">
        <v>670</v>
      </c>
      <c r="D27" s="3" t="s">
        <v>669</v>
      </c>
      <c r="E27" s="3" t="s">
        <v>668</v>
      </c>
      <c r="F27" s="3" t="s">
        <v>591</v>
      </c>
      <c r="G27" s="3" t="s">
        <v>591</v>
      </c>
      <c r="H27" s="3" t="s">
        <v>591</v>
      </c>
      <c r="I27" s="3" t="s">
        <v>602</v>
      </c>
      <c r="J27" s="3" t="s">
        <v>668</v>
      </c>
      <c r="K27" s="3" t="s">
        <v>591</v>
      </c>
      <c r="L27" s="3" t="s">
        <v>598</v>
      </c>
      <c r="M27" s="3" t="s">
        <v>719</v>
      </c>
      <c r="N27" s="3" t="s">
        <v>719</v>
      </c>
      <c r="O27" s="3" t="s">
        <v>719</v>
      </c>
      <c r="P27" s="3" t="s">
        <v>719</v>
      </c>
      <c r="Q27" s="3" t="s">
        <v>719</v>
      </c>
      <c r="R27" s="3" t="s">
        <v>722</v>
      </c>
      <c r="S27" s="3" t="s">
        <v>723</v>
      </c>
      <c r="T27" s="3" t="s">
        <v>723</v>
      </c>
      <c r="U27" s="3" t="s">
        <v>723</v>
      </c>
      <c r="V27" s="3" t="s">
        <v>722</v>
      </c>
      <c r="W27" s="3" t="s">
        <v>723</v>
      </c>
      <c r="X27" s="3" t="s">
        <v>999</v>
      </c>
    </row>
    <row r="28" spans="1:24" x14ac:dyDescent="0.35">
      <c r="A28" s="4" t="s">
        <v>1037</v>
      </c>
      <c r="B28" s="3" t="s">
        <v>743</v>
      </c>
      <c r="C28" s="3" t="s">
        <v>672</v>
      </c>
      <c r="D28" s="3" t="s">
        <v>742</v>
      </c>
      <c r="E28" s="3" t="s">
        <v>674</v>
      </c>
      <c r="F28" s="3" t="s">
        <v>600</v>
      </c>
      <c r="G28" s="3" t="s">
        <v>575</v>
      </c>
      <c r="H28" s="3" t="s">
        <v>575</v>
      </c>
      <c r="I28" s="3" t="s">
        <v>577</v>
      </c>
      <c r="J28" s="3" t="s">
        <v>583</v>
      </c>
      <c r="K28" s="3" t="s">
        <v>583</v>
      </c>
      <c r="L28" s="3" t="s">
        <v>670</v>
      </c>
      <c r="M28" s="3" t="s">
        <v>602</v>
      </c>
      <c r="N28" s="3" t="s">
        <v>598</v>
      </c>
      <c r="O28" s="3" t="s">
        <v>719</v>
      </c>
      <c r="P28" s="3" t="s">
        <v>719</v>
      </c>
      <c r="Q28" s="3" t="s">
        <v>719</v>
      </c>
      <c r="R28" s="3" t="s">
        <v>1001</v>
      </c>
      <c r="S28" s="3" t="s">
        <v>1001</v>
      </c>
      <c r="T28" s="3" t="s">
        <v>1001</v>
      </c>
      <c r="U28" s="3" t="s">
        <v>602</v>
      </c>
      <c r="V28" s="3" t="s">
        <v>721</v>
      </c>
      <c r="W28" s="3" t="s">
        <v>1001</v>
      </c>
      <c r="X28" s="3" t="s">
        <v>719</v>
      </c>
    </row>
    <row r="29" spans="1:24" x14ac:dyDescent="0.35">
      <c r="A29" s="6" t="s">
        <v>679</v>
      </c>
      <c r="B29" s="5"/>
      <c r="C29" s="5"/>
      <c r="D29" s="5"/>
      <c r="E29" s="5"/>
      <c r="F29" s="5"/>
      <c r="G29" s="5" t="s">
        <v>1038</v>
      </c>
      <c r="H29" s="5" t="s">
        <v>1039</v>
      </c>
      <c r="I29" s="5" t="s">
        <v>1040</v>
      </c>
      <c r="J29" s="5" t="s">
        <v>1040</v>
      </c>
      <c r="K29" s="5" t="s">
        <v>1041</v>
      </c>
      <c r="L29" s="5" t="s">
        <v>1042</v>
      </c>
      <c r="M29" s="5" t="s">
        <v>1043</v>
      </c>
      <c r="N29" s="5" t="s">
        <v>1044</v>
      </c>
      <c r="O29" s="5" t="s">
        <v>1045</v>
      </c>
      <c r="P29" s="5" t="s">
        <v>1046</v>
      </c>
      <c r="Q29" s="5" t="s">
        <v>1047</v>
      </c>
      <c r="R29" s="5" t="s">
        <v>1048</v>
      </c>
      <c r="S29" s="5" t="s">
        <v>1049</v>
      </c>
      <c r="T29" s="5" t="s">
        <v>1050</v>
      </c>
      <c r="U29" s="5" t="s">
        <v>1051</v>
      </c>
      <c r="V29" s="5" t="s">
        <v>1052</v>
      </c>
      <c r="W29" s="5" t="s">
        <v>1053</v>
      </c>
      <c r="X29" s="5" t="s">
        <v>1054</v>
      </c>
    </row>
    <row r="30" spans="1:24" x14ac:dyDescent="0.35">
      <c r="A30" s="4" t="s">
        <v>683</v>
      </c>
      <c r="B30" s="3"/>
      <c r="C30" s="3"/>
      <c r="D30" s="3"/>
      <c r="E30" s="3"/>
      <c r="F30" s="3"/>
      <c r="G30" s="3" t="s">
        <v>767</v>
      </c>
      <c r="H30" s="3" t="s">
        <v>1055</v>
      </c>
      <c r="I30" s="3" t="s">
        <v>1056</v>
      </c>
      <c r="J30" s="3" t="s">
        <v>1057</v>
      </c>
      <c r="K30" s="3" t="s">
        <v>1058</v>
      </c>
      <c r="L30" s="3" t="s">
        <v>1044</v>
      </c>
      <c r="M30" s="3" t="s">
        <v>1059</v>
      </c>
      <c r="N30" s="3" t="s">
        <v>1060</v>
      </c>
      <c r="O30" s="3" t="s">
        <v>1061</v>
      </c>
      <c r="P30" s="3" t="s">
        <v>1062</v>
      </c>
      <c r="Q30" s="3" t="s">
        <v>1047</v>
      </c>
      <c r="R30" s="3" t="s">
        <v>1049</v>
      </c>
      <c r="S30" s="3" t="s">
        <v>1063</v>
      </c>
      <c r="T30" s="3" t="s">
        <v>1063</v>
      </c>
      <c r="U30" s="3" t="s">
        <v>1048</v>
      </c>
      <c r="V30" s="3" t="s">
        <v>1041</v>
      </c>
      <c r="W30" s="3" t="s">
        <v>1046</v>
      </c>
      <c r="X30" s="3" t="s">
        <v>1053</v>
      </c>
    </row>
    <row r="31" spans="1:24" x14ac:dyDescent="0.35">
      <c r="A31" s="6" t="s">
        <v>687</v>
      </c>
      <c r="B31" s="5"/>
      <c r="C31" s="5"/>
      <c r="D31" s="5"/>
      <c r="E31" s="5"/>
      <c r="F31" s="5"/>
      <c r="G31" s="5" t="s">
        <v>195</v>
      </c>
      <c r="H31" s="5" t="s">
        <v>258</v>
      </c>
      <c r="I31" s="5" t="s">
        <v>238</v>
      </c>
      <c r="J31" s="5" t="s">
        <v>196</v>
      </c>
      <c r="K31" s="5" t="s">
        <v>250</v>
      </c>
      <c r="L31" s="5" t="s">
        <v>182</v>
      </c>
      <c r="M31" s="5" t="s">
        <v>93</v>
      </c>
      <c r="N31" s="5" t="s">
        <v>185</v>
      </c>
      <c r="O31" s="5" t="s">
        <v>184</v>
      </c>
      <c r="P31" s="5" t="s">
        <v>184</v>
      </c>
      <c r="Q31" s="5" t="s">
        <v>184</v>
      </c>
      <c r="R31" s="5" t="s">
        <v>389</v>
      </c>
      <c r="S31" s="5" t="s">
        <v>389</v>
      </c>
      <c r="T31" s="5" t="s">
        <v>389</v>
      </c>
      <c r="U31" s="5" t="s">
        <v>389</v>
      </c>
      <c r="V31" s="5" t="s">
        <v>389</v>
      </c>
      <c r="W31" s="5" t="s">
        <v>389</v>
      </c>
      <c r="X31" s="5" t="s">
        <v>184</v>
      </c>
    </row>
    <row r="34" spans="1:1" x14ac:dyDescent="0.35">
      <c r="A34" s="4" t="s">
        <v>1064</v>
      </c>
    </row>
    <row r="36" spans="1:1" x14ac:dyDescent="0.35">
      <c r="A36" s="4" t="s">
        <v>1028</v>
      </c>
    </row>
    <row r="37" spans="1:1" x14ac:dyDescent="0.35">
      <c r="A37" s="4" t="s">
        <v>1029</v>
      </c>
    </row>
    <row r="38" spans="1:1" x14ac:dyDescent="0.35">
      <c r="A38" s="4" t="s">
        <v>1030</v>
      </c>
    </row>
    <row r="39" spans="1:1" x14ac:dyDescent="0.35">
      <c r="A39" s="4" t="s">
        <v>1031</v>
      </c>
    </row>
    <row r="40" spans="1:1" x14ac:dyDescent="0.35">
      <c r="A40" s="4" t="s">
        <v>1032</v>
      </c>
    </row>
    <row r="43" spans="1:1" ht="15" x14ac:dyDescent="0.35">
      <c r="A43"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81"/>
  <sheetViews>
    <sheetView workbookViewId="0"/>
  </sheetViews>
  <sheetFormatPr defaultColWidth="10.90625" defaultRowHeight="14.5" x14ac:dyDescent="0.35"/>
  <cols>
    <col min="1" max="1" width="36.7265625" customWidth="1"/>
    <col min="2" max="24" width="12.7265625" customWidth="1"/>
  </cols>
  <sheetData>
    <row r="1" spans="1:24" x14ac:dyDescent="0.35">
      <c r="A1" s="1" t="s">
        <v>1065</v>
      </c>
    </row>
    <row r="3" spans="1:24" x14ac:dyDescent="0.35">
      <c r="A3" s="1" t="s">
        <v>1066</v>
      </c>
    </row>
    <row r="5" spans="1:24" x14ac:dyDescent="0.35">
      <c r="A5" s="2" t="s">
        <v>635</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841</v>
      </c>
      <c r="C6" s="3" t="s">
        <v>842</v>
      </c>
      <c r="D6" s="3" t="s">
        <v>650</v>
      </c>
      <c r="E6" s="3" t="s">
        <v>649</v>
      </c>
      <c r="F6" s="3" t="s">
        <v>648</v>
      </c>
      <c r="G6" s="3" t="s">
        <v>659</v>
      </c>
      <c r="H6" s="3" t="s">
        <v>659</v>
      </c>
      <c r="I6" s="3" t="s">
        <v>643</v>
      </c>
      <c r="J6" s="3" t="s">
        <v>645</v>
      </c>
      <c r="K6" s="3" t="s">
        <v>645</v>
      </c>
      <c r="L6" s="3" t="s">
        <v>661</v>
      </c>
      <c r="M6" s="3" t="s">
        <v>642</v>
      </c>
      <c r="N6" s="3" t="s">
        <v>697</v>
      </c>
      <c r="O6" s="3" t="s">
        <v>697</v>
      </c>
      <c r="P6" s="3" t="s">
        <v>697</v>
      </c>
      <c r="Q6" s="3" t="s">
        <v>697</v>
      </c>
      <c r="R6" s="3" t="s">
        <v>699</v>
      </c>
      <c r="S6" s="3" t="s">
        <v>699</v>
      </c>
      <c r="T6" s="3" t="s">
        <v>699</v>
      </c>
      <c r="U6" s="3" t="s">
        <v>699</v>
      </c>
      <c r="V6" s="3" t="s">
        <v>699</v>
      </c>
      <c r="W6" s="3" t="s">
        <v>699</v>
      </c>
      <c r="X6" s="3" t="s">
        <v>700</v>
      </c>
    </row>
    <row r="7" spans="1:24" x14ac:dyDescent="0.35">
      <c r="A7" s="4" t="s">
        <v>658</v>
      </c>
      <c r="B7" s="3" t="s">
        <v>649</v>
      </c>
      <c r="C7" s="3" t="s">
        <v>646</v>
      </c>
      <c r="D7" s="3" t="s">
        <v>647</v>
      </c>
      <c r="E7" s="3" t="s">
        <v>645</v>
      </c>
      <c r="F7" s="3" t="s">
        <v>643</v>
      </c>
      <c r="G7" s="3" t="s">
        <v>642</v>
      </c>
      <c r="H7" s="3" t="s">
        <v>642</v>
      </c>
      <c r="I7" s="3" t="s">
        <v>696</v>
      </c>
      <c r="J7" s="3" t="s">
        <v>642</v>
      </c>
      <c r="K7" s="3" t="s">
        <v>642</v>
      </c>
      <c r="L7" s="3" t="s">
        <v>695</v>
      </c>
      <c r="M7" s="3" t="s">
        <v>699</v>
      </c>
      <c r="N7" s="3" t="s">
        <v>699</v>
      </c>
      <c r="O7" s="3" t="s">
        <v>699</v>
      </c>
      <c r="P7" s="3" t="s">
        <v>699</v>
      </c>
      <c r="Q7" s="3" t="s">
        <v>699</v>
      </c>
      <c r="R7" s="3" t="s">
        <v>699</v>
      </c>
      <c r="S7" s="3" t="s">
        <v>699</v>
      </c>
      <c r="T7" s="3" t="s">
        <v>699</v>
      </c>
      <c r="U7" s="3" t="s">
        <v>699</v>
      </c>
      <c r="V7" s="3" t="s">
        <v>699</v>
      </c>
      <c r="W7" s="3" t="s">
        <v>699</v>
      </c>
      <c r="X7" s="3" t="s">
        <v>700</v>
      </c>
    </row>
    <row r="8" spans="1:24" x14ac:dyDescent="0.35">
      <c r="A8" s="6" t="s">
        <v>660</v>
      </c>
      <c r="B8" s="5" t="s">
        <v>644</v>
      </c>
      <c r="C8" s="5" t="s">
        <v>659</v>
      </c>
      <c r="D8" s="5" t="s">
        <v>643</v>
      </c>
      <c r="E8" s="5" t="s">
        <v>696</v>
      </c>
      <c r="F8" s="5" t="s">
        <v>697</v>
      </c>
      <c r="G8" s="5" t="s">
        <v>695</v>
      </c>
      <c r="H8" s="5" t="s">
        <v>695</v>
      </c>
      <c r="I8" s="5" t="s">
        <v>699</v>
      </c>
      <c r="J8" s="5" t="s">
        <v>699</v>
      </c>
      <c r="K8" s="5" t="s">
        <v>699</v>
      </c>
      <c r="L8" s="5" t="s">
        <v>698</v>
      </c>
      <c r="M8" s="5" t="s">
        <v>698</v>
      </c>
      <c r="N8" s="5" t="s">
        <v>698</v>
      </c>
      <c r="O8" s="5" t="s">
        <v>698</v>
      </c>
      <c r="P8" s="5" t="s">
        <v>698</v>
      </c>
      <c r="Q8" s="5" t="s">
        <v>698</v>
      </c>
      <c r="R8" s="5" t="s">
        <v>700</v>
      </c>
      <c r="S8" s="5" t="s">
        <v>700</v>
      </c>
      <c r="T8" s="5" t="s">
        <v>700</v>
      </c>
      <c r="U8" s="5" t="s">
        <v>700</v>
      </c>
      <c r="V8" s="5" t="s">
        <v>700</v>
      </c>
      <c r="W8" s="5" t="s">
        <v>700</v>
      </c>
      <c r="X8" s="5" t="s">
        <v>700</v>
      </c>
    </row>
    <row r="11" spans="1:24" x14ac:dyDescent="0.35">
      <c r="A11" s="4" t="s">
        <v>1067</v>
      </c>
    </row>
    <row r="13" spans="1:24" x14ac:dyDescent="0.35">
      <c r="A13" s="4" t="s">
        <v>555</v>
      </c>
    </row>
    <row r="14" spans="1:24" x14ac:dyDescent="0.35">
      <c r="A14" s="4" t="s">
        <v>1068</v>
      </c>
    </row>
    <row r="15" spans="1:24" x14ac:dyDescent="0.35">
      <c r="A15" s="4" t="s">
        <v>1069</v>
      </c>
    </row>
    <row r="16" spans="1:24" x14ac:dyDescent="0.35">
      <c r="A16" s="4" t="s">
        <v>1070</v>
      </c>
    </row>
    <row r="17" spans="1:24" x14ac:dyDescent="0.35">
      <c r="A17" s="4" t="s">
        <v>1071</v>
      </c>
    </row>
    <row r="18" spans="1:24" x14ac:dyDescent="0.35">
      <c r="A18" s="4" t="s">
        <v>1072</v>
      </c>
    </row>
    <row r="21" spans="1:24" x14ac:dyDescent="0.35">
      <c r="A21" s="1" t="s">
        <v>1073</v>
      </c>
    </row>
    <row r="23" spans="1:24" x14ac:dyDescent="0.35">
      <c r="A23" s="2" t="s">
        <v>667</v>
      </c>
      <c r="B23" s="2" t="s">
        <v>636</v>
      </c>
      <c r="C23" s="2" t="s">
        <v>637</v>
      </c>
      <c r="D23" s="2" t="s">
        <v>638</v>
      </c>
      <c r="E23" s="2" t="s">
        <v>639</v>
      </c>
      <c r="F23" s="2" t="s">
        <v>640</v>
      </c>
      <c r="G23" s="2" t="s">
        <v>114</v>
      </c>
      <c r="H23" s="2" t="s">
        <v>115</v>
      </c>
      <c r="I23" s="2" t="s">
        <v>116</v>
      </c>
      <c r="J23" s="2" t="s">
        <v>117</v>
      </c>
      <c r="K23" s="2" t="s">
        <v>118</v>
      </c>
      <c r="L23" s="2" t="s">
        <v>119</v>
      </c>
      <c r="M23" s="2" t="s">
        <v>120</v>
      </c>
      <c r="N23" s="2" t="s">
        <v>121</v>
      </c>
      <c r="O23" s="2" t="s">
        <v>122</v>
      </c>
      <c r="P23" s="2" t="s">
        <v>123</v>
      </c>
      <c r="Q23" s="2" t="s">
        <v>124</v>
      </c>
      <c r="R23" s="2" t="s">
        <v>125</v>
      </c>
      <c r="S23" s="2" t="s">
        <v>126</v>
      </c>
      <c r="T23" s="2" t="s">
        <v>127</v>
      </c>
      <c r="U23" s="2" t="s">
        <v>128</v>
      </c>
      <c r="V23" s="2" t="s">
        <v>129</v>
      </c>
      <c r="W23" s="2" t="s">
        <v>130</v>
      </c>
      <c r="X23" s="2" t="s">
        <v>131</v>
      </c>
    </row>
    <row r="24" spans="1:24" x14ac:dyDescent="0.35">
      <c r="A24" s="4" t="s">
        <v>641</v>
      </c>
      <c r="B24" s="3" t="s">
        <v>565</v>
      </c>
      <c r="C24" s="3" t="s">
        <v>567</v>
      </c>
      <c r="D24" s="3" t="s">
        <v>566</v>
      </c>
      <c r="E24" s="3" t="s">
        <v>1074</v>
      </c>
      <c r="F24" s="3" t="s">
        <v>1075</v>
      </c>
      <c r="G24" s="3" t="s">
        <v>673</v>
      </c>
      <c r="H24" s="3" t="s">
        <v>742</v>
      </c>
      <c r="I24" s="3" t="s">
        <v>673</v>
      </c>
      <c r="J24" s="3" t="s">
        <v>571</v>
      </c>
      <c r="K24" s="3" t="s">
        <v>743</v>
      </c>
      <c r="L24" s="3" t="s">
        <v>804</v>
      </c>
      <c r="M24" s="3" t="s">
        <v>674</v>
      </c>
      <c r="N24" s="3" t="s">
        <v>583</v>
      </c>
      <c r="O24" s="3" t="s">
        <v>578</v>
      </c>
      <c r="P24" s="3" t="s">
        <v>578</v>
      </c>
      <c r="Q24" s="3" t="s">
        <v>578</v>
      </c>
      <c r="R24" s="3" t="s">
        <v>1076</v>
      </c>
      <c r="S24" s="3" t="s">
        <v>1076</v>
      </c>
      <c r="T24" s="3" t="s">
        <v>586</v>
      </c>
      <c r="U24" s="3" t="s">
        <v>1077</v>
      </c>
      <c r="V24" s="3" t="s">
        <v>601</v>
      </c>
      <c r="W24" s="3" t="s">
        <v>586</v>
      </c>
      <c r="X24" s="3" t="s">
        <v>593</v>
      </c>
    </row>
    <row r="25" spans="1:24" x14ac:dyDescent="0.35">
      <c r="A25" s="4" t="s">
        <v>658</v>
      </c>
      <c r="B25" s="3" t="s">
        <v>569</v>
      </c>
      <c r="C25" s="3" t="s">
        <v>1075</v>
      </c>
      <c r="D25" s="3" t="s">
        <v>675</v>
      </c>
      <c r="E25" s="3" t="s">
        <v>804</v>
      </c>
      <c r="F25" s="3" t="s">
        <v>582</v>
      </c>
      <c r="G25" s="3" t="s">
        <v>583</v>
      </c>
      <c r="H25" s="3" t="s">
        <v>580</v>
      </c>
      <c r="I25" s="3" t="s">
        <v>578</v>
      </c>
      <c r="J25" s="3" t="s">
        <v>671</v>
      </c>
      <c r="K25" s="3" t="s">
        <v>600</v>
      </c>
      <c r="L25" s="3" t="s">
        <v>587</v>
      </c>
      <c r="M25" s="3" t="s">
        <v>602</v>
      </c>
      <c r="N25" s="3" t="s">
        <v>719</v>
      </c>
      <c r="O25" s="3" t="s">
        <v>719</v>
      </c>
      <c r="P25" s="3" t="s">
        <v>719</v>
      </c>
      <c r="Q25" s="3" t="s">
        <v>719</v>
      </c>
      <c r="R25" s="3" t="s">
        <v>1001</v>
      </c>
      <c r="S25" s="3" t="s">
        <v>1001</v>
      </c>
      <c r="T25" s="3" t="s">
        <v>1001</v>
      </c>
      <c r="U25" s="3" t="s">
        <v>602</v>
      </c>
      <c r="V25" s="3" t="s">
        <v>721</v>
      </c>
      <c r="W25" s="3" t="s">
        <v>1001</v>
      </c>
      <c r="X25" s="3" t="s">
        <v>603</v>
      </c>
    </row>
    <row r="26" spans="1:24" x14ac:dyDescent="0.35">
      <c r="A26" s="4" t="s">
        <v>998</v>
      </c>
      <c r="B26" s="3" t="s">
        <v>587</v>
      </c>
      <c r="C26" s="3" t="s">
        <v>670</v>
      </c>
      <c r="D26" s="3" t="s">
        <v>669</v>
      </c>
      <c r="E26" s="3" t="s">
        <v>668</v>
      </c>
      <c r="F26" s="3" t="s">
        <v>591</v>
      </c>
      <c r="G26" s="3" t="s">
        <v>591</v>
      </c>
      <c r="H26" s="3" t="s">
        <v>591</v>
      </c>
      <c r="I26" s="3" t="s">
        <v>602</v>
      </c>
      <c r="J26" s="3" t="s">
        <v>668</v>
      </c>
      <c r="K26" s="3" t="s">
        <v>591</v>
      </c>
      <c r="L26" s="3" t="s">
        <v>598</v>
      </c>
      <c r="M26" s="3" t="s">
        <v>719</v>
      </c>
      <c r="N26" s="3" t="s">
        <v>719</v>
      </c>
      <c r="O26" s="3" t="s">
        <v>719</v>
      </c>
      <c r="P26" s="3" t="s">
        <v>719</v>
      </c>
      <c r="Q26" s="3" t="s">
        <v>719</v>
      </c>
      <c r="R26" s="3" t="s">
        <v>722</v>
      </c>
      <c r="S26" s="3" t="s">
        <v>722</v>
      </c>
      <c r="T26" s="3" t="s">
        <v>722</v>
      </c>
      <c r="U26" s="3" t="s">
        <v>722</v>
      </c>
      <c r="V26" s="3" t="s">
        <v>726</v>
      </c>
      <c r="W26" s="3" t="s">
        <v>722</v>
      </c>
      <c r="X26" s="3" t="s">
        <v>999</v>
      </c>
    </row>
    <row r="27" spans="1:24" x14ac:dyDescent="0.35">
      <c r="A27" s="4" t="s">
        <v>1000</v>
      </c>
      <c r="B27" s="3" t="s">
        <v>675</v>
      </c>
      <c r="C27" s="3" t="s">
        <v>742</v>
      </c>
      <c r="D27" s="3" t="s">
        <v>804</v>
      </c>
      <c r="E27" s="3" t="s">
        <v>671</v>
      </c>
      <c r="F27" s="3" t="s">
        <v>580</v>
      </c>
      <c r="G27" s="3" t="s">
        <v>577</v>
      </c>
      <c r="H27" s="3" t="s">
        <v>577</v>
      </c>
      <c r="I27" s="3" t="s">
        <v>576</v>
      </c>
      <c r="J27" s="3" t="s">
        <v>578</v>
      </c>
      <c r="K27" s="3" t="s">
        <v>578</v>
      </c>
      <c r="L27" s="3" t="s">
        <v>669</v>
      </c>
      <c r="M27" s="3" t="s">
        <v>598</v>
      </c>
      <c r="N27" s="3" t="s">
        <v>719</v>
      </c>
      <c r="O27" s="3" t="s">
        <v>719</v>
      </c>
      <c r="P27" s="3" t="s">
        <v>719</v>
      </c>
      <c r="Q27" s="3" t="s">
        <v>719</v>
      </c>
      <c r="R27" s="3" t="s">
        <v>593</v>
      </c>
      <c r="S27" s="3" t="s">
        <v>593</v>
      </c>
      <c r="T27" s="3" t="s">
        <v>593</v>
      </c>
      <c r="U27" s="3" t="s">
        <v>721</v>
      </c>
      <c r="V27" s="3" t="s">
        <v>598</v>
      </c>
      <c r="W27" s="3" t="s">
        <v>593</v>
      </c>
      <c r="X27" s="3" t="s">
        <v>723</v>
      </c>
    </row>
    <row r="28" spans="1:24" x14ac:dyDescent="0.35">
      <c r="A28" s="6" t="s">
        <v>660</v>
      </c>
      <c r="B28" s="5" t="s">
        <v>804</v>
      </c>
      <c r="C28" s="5" t="s">
        <v>582</v>
      </c>
      <c r="D28" s="5" t="s">
        <v>600</v>
      </c>
      <c r="E28" s="5" t="s">
        <v>584</v>
      </c>
      <c r="F28" s="5" t="s">
        <v>670</v>
      </c>
      <c r="G28" s="5" t="s">
        <v>669</v>
      </c>
      <c r="H28" s="5" t="s">
        <v>669</v>
      </c>
      <c r="I28" s="5" t="s">
        <v>598</v>
      </c>
      <c r="J28" s="5" t="s">
        <v>591</v>
      </c>
      <c r="K28" s="5" t="s">
        <v>598</v>
      </c>
      <c r="L28" s="5" t="s">
        <v>725</v>
      </c>
      <c r="M28" s="5" t="s">
        <v>725</v>
      </c>
      <c r="N28" s="5" t="s">
        <v>725</v>
      </c>
      <c r="O28" s="5" t="s">
        <v>725</v>
      </c>
      <c r="P28" s="5" t="s">
        <v>725</v>
      </c>
      <c r="Q28" s="5" t="s">
        <v>725</v>
      </c>
      <c r="R28" s="5" t="s">
        <v>719</v>
      </c>
      <c r="S28" s="5" t="s">
        <v>719</v>
      </c>
      <c r="T28" s="5" t="s">
        <v>603</v>
      </c>
      <c r="U28" s="5" t="s">
        <v>718</v>
      </c>
      <c r="V28" s="5" t="s">
        <v>719</v>
      </c>
      <c r="W28" s="5" t="s">
        <v>603</v>
      </c>
      <c r="X28" s="5" t="s">
        <v>1078</v>
      </c>
    </row>
    <row r="31" spans="1:24" x14ac:dyDescent="0.35">
      <c r="A31" s="4" t="s">
        <v>1079</v>
      </c>
    </row>
    <row r="33" spans="1:24" x14ac:dyDescent="0.35">
      <c r="A33" s="4" t="s">
        <v>555</v>
      </c>
    </row>
    <row r="34" spans="1:24" x14ac:dyDescent="0.35">
      <c r="A34" s="4" t="s">
        <v>1080</v>
      </c>
    </row>
    <row r="35" spans="1:24" x14ac:dyDescent="0.35">
      <c r="A35" s="4" t="s">
        <v>1081</v>
      </c>
    </row>
    <row r="36" spans="1:24" x14ac:dyDescent="0.35">
      <c r="A36" s="4" t="s">
        <v>1082</v>
      </c>
    </row>
    <row r="37" spans="1:24" x14ac:dyDescent="0.35">
      <c r="A37" s="4" t="s">
        <v>1083</v>
      </c>
    </row>
    <row r="38" spans="1:24" x14ac:dyDescent="0.35">
      <c r="A38" s="4" t="s">
        <v>1084</v>
      </c>
    </row>
    <row r="39" spans="1:24" x14ac:dyDescent="0.35">
      <c r="A39" s="4" t="s">
        <v>1085</v>
      </c>
    </row>
    <row r="42" spans="1:24" x14ac:dyDescent="0.35">
      <c r="A42" s="1" t="s">
        <v>1086</v>
      </c>
    </row>
    <row r="44" spans="1:24" x14ac:dyDescent="0.35">
      <c r="A44" s="2" t="s">
        <v>635</v>
      </c>
      <c r="B44" s="2" t="s">
        <v>636</v>
      </c>
      <c r="C44" s="2" t="s">
        <v>637</v>
      </c>
      <c r="D44" s="2" t="s">
        <v>638</v>
      </c>
      <c r="E44" s="2" t="s">
        <v>639</v>
      </c>
      <c r="F44" s="2" t="s">
        <v>640</v>
      </c>
      <c r="G44" s="2" t="s">
        <v>114</v>
      </c>
      <c r="H44" s="2" t="s">
        <v>115</v>
      </c>
      <c r="I44" s="2" t="s">
        <v>116</v>
      </c>
      <c r="J44" s="2" t="s">
        <v>117</v>
      </c>
      <c r="K44" s="2" t="s">
        <v>118</v>
      </c>
      <c r="L44" s="2" t="s">
        <v>119</v>
      </c>
      <c r="M44" s="2" t="s">
        <v>120</v>
      </c>
      <c r="N44" s="2" t="s">
        <v>121</v>
      </c>
      <c r="O44" s="2" t="s">
        <v>122</v>
      </c>
      <c r="P44" s="2" t="s">
        <v>123</v>
      </c>
      <c r="Q44" s="2" t="s">
        <v>124</v>
      </c>
      <c r="R44" s="2" t="s">
        <v>125</v>
      </c>
      <c r="S44" s="2" t="s">
        <v>126</v>
      </c>
      <c r="T44" s="2" t="s">
        <v>127</v>
      </c>
      <c r="U44" s="2" t="s">
        <v>128</v>
      </c>
      <c r="V44" s="2" t="s">
        <v>129</v>
      </c>
      <c r="W44" s="2" t="s">
        <v>130</v>
      </c>
      <c r="X44" s="2" t="s">
        <v>131</v>
      </c>
    </row>
    <row r="45" spans="1:24" x14ac:dyDescent="0.35">
      <c r="A45" s="4" t="s">
        <v>641</v>
      </c>
      <c r="B45" s="3" t="s">
        <v>1087</v>
      </c>
      <c r="C45" s="3" t="s">
        <v>949</v>
      </c>
      <c r="D45" s="3" t="s">
        <v>950</v>
      </c>
      <c r="E45" s="3" t="s">
        <v>656</v>
      </c>
      <c r="F45" s="3" t="s">
        <v>652</v>
      </c>
      <c r="G45" s="3" t="s">
        <v>652</v>
      </c>
      <c r="H45" s="3" t="s">
        <v>651</v>
      </c>
      <c r="I45" s="3" t="s">
        <v>842</v>
      </c>
      <c r="J45" s="3" t="s">
        <v>657</v>
      </c>
      <c r="K45" s="3" t="s">
        <v>645</v>
      </c>
      <c r="L45" s="3" t="s">
        <v>657</v>
      </c>
      <c r="M45" s="3" t="s">
        <v>650</v>
      </c>
      <c r="N45" s="3" t="s">
        <v>649</v>
      </c>
      <c r="O45" s="3" t="s">
        <v>648</v>
      </c>
      <c r="P45" s="3" t="s">
        <v>648</v>
      </c>
      <c r="Q45" s="3" t="s">
        <v>648</v>
      </c>
      <c r="R45" s="3" t="s">
        <v>661</v>
      </c>
      <c r="S45" s="3" t="s">
        <v>661</v>
      </c>
      <c r="T45" s="3" t="s">
        <v>661</v>
      </c>
      <c r="U45" s="3" t="s">
        <v>642</v>
      </c>
      <c r="V45" s="3" t="s">
        <v>642</v>
      </c>
      <c r="W45" s="3" t="s">
        <v>642</v>
      </c>
      <c r="X45" s="3" t="s">
        <v>699</v>
      </c>
    </row>
    <row r="46" spans="1:24" x14ac:dyDescent="0.35">
      <c r="A46" s="4" t="s">
        <v>658</v>
      </c>
      <c r="B46" s="3" t="s">
        <v>949</v>
      </c>
      <c r="C46" s="3" t="s">
        <v>968</v>
      </c>
      <c r="D46" s="3" t="s">
        <v>960</v>
      </c>
      <c r="E46" s="3" t="s">
        <v>969</v>
      </c>
      <c r="F46" s="3" t="s">
        <v>842</v>
      </c>
      <c r="G46" s="3" t="s">
        <v>841</v>
      </c>
      <c r="H46" s="3" t="s">
        <v>841</v>
      </c>
      <c r="I46" s="3" t="s">
        <v>657</v>
      </c>
      <c r="J46" s="3" t="s">
        <v>647</v>
      </c>
      <c r="K46" s="3" t="s">
        <v>661</v>
      </c>
      <c r="L46" s="3" t="s">
        <v>647</v>
      </c>
      <c r="M46" s="3" t="s">
        <v>646</v>
      </c>
      <c r="N46" s="3" t="s">
        <v>648</v>
      </c>
      <c r="O46" s="3" t="s">
        <v>659</v>
      </c>
      <c r="P46" s="3" t="s">
        <v>659</v>
      </c>
      <c r="Q46" s="3" t="s">
        <v>659</v>
      </c>
      <c r="R46" s="3" t="s">
        <v>642</v>
      </c>
      <c r="S46" s="3" t="s">
        <v>642</v>
      </c>
      <c r="T46" s="3" t="s">
        <v>696</v>
      </c>
      <c r="U46" s="3" t="s">
        <v>696</v>
      </c>
      <c r="V46" s="3" t="s">
        <v>696</v>
      </c>
      <c r="W46" s="3" t="s">
        <v>697</v>
      </c>
      <c r="X46" s="3" t="s">
        <v>699</v>
      </c>
    </row>
    <row r="47" spans="1:24" x14ac:dyDescent="0.35">
      <c r="A47" s="6" t="s">
        <v>660</v>
      </c>
      <c r="B47" s="5" t="s">
        <v>959</v>
      </c>
      <c r="C47" s="5" t="s">
        <v>656</v>
      </c>
      <c r="D47" s="5" t="s">
        <v>655</v>
      </c>
      <c r="E47" s="5" t="s">
        <v>651</v>
      </c>
      <c r="F47" s="5" t="s">
        <v>650</v>
      </c>
      <c r="G47" s="5" t="s">
        <v>650</v>
      </c>
      <c r="H47" s="5" t="s">
        <v>654</v>
      </c>
      <c r="I47" s="5" t="s">
        <v>647</v>
      </c>
      <c r="J47" s="5" t="s">
        <v>645</v>
      </c>
      <c r="K47" s="5" t="s">
        <v>695</v>
      </c>
      <c r="L47" s="5" t="s">
        <v>645</v>
      </c>
      <c r="M47" s="5" t="s">
        <v>644</v>
      </c>
      <c r="N47" s="5" t="s">
        <v>643</v>
      </c>
      <c r="O47" s="5" t="s">
        <v>696</v>
      </c>
      <c r="P47" s="5" t="s">
        <v>696</v>
      </c>
      <c r="Q47" s="5" t="s">
        <v>696</v>
      </c>
      <c r="R47" s="5" t="s">
        <v>697</v>
      </c>
      <c r="S47" s="5" t="s">
        <v>697</v>
      </c>
      <c r="T47" s="5" t="s">
        <v>697</v>
      </c>
      <c r="U47" s="5" t="s">
        <v>695</v>
      </c>
      <c r="V47" s="5" t="s">
        <v>695</v>
      </c>
      <c r="W47" s="5" t="s">
        <v>695</v>
      </c>
      <c r="X47" s="5" t="s">
        <v>698</v>
      </c>
    </row>
    <row r="50" spans="1:24" x14ac:dyDescent="0.35">
      <c r="A50" s="4" t="s">
        <v>1088</v>
      </c>
    </row>
    <row r="52" spans="1:24" x14ac:dyDescent="0.35">
      <c r="A52" s="4" t="s">
        <v>555</v>
      </c>
    </row>
    <row r="53" spans="1:24" x14ac:dyDescent="0.35">
      <c r="A53" s="4" t="s">
        <v>1089</v>
      </c>
    </row>
    <row r="54" spans="1:24" x14ac:dyDescent="0.35">
      <c r="A54" s="4" t="s">
        <v>1090</v>
      </c>
    </row>
    <row r="55" spans="1:24" x14ac:dyDescent="0.35">
      <c r="A55" s="4" t="s">
        <v>1070</v>
      </c>
    </row>
    <row r="56" spans="1:24" x14ac:dyDescent="0.35">
      <c r="A56" s="4" t="s">
        <v>1091</v>
      </c>
    </row>
    <row r="57" spans="1:24" x14ac:dyDescent="0.35">
      <c r="A57" s="4" t="s">
        <v>1072</v>
      </c>
    </row>
    <row r="60" spans="1:24" x14ac:dyDescent="0.35">
      <c r="A60" s="1" t="s">
        <v>1092</v>
      </c>
    </row>
    <row r="62" spans="1:24" x14ac:dyDescent="0.35">
      <c r="A62" s="2" t="s">
        <v>667</v>
      </c>
      <c r="B62" s="2" t="s">
        <v>636</v>
      </c>
      <c r="C62" s="2" t="s">
        <v>637</v>
      </c>
      <c r="D62" s="2" t="s">
        <v>638</v>
      </c>
      <c r="E62" s="2" t="s">
        <v>639</v>
      </c>
      <c r="F62" s="2" t="s">
        <v>640</v>
      </c>
      <c r="G62" s="2" t="s">
        <v>114</v>
      </c>
      <c r="H62" s="2" t="s">
        <v>115</v>
      </c>
      <c r="I62" s="2" t="s">
        <v>116</v>
      </c>
      <c r="J62" s="2" t="s">
        <v>117</v>
      </c>
      <c r="K62" s="2" t="s">
        <v>118</v>
      </c>
      <c r="L62" s="2" t="s">
        <v>119</v>
      </c>
      <c r="M62" s="2" t="s">
        <v>120</v>
      </c>
      <c r="N62" s="2" t="s">
        <v>121</v>
      </c>
      <c r="O62" s="2" t="s">
        <v>122</v>
      </c>
      <c r="P62" s="2" t="s">
        <v>123</v>
      </c>
      <c r="Q62" s="2" t="s">
        <v>124</v>
      </c>
      <c r="R62" s="2" t="s">
        <v>125</v>
      </c>
      <c r="S62" s="2" t="s">
        <v>126</v>
      </c>
      <c r="T62" s="2" t="s">
        <v>127</v>
      </c>
      <c r="U62" s="2" t="s">
        <v>128</v>
      </c>
      <c r="V62" s="2" t="s">
        <v>129</v>
      </c>
      <c r="W62" s="2" t="s">
        <v>130</v>
      </c>
      <c r="X62" s="2" t="s">
        <v>131</v>
      </c>
    </row>
    <row r="63" spans="1:24" x14ac:dyDescent="0.35">
      <c r="A63" s="4" t="s">
        <v>641</v>
      </c>
      <c r="B63" s="3" t="s">
        <v>595</v>
      </c>
      <c r="C63" s="3" t="s">
        <v>721</v>
      </c>
      <c r="D63" s="3" t="s">
        <v>721</v>
      </c>
      <c r="E63" s="3" t="s">
        <v>721</v>
      </c>
      <c r="F63" s="3" t="s">
        <v>590</v>
      </c>
      <c r="G63" s="3" t="s">
        <v>598</v>
      </c>
      <c r="H63" s="3" t="s">
        <v>593</v>
      </c>
      <c r="I63" s="3" t="s">
        <v>598</v>
      </c>
      <c r="J63" s="3" t="s">
        <v>590</v>
      </c>
      <c r="K63" s="3" t="s">
        <v>719</v>
      </c>
      <c r="L63" s="3" t="s">
        <v>598</v>
      </c>
      <c r="M63" s="3" t="s">
        <v>593</v>
      </c>
      <c r="N63" s="3" t="s">
        <v>590</v>
      </c>
      <c r="O63" s="3" t="s">
        <v>718</v>
      </c>
      <c r="P63" s="3" t="s">
        <v>718</v>
      </c>
      <c r="Q63" s="3" t="s">
        <v>718</v>
      </c>
      <c r="R63" s="3" t="s">
        <v>603</v>
      </c>
      <c r="S63" s="3" t="s">
        <v>603</v>
      </c>
      <c r="T63" s="3" t="s">
        <v>603</v>
      </c>
      <c r="U63" s="3" t="s">
        <v>719</v>
      </c>
      <c r="V63" s="3" t="s">
        <v>723</v>
      </c>
      <c r="W63" s="3" t="s">
        <v>723</v>
      </c>
      <c r="X63" s="3" t="s">
        <v>999</v>
      </c>
    </row>
    <row r="64" spans="1:24" x14ac:dyDescent="0.35">
      <c r="A64" s="4" t="s">
        <v>658</v>
      </c>
      <c r="B64" s="3" t="s">
        <v>721</v>
      </c>
      <c r="C64" s="3" t="s">
        <v>593</v>
      </c>
      <c r="D64" s="3" t="s">
        <v>598</v>
      </c>
      <c r="E64" s="3" t="s">
        <v>598</v>
      </c>
      <c r="F64" s="3" t="s">
        <v>718</v>
      </c>
      <c r="G64" s="3" t="s">
        <v>720</v>
      </c>
      <c r="H64" s="3" t="s">
        <v>590</v>
      </c>
      <c r="I64" s="3" t="s">
        <v>720</v>
      </c>
      <c r="J64" s="3" t="s">
        <v>718</v>
      </c>
      <c r="K64" s="3" t="s">
        <v>722</v>
      </c>
      <c r="L64" s="3" t="s">
        <v>718</v>
      </c>
      <c r="M64" s="3" t="s">
        <v>720</v>
      </c>
      <c r="N64" s="3" t="s">
        <v>718</v>
      </c>
      <c r="O64" s="3" t="s">
        <v>719</v>
      </c>
      <c r="P64" s="3" t="s">
        <v>719</v>
      </c>
      <c r="Q64" s="3" t="s">
        <v>719</v>
      </c>
      <c r="R64" s="3" t="s">
        <v>723</v>
      </c>
      <c r="S64" s="3" t="s">
        <v>723</v>
      </c>
      <c r="T64" s="3" t="s">
        <v>723</v>
      </c>
      <c r="U64" s="3" t="s">
        <v>722</v>
      </c>
      <c r="V64" s="3" t="s">
        <v>726</v>
      </c>
      <c r="W64" s="3" t="s">
        <v>722</v>
      </c>
      <c r="X64" s="3" t="s">
        <v>999</v>
      </c>
    </row>
    <row r="65" spans="1:24" x14ac:dyDescent="0.35">
      <c r="A65" s="4" t="s">
        <v>998</v>
      </c>
      <c r="B65" s="3" t="s">
        <v>726</v>
      </c>
      <c r="C65" s="3" t="s">
        <v>726</v>
      </c>
      <c r="D65" s="3" t="s">
        <v>726</v>
      </c>
      <c r="E65" s="3" t="s">
        <v>726</v>
      </c>
      <c r="F65" s="3" t="s">
        <v>726</v>
      </c>
      <c r="G65" s="3" t="s">
        <v>726</v>
      </c>
      <c r="H65" s="3" t="s">
        <v>726</v>
      </c>
      <c r="I65" s="3" t="s">
        <v>726</v>
      </c>
      <c r="J65" s="3" t="s">
        <v>726</v>
      </c>
      <c r="K65" s="3" t="s">
        <v>999</v>
      </c>
      <c r="L65" s="3" t="s">
        <v>726</v>
      </c>
      <c r="M65" s="3" t="s">
        <v>726</v>
      </c>
      <c r="N65" s="3" t="s">
        <v>726</v>
      </c>
      <c r="O65" s="3" t="s">
        <v>999</v>
      </c>
      <c r="P65" s="3" t="s">
        <v>999</v>
      </c>
      <c r="Q65" s="3" t="s">
        <v>999</v>
      </c>
      <c r="R65" s="3" t="s">
        <v>999</v>
      </c>
      <c r="S65" s="3" t="s">
        <v>999</v>
      </c>
      <c r="T65" s="3" t="s">
        <v>999</v>
      </c>
      <c r="U65" s="3" t="s">
        <v>999</v>
      </c>
      <c r="V65" s="3" t="s">
        <v>1078</v>
      </c>
      <c r="W65" s="3" t="s">
        <v>999</v>
      </c>
      <c r="X65" s="3" t="s">
        <v>1078</v>
      </c>
    </row>
    <row r="66" spans="1:24" x14ac:dyDescent="0.35">
      <c r="A66" s="4" t="s">
        <v>1000</v>
      </c>
      <c r="B66" s="3" t="s">
        <v>598</v>
      </c>
      <c r="C66" s="3" t="s">
        <v>590</v>
      </c>
      <c r="D66" s="3" t="s">
        <v>720</v>
      </c>
      <c r="E66" s="3" t="s">
        <v>720</v>
      </c>
      <c r="F66" s="3" t="s">
        <v>603</v>
      </c>
      <c r="G66" s="3" t="s">
        <v>718</v>
      </c>
      <c r="H66" s="3" t="s">
        <v>718</v>
      </c>
      <c r="I66" s="3" t="s">
        <v>603</v>
      </c>
      <c r="J66" s="3" t="s">
        <v>719</v>
      </c>
      <c r="K66" s="3" t="s">
        <v>722</v>
      </c>
      <c r="L66" s="3" t="s">
        <v>603</v>
      </c>
      <c r="M66" s="3" t="s">
        <v>603</v>
      </c>
      <c r="N66" s="3" t="s">
        <v>719</v>
      </c>
      <c r="O66" s="3" t="s">
        <v>722</v>
      </c>
      <c r="P66" s="3" t="s">
        <v>722</v>
      </c>
      <c r="Q66" s="3" t="s">
        <v>722</v>
      </c>
      <c r="R66" s="3" t="s">
        <v>722</v>
      </c>
      <c r="S66" s="3" t="s">
        <v>722</v>
      </c>
      <c r="T66" s="3" t="s">
        <v>722</v>
      </c>
      <c r="U66" s="3" t="s">
        <v>726</v>
      </c>
      <c r="V66" s="3" t="s">
        <v>726</v>
      </c>
      <c r="W66" s="3" t="s">
        <v>726</v>
      </c>
      <c r="X66" s="3" t="s">
        <v>1078</v>
      </c>
    </row>
    <row r="67" spans="1:24" x14ac:dyDescent="0.35">
      <c r="A67" s="6" t="s">
        <v>660</v>
      </c>
      <c r="B67" s="5" t="s">
        <v>593</v>
      </c>
      <c r="C67" s="5" t="s">
        <v>590</v>
      </c>
      <c r="D67" s="5" t="s">
        <v>720</v>
      </c>
      <c r="E67" s="5" t="s">
        <v>720</v>
      </c>
      <c r="F67" s="5" t="s">
        <v>603</v>
      </c>
      <c r="G67" s="5" t="s">
        <v>718</v>
      </c>
      <c r="H67" s="5" t="s">
        <v>718</v>
      </c>
      <c r="I67" s="5" t="s">
        <v>603</v>
      </c>
      <c r="J67" s="5" t="s">
        <v>723</v>
      </c>
      <c r="K67" s="5" t="s">
        <v>999</v>
      </c>
      <c r="L67" s="5" t="s">
        <v>719</v>
      </c>
      <c r="M67" s="5" t="s">
        <v>603</v>
      </c>
      <c r="N67" s="5" t="s">
        <v>723</v>
      </c>
      <c r="O67" s="5" t="s">
        <v>726</v>
      </c>
      <c r="P67" s="5" t="s">
        <v>726</v>
      </c>
      <c r="Q67" s="5" t="s">
        <v>726</v>
      </c>
      <c r="R67" s="5" t="s">
        <v>726</v>
      </c>
      <c r="S67" s="5" t="s">
        <v>726</v>
      </c>
      <c r="T67" s="5" t="s">
        <v>726</v>
      </c>
      <c r="U67" s="5" t="s">
        <v>726</v>
      </c>
      <c r="V67" s="5" t="s">
        <v>999</v>
      </c>
      <c r="W67" s="5" t="s">
        <v>999</v>
      </c>
      <c r="X67" s="5" t="s">
        <v>725</v>
      </c>
    </row>
    <row r="70" spans="1:24" x14ac:dyDescent="0.35">
      <c r="A70" s="4" t="s">
        <v>1093</v>
      </c>
    </row>
    <row r="72" spans="1:24" x14ac:dyDescent="0.35">
      <c r="A72" s="4" t="s">
        <v>555</v>
      </c>
    </row>
    <row r="73" spans="1:24" x14ac:dyDescent="0.35">
      <c r="A73" s="4" t="s">
        <v>1094</v>
      </c>
    </row>
    <row r="74" spans="1:24" x14ac:dyDescent="0.35">
      <c r="A74" s="4" t="s">
        <v>1095</v>
      </c>
    </row>
    <row r="75" spans="1:24" x14ac:dyDescent="0.35">
      <c r="A75" s="4" t="s">
        <v>1082</v>
      </c>
    </row>
    <row r="76" spans="1:24" x14ac:dyDescent="0.35">
      <c r="A76" s="4" t="s">
        <v>1083</v>
      </c>
    </row>
    <row r="77" spans="1:24" x14ac:dyDescent="0.35">
      <c r="A77" s="4" t="s">
        <v>1096</v>
      </c>
    </row>
    <row r="78" spans="1:24" x14ac:dyDescent="0.35">
      <c r="A78" s="4" t="s">
        <v>1085</v>
      </c>
    </row>
    <row r="81" spans="1:1" ht="15" x14ac:dyDescent="0.35">
      <c r="A81"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4">
    <tablePart r:id="rId2"/>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7"/>
  <sheetViews>
    <sheetView workbookViewId="0"/>
  </sheetViews>
  <sheetFormatPr defaultColWidth="10.90625" defaultRowHeight="14.5" x14ac:dyDescent="0.35"/>
  <cols>
    <col min="1" max="1" width="88.7265625" customWidth="1"/>
    <col min="2" max="19" width="12.7265625" customWidth="1"/>
  </cols>
  <sheetData>
    <row r="1" spans="1:19" x14ac:dyDescent="0.35">
      <c r="A1" s="1" t="s">
        <v>1097</v>
      </c>
    </row>
    <row r="3" spans="1:19" x14ac:dyDescent="0.35">
      <c r="A3" s="2" t="s">
        <v>667</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1098</v>
      </c>
      <c r="B4" s="3" t="s">
        <v>604</v>
      </c>
      <c r="C4" s="3" t="s">
        <v>605</v>
      </c>
      <c r="D4" s="3" t="s">
        <v>606</v>
      </c>
      <c r="E4" s="3" t="s">
        <v>605</v>
      </c>
      <c r="F4" s="3" t="s">
        <v>607</v>
      </c>
      <c r="G4" s="3" t="s">
        <v>608</v>
      </c>
      <c r="H4" s="3" t="s">
        <v>607</v>
      </c>
      <c r="I4" s="3" t="s">
        <v>609</v>
      </c>
      <c r="J4" s="3" t="s">
        <v>610</v>
      </c>
      <c r="K4" s="3" t="s">
        <v>578</v>
      </c>
      <c r="L4" s="3" t="s">
        <v>611</v>
      </c>
      <c r="M4" s="3" t="s">
        <v>575</v>
      </c>
      <c r="N4" s="3" t="s">
        <v>576</v>
      </c>
      <c r="O4" s="3" t="s">
        <v>612</v>
      </c>
      <c r="P4" s="3" t="s">
        <v>613</v>
      </c>
      <c r="Q4" s="3" t="s">
        <v>612</v>
      </c>
      <c r="R4" s="3" t="s">
        <v>605</v>
      </c>
      <c r="S4" s="3" t="s">
        <v>614</v>
      </c>
    </row>
    <row r="5" spans="1:19" x14ac:dyDescent="0.35">
      <c r="A5" s="6" t="s">
        <v>679</v>
      </c>
      <c r="B5" s="5" t="s">
        <v>617</v>
      </c>
      <c r="C5" s="5" t="s">
        <v>685</v>
      </c>
      <c r="D5" s="5" t="s">
        <v>624</v>
      </c>
      <c r="E5" s="5" t="s">
        <v>732</v>
      </c>
      <c r="F5" s="5" t="s">
        <v>618</v>
      </c>
      <c r="G5" s="5" t="s">
        <v>1099</v>
      </c>
      <c r="H5" s="5" t="s">
        <v>1100</v>
      </c>
      <c r="I5" s="5" t="s">
        <v>1101</v>
      </c>
      <c r="J5" s="5" t="s">
        <v>1102</v>
      </c>
      <c r="K5" s="5" t="s">
        <v>1103</v>
      </c>
      <c r="L5" s="5" t="s">
        <v>1104</v>
      </c>
      <c r="M5" s="5" t="s">
        <v>1105</v>
      </c>
      <c r="N5" s="5" t="s">
        <v>1106</v>
      </c>
      <c r="O5" s="5" t="s">
        <v>811</v>
      </c>
      <c r="P5" s="5" t="s">
        <v>809</v>
      </c>
      <c r="Q5" s="5" t="s">
        <v>811</v>
      </c>
      <c r="R5" s="5" t="s">
        <v>744</v>
      </c>
      <c r="S5" s="5" t="s">
        <v>821</v>
      </c>
    </row>
    <row r="6" spans="1:19" x14ac:dyDescent="0.35">
      <c r="A6" s="4" t="s">
        <v>683</v>
      </c>
      <c r="B6" s="3" t="s">
        <v>625</v>
      </c>
      <c r="C6" s="3" t="s">
        <v>732</v>
      </c>
      <c r="D6" s="3" t="s">
        <v>618</v>
      </c>
      <c r="E6" s="3" t="s">
        <v>1107</v>
      </c>
      <c r="F6" s="3" t="s">
        <v>616</v>
      </c>
      <c r="G6" s="3" t="s">
        <v>1108</v>
      </c>
      <c r="H6" s="3" t="s">
        <v>1109</v>
      </c>
      <c r="I6" s="3" t="s">
        <v>1110</v>
      </c>
      <c r="J6" s="3" t="s">
        <v>1111</v>
      </c>
      <c r="K6" s="3" t="s">
        <v>1111</v>
      </c>
      <c r="L6" s="3" t="s">
        <v>811</v>
      </c>
      <c r="M6" s="3" t="s">
        <v>821</v>
      </c>
      <c r="N6" s="3" t="s">
        <v>744</v>
      </c>
      <c r="O6" s="3" t="s">
        <v>812</v>
      </c>
      <c r="P6" s="3" t="s">
        <v>746</v>
      </c>
      <c r="Q6" s="3" t="s">
        <v>822</v>
      </c>
      <c r="R6" s="3" t="s">
        <v>822</v>
      </c>
      <c r="S6" s="3" t="s">
        <v>815</v>
      </c>
    </row>
    <row r="7" spans="1:19" x14ac:dyDescent="0.35">
      <c r="A7" s="6" t="s">
        <v>687</v>
      </c>
      <c r="B7" s="5" t="s">
        <v>186</v>
      </c>
      <c r="C7" s="5" t="s">
        <v>187</v>
      </c>
      <c r="D7" s="5" t="s">
        <v>142</v>
      </c>
      <c r="E7" s="5" t="s">
        <v>188</v>
      </c>
      <c r="F7" s="5" t="s">
        <v>189</v>
      </c>
      <c r="G7" s="5" t="s">
        <v>144</v>
      </c>
      <c r="H7" s="5" t="s">
        <v>190</v>
      </c>
      <c r="I7" s="5" t="s">
        <v>191</v>
      </c>
      <c r="J7" s="5" t="s">
        <v>192</v>
      </c>
      <c r="K7" s="5" t="s">
        <v>134</v>
      </c>
      <c r="L7" s="5" t="s">
        <v>165</v>
      </c>
      <c r="M7" s="5" t="s">
        <v>193</v>
      </c>
      <c r="N7" s="5" t="s">
        <v>194</v>
      </c>
      <c r="O7" s="5" t="s">
        <v>141</v>
      </c>
      <c r="P7" s="5" t="s">
        <v>189</v>
      </c>
      <c r="Q7" s="5" t="s">
        <v>140</v>
      </c>
      <c r="R7" s="5" t="s">
        <v>195</v>
      </c>
      <c r="S7" s="5" t="s">
        <v>37</v>
      </c>
    </row>
    <row r="10" spans="1:19" x14ac:dyDescent="0.35">
      <c r="A10" s="4" t="s">
        <v>1112</v>
      </c>
    </row>
    <row r="12" spans="1:19" x14ac:dyDescent="0.35">
      <c r="A12" s="4" t="s">
        <v>555</v>
      </c>
    </row>
    <row r="13" spans="1:19" x14ac:dyDescent="0.35">
      <c r="A13" s="4" t="s">
        <v>1113</v>
      </c>
    </row>
    <row r="14" spans="1:19" x14ac:dyDescent="0.35">
      <c r="A14" s="4" t="s">
        <v>1114</v>
      </c>
    </row>
    <row r="17" spans="1:1" ht="15" x14ac:dyDescent="0.35">
      <c r="A17"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158"/>
  <sheetViews>
    <sheetView workbookViewId="0"/>
  </sheetViews>
  <sheetFormatPr defaultColWidth="10.90625" defaultRowHeight="14.5" x14ac:dyDescent="0.35"/>
  <cols>
    <col min="1" max="1" width="27.7265625" customWidth="1"/>
    <col min="2" max="24" width="12.7265625" customWidth="1"/>
  </cols>
  <sheetData>
    <row r="1" spans="1:24" x14ac:dyDescent="0.35">
      <c r="A1" s="1" t="s">
        <v>1115</v>
      </c>
    </row>
    <row r="3" spans="1:24" x14ac:dyDescent="0.35">
      <c r="A3" s="1" t="s">
        <v>1116</v>
      </c>
    </row>
    <row r="5" spans="1:24" x14ac:dyDescent="0.35">
      <c r="A5" s="2" t="s">
        <v>1117</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24</v>
      </c>
      <c r="C6" s="3" t="s">
        <v>24</v>
      </c>
      <c r="D6" s="3" t="s">
        <v>24</v>
      </c>
      <c r="E6" s="3" t="s">
        <v>24</v>
      </c>
      <c r="F6" s="3" t="s">
        <v>24</v>
      </c>
      <c r="G6" s="3" t="s">
        <v>24</v>
      </c>
      <c r="H6" s="3" t="s">
        <v>24</v>
      </c>
      <c r="I6" s="3" t="s">
        <v>1118</v>
      </c>
      <c r="J6" s="3" t="s">
        <v>1119</v>
      </c>
      <c r="K6" s="3" t="s">
        <v>1118</v>
      </c>
      <c r="L6" s="3" t="s">
        <v>1119</v>
      </c>
      <c r="M6" s="3" t="s">
        <v>1118</v>
      </c>
      <c r="N6" s="3" t="s">
        <v>1119</v>
      </c>
      <c r="O6" s="3" t="s">
        <v>1119</v>
      </c>
      <c r="P6" s="3" t="s">
        <v>1118</v>
      </c>
      <c r="Q6" s="3" t="s">
        <v>1118</v>
      </c>
      <c r="R6" s="3" t="s">
        <v>1118</v>
      </c>
      <c r="S6" s="3" t="s">
        <v>1118</v>
      </c>
      <c r="T6" s="3" t="s">
        <v>1118</v>
      </c>
      <c r="U6" s="3" t="s">
        <v>1118</v>
      </c>
      <c r="V6" s="3" t="s">
        <v>1119</v>
      </c>
      <c r="W6" s="3" t="s">
        <v>1120</v>
      </c>
      <c r="X6" s="3" t="s">
        <v>1118</v>
      </c>
    </row>
    <row r="7" spans="1:24" x14ac:dyDescent="0.35">
      <c r="A7" s="4" t="s">
        <v>658</v>
      </c>
      <c r="B7" s="3" t="s">
        <v>24</v>
      </c>
      <c r="C7" s="3" t="s">
        <v>24</v>
      </c>
      <c r="D7" s="3" t="s">
        <v>24</v>
      </c>
      <c r="E7" s="3" t="s">
        <v>24</v>
      </c>
      <c r="F7" s="3" t="s">
        <v>24</v>
      </c>
      <c r="G7" s="3" t="s">
        <v>24</v>
      </c>
      <c r="H7" s="3" t="s">
        <v>24</v>
      </c>
      <c r="I7" s="3" t="s">
        <v>1121</v>
      </c>
      <c r="J7" s="3" t="s">
        <v>1122</v>
      </c>
      <c r="K7" s="3" t="s">
        <v>1123</v>
      </c>
      <c r="L7" s="3" t="s">
        <v>1124</v>
      </c>
      <c r="M7" s="3" t="s">
        <v>1121</v>
      </c>
      <c r="N7" s="3" t="s">
        <v>1124</v>
      </c>
      <c r="O7" s="3" t="s">
        <v>1125</v>
      </c>
      <c r="P7" s="3" t="s">
        <v>1126</v>
      </c>
      <c r="Q7" s="3" t="s">
        <v>1127</v>
      </c>
      <c r="R7" s="3" t="s">
        <v>1126</v>
      </c>
      <c r="S7" s="3" t="s">
        <v>1124</v>
      </c>
      <c r="T7" s="3" t="s">
        <v>1125</v>
      </c>
      <c r="U7" s="3" t="s">
        <v>1126</v>
      </c>
      <c r="V7" s="3" t="s">
        <v>1128</v>
      </c>
      <c r="W7" s="3" t="s">
        <v>1123</v>
      </c>
      <c r="X7" s="3" t="s">
        <v>1119</v>
      </c>
    </row>
    <row r="8" spans="1:24" x14ac:dyDescent="0.35">
      <c r="A8" s="6" t="s">
        <v>660</v>
      </c>
      <c r="B8" s="5" t="s">
        <v>1118</v>
      </c>
      <c r="C8" s="5" t="s">
        <v>1119</v>
      </c>
      <c r="D8" s="5" t="s">
        <v>1122</v>
      </c>
      <c r="E8" s="5" t="s">
        <v>1123</v>
      </c>
      <c r="F8" s="5" t="s">
        <v>1121</v>
      </c>
      <c r="G8" s="5" t="s">
        <v>1121</v>
      </c>
      <c r="H8" s="5" t="s">
        <v>1127</v>
      </c>
      <c r="I8" s="5" t="s">
        <v>1127</v>
      </c>
      <c r="J8" s="5" t="s">
        <v>1123</v>
      </c>
      <c r="K8" s="5" t="s">
        <v>1125</v>
      </c>
      <c r="L8" s="5" t="s">
        <v>1129</v>
      </c>
      <c r="M8" s="5" t="s">
        <v>1127</v>
      </c>
      <c r="N8" s="5" t="s">
        <v>1129</v>
      </c>
      <c r="O8" s="5" t="s">
        <v>1130</v>
      </c>
      <c r="P8" s="5" t="s">
        <v>1130</v>
      </c>
      <c r="Q8" s="5" t="s">
        <v>1131</v>
      </c>
      <c r="R8" s="5" t="s">
        <v>1132</v>
      </c>
      <c r="S8" s="5" t="s">
        <v>1128</v>
      </c>
      <c r="T8" s="5" t="s">
        <v>1133</v>
      </c>
      <c r="U8" s="5" t="s">
        <v>1132</v>
      </c>
      <c r="V8" s="5" t="s">
        <v>1134</v>
      </c>
      <c r="W8" s="5" t="s">
        <v>1125</v>
      </c>
      <c r="X8" s="5" t="s">
        <v>1122</v>
      </c>
    </row>
    <row r="11" spans="1:24" x14ac:dyDescent="0.35">
      <c r="A11" s="4" t="s">
        <v>1135</v>
      </c>
    </row>
    <row r="13" spans="1:24" x14ac:dyDescent="0.35">
      <c r="A13" s="4" t="s">
        <v>555</v>
      </c>
    </row>
    <row r="14" spans="1:24" x14ac:dyDescent="0.35">
      <c r="A14" s="4" t="s">
        <v>663</v>
      </c>
    </row>
    <row r="15" spans="1:24" x14ac:dyDescent="0.35">
      <c r="A15" s="4" t="s">
        <v>1136</v>
      </c>
    </row>
    <row r="18" spans="1:24" x14ac:dyDescent="0.35">
      <c r="A18" s="1" t="s">
        <v>1137</v>
      </c>
    </row>
    <row r="20" spans="1:24" x14ac:dyDescent="0.35">
      <c r="A20" s="2" t="s">
        <v>915</v>
      </c>
      <c r="B20" s="2" t="s">
        <v>636</v>
      </c>
      <c r="C20" s="2" t="s">
        <v>637</v>
      </c>
      <c r="D20" s="2" t="s">
        <v>638</v>
      </c>
      <c r="E20" s="2" t="s">
        <v>639</v>
      </c>
      <c r="F20" s="2" t="s">
        <v>640</v>
      </c>
      <c r="G20" s="2" t="s">
        <v>114</v>
      </c>
      <c r="H20" s="2" t="s">
        <v>115</v>
      </c>
      <c r="I20" s="2" t="s">
        <v>116</v>
      </c>
      <c r="J20" s="2" t="s">
        <v>117</v>
      </c>
      <c r="K20" s="2" t="s">
        <v>118</v>
      </c>
      <c r="L20" s="2" t="s">
        <v>119</v>
      </c>
      <c r="M20" s="2" t="s">
        <v>120</v>
      </c>
      <c r="N20" s="2" t="s">
        <v>121</v>
      </c>
      <c r="O20" s="2" t="s">
        <v>122</v>
      </c>
      <c r="P20" s="2" t="s">
        <v>123</v>
      </c>
      <c r="Q20" s="2" t="s">
        <v>124</v>
      </c>
      <c r="R20" s="2" t="s">
        <v>125</v>
      </c>
      <c r="S20" s="2" t="s">
        <v>126</v>
      </c>
      <c r="T20" s="2" t="s">
        <v>127</v>
      </c>
      <c r="U20" s="2" t="s">
        <v>128</v>
      </c>
      <c r="V20" s="2" t="s">
        <v>129</v>
      </c>
      <c r="W20" s="2" t="s">
        <v>130</v>
      </c>
      <c r="X20" s="2" t="s">
        <v>131</v>
      </c>
    </row>
    <row r="21" spans="1:24" x14ac:dyDescent="0.35">
      <c r="A21" s="4" t="s">
        <v>641</v>
      </c>
      <c r="B21" s="3" t="s">
        <v>642</v>
      </c>
      <c r="C21" s="3" t="s">
        <v>643</v>
      </c>
      <c r="D21" s="3" t="s">
        <v>643</v>
      </c>
      <c r="E21" s="3" t="s">
        <v>644</v>
      </c>
      <c r="F21" s="3" t="s">
        <v>645</v>
      </c>
      <c r="G21" s="3" t="s">
        <v>645</v>
      </c>
      <c r="H21" s="3" t="s">
        <v>646</v>
      </c>
      <c r="I21" s="3" t="s">
        <v>647</v>
      </c>
      <c r="J21" s="3" t="s">
        <v>648</v>
      </c>
      <c r="K21" s="3" t="s">
        <v>649</v>
      </c>
      <c r="L21" s="3" t="s">
        <v>650</v>
      </c>
      <c r="M21" s="3" t="s">
        <v>646</v>
      </c>
      <c r="N21" s="3" t="s">
        <v>650</v>
      </c>
      <c r="O21" s="3" t="s">
        <v>651</v>
      </c>
      <c r="P21" s="3" t="s">
        <v>652</v>
      </c>
      <c r="Q21" s="3" t="s">
        <v>653</v>
      </c>
      <c r="R21" s="3" t="s">
        <v>652</v>
      </c>
      <c r="S21" s="3" t="s">
        <v>654</v>
      </c>
      <c r="T21" s="3" t="s">
        <v>655</v>
      </c>
      <c r="U21" s="3" t="s">
        <v>653</v>
      </c>
      <c r="V21" s="3" t="s">
        <v>656</v>
      </c>
      <c r="W21" s="3" t="s">
        <v>657</v>
      </c>
      <c r="X21" s="3" t="s">
        <v>645</v>
      </c>
    </row>
    <row r="22" spans="1:24" x14ac:dyDescent="0.35">
      <c r="A22" s="4" t="s">
        <v>658</v>
      </c>
      <c r="B22" s="3" t="s">
        <v>24</v>
      </c>
      <c r="C22" s="3" t="s">
        <v>24</v>
      </c>
      <c r="D22" s="3" t="s">
        <v>24</v>
      </c>
      <c r="E22" s="3" t="s">
        <v>24</v>
      </c>
      <c r="F22" s="3" t="s">
        <v>24</v>
      </c>
      <c r="G22" s="3" t="s">
        <v>24</v>
      </c>
      <c r="H22" s="3" t="s">
        <v>24</v>
      </c>
      <c r="I22" s="3" t="s">
        <v>645</v>
      </c>
      <c r="J22" s="3" t="s">
        <v>645</v>
      </c>
      <c r="K22" s="3" t="s">
        <v>648</v>
      </c>
      <c r="L22" s="3" t="s">
        <v>647</v>
      </c>
      <c r="M22" s="3" t="s">
        <v>644</v>
      </c>
      <c r="N22" s="3" t="s">
        <v>647</v>
      </c>
      <c r="O22" s="3" t="s">
        <v>657</v>
      </c>
      <c r="P22" s="3" t="s">
        <v>649</v>
      </c>
      <c r="Q22" s="3" t="s">
        <v>646</v>
      </c>
      <c r="R22" s="3" t="s">
        <v>649</v>
      </c>
      <c r="S22" s="3" t="s">
        <v>647</v>
      </c>
      <c r="T22" s="3" t="s">
        <v>657</v>
      </c>
      <c r="U22" s="3" t="s">
        <v>649</v>
      </c>
      <c r="V22" s="3" t="s">
        <v>654</v>
      </c>
      <c r="W22" s="3" t="s">
        <v>648</v>
      </c>
      <c r="X22" s="3" t="s">
        <v>659</v>
      </c>
    </row>
    <row r="23" spans="1:24" x14ac:dyDescent="0.35">
      <c r="A23" s="6" t="s">
        <v>660</v>
      </c>
      <c r="B23" s="5" t="s">
        <v>24</v>
      </c>
      <c r="C23" s="5" t="s">
        <v>24</v>
      </c>
      <c r="D23" s="5" t="s">
        <v>24</v>
      </c>
      <c r="E23" s="5" t="s">
        <v>24</v>
      </c>
      <c r="F23" s="5" t="s">
        <v>24</v>
      </c>
      <c r="G23" s="5" t="s">
        <v>24</v>
      </c>
      <c r="H23" s="5" t="s">
        <v>24</v>
      </c>
      <c r="I23" s="5" t="s">
        <v>643</v>
      </c>
      <c r="J23" s="5" t="s">
        <v>643</v>
      </c>
      <c r="K23" s="5" t="s">
        <v>643</v>
      </c>
      <c r="L23" s="5" t="s">
        <v>643</v>
      </c>
      <c r="M23" s="5" t="s">
        <v>643</v>
      </c>
      <c r="N23" s="5" t="s">
        <v>659</v>
      </c>
      <c r="O23" s="5" t="s">
        <v>643</v>
      </c>
      <c r="P23" s="5" t="s">
        <v>643</v>
      </c>
      <c r="Q23" s="5" t="s">
        <v>643</v>
      </c>
      <c r="R23" s="5" t="s">
        <v>643</v>
      </c>
      <c r="S23" s="5" t="s">
        <v>643</v>
      </c>
      <c r="T23" s="5" t="s">
        <v>661</v>
      </c>
      <c r="U23" s="5" t="s">
        <v>643</v>
      </c>
      <c r="V23" s="5" t="s">
        <v>659</v>
      </c>
      <c r="W23" s="5" t="s">
        <v>661</v>
      </c>
      <c r="X23" s="5" t="s">
        <v>643</v>
      </c>
    </row>
    <row r="26" spans="1:24" x14ac:dyDescent="0.35">
      <c r="A26" s="4" t="s">
        <v>1138</v>
      </c>
    </row>
    <row r="28" spans="1:24" x14ac:dyDescent="0.35">
      <c r="A28" s="4" t="s">
        <v>555</v>
      </c>
    </row>
    <row r="29" spans="1:24" x14ac:dyDescent="0.35">
      <c r="A29" s="4" t="s">
        <v>663</v>
      </c>
    </row>
    <row r="30" spans="1:24" x14ac:dyDescent="0.35">
      <c r="A30" s="4" t="s">
        <v>1136</v>
      </c>
    </row>
    <row r="33" spans="1:24" x14ac:dyDescent="0.35">
      <c r="A33" s="1" t="s">
        <v>1139</v>
      </c>
    </row>
    <row r="35" spans="1:24" x14ac:dyDescent="0.35">
      <c r="A35" s="2" t="s">
        <v>930</v>
      </c>
      <c r="B35" s="2" t="s">
        <v>636</v>
      </c>
      <c r="C35" s="2" t="s">
        <v>637</v>
      </c>
      <c r="D35" s="2" t="s">
        <v>638</v>
      </c>
      <c r="E35" s="2" t="s">
        <v>639</v>
      </c>
      <c r="F35" s="2" t="s">
        <v>640</v>
      </c>
      <c r="G35" s="2" t="s">
        <v>114</v>
      </c>
      <c r="H35" s="2" t="s">
        <v>115</v>
      </c>
      <c r="I35" s="2" t="s">
        <v>116</v>
      </c>
      <c r="J35" s="2" t="s">
        <v>117</v>
      </c>
      <c r="K35" s="2" t="s">
        <v>118</v>
      </c>
      <c r="L35" s="2" t="s">
        <v>119</v>
      </c>
      <c r="M35" s="2" t="s">
        <v>120</v>
      </c>
      <c r="N35" s="2" t="s">
        <v>121</v>
      </c>
      <c r="O35" s="2" t="s">
        <v>122</v>
      </c>
      <c r="P35" s="2" t="s">
        <v>123</v>
      </c>
      <c r="Q35" s="2" t="s">
        <v>124</v>
      </c>
      <c r="R35" s="2" t="s">
        <v>125</v>
      </c>
      <c r="S35" s="2" t="s">
        <v>126</v>
      </c>
      <c r="T35" s="2" t="s">
        <v>127</v>
      </c>
      <c r="U35" s="2" t="s">
        <v>128</v>
      </c>
      <c r="V35" s="2" t="s">
        <v>129</v>
      </c>
      <c r="W35" s="2" t="s">
        <v>130</v>
      </c>
      <c r="X35" s="2" t="s">
        <v>131</v>
      </c>
    </row>
    <row r="36" spans="1:24" x14ac:dyDescent="0.35">
      <c r="A36" s="6" t="s">
        <v>658</v>
      </c>
      <c r="B36" s="5" t="s">
        <v>699</v>
      </c>
      <c r="C36" s="5" t="s">
        <v>699</v>
      </c>
      <c r="D36" s="5" t="s">
        <v>699</v>
      </c>
      <c r="E36" s="5" t="s">
        <v>699</v>
      </c>
      <c r="F36" s="5" t="s">
        <v>699</v>
      </c>
      <c r="G36" s="5" t="s">
        <v>700</v>
      </c>
      <c r="H36" s="5" t="s">
        <v>700</v>
      </c>
      <c r="I36" s="5" t="s">
        <v>700</v>
      </c>
      <c r="J36" s="5" t="s">
        <v>700</v>
      </c>
      <c r="K36" s="5" t="s">
        <v>700</v>
      </c>
      <c r="L36" s="5" t="s">
        <v>700</v>
      </c>
      <c r="M36" s="5" t="s">
        <v>700</v>
      </c>
      <c r="N36" s="5" t="s">
        <v>700</v>
      </c>
      <c r="O36" s="5" t="s">
        <v>700</v>
      </c>
      <c r="P36" s="5" t="s">
        <v>700</v>
      </c>
      <c r="Q36" s="5" t="s">
        <v>700</v>
      </c>
      <c r="R36" s="5" t="s">
        <v>700</v>
      </c>
      <c r="S36" s="5" t="s">
        <v>700</v>
      </c>
      <c r="T36" s="5" t="s">
        <v>700</v>
      </c>
      <c r="U36" s="5" t="s">
        <v>700</v>
      </c>
      <c r="V36" s="5" t="s">
        <v>700</v>
      </c>
      <c r="W36" s="5" t="s">
        <v>700</v>
      </c>
      <c r="X36" s="5" t="s">
        <v>700</v>
      </c>
    </row>
    <row r="39" spans="1:24" x14ac:dyDescent="0.35">
      <c r="A39" s="4" t="s">
        <v>1140</v>
      </c>
    </row>
    <row r="41" spans="1:24" x14ac:dyDescent="0.35">
      <c r="A41" s="4" t="s">
        <v>555</v>
      </c>
    </row>
    <row r="42" spans="1:24" x14ac:dyDescent="0.35">
      <c r="A42" s="4" t="s">
        <v>934</v>
      </c>
    </row>
    <row r="43" spans="1:24" x14ac:dyDescent="0.35">
      <c r="A43" s="4" t="s">
        <v>1136</v>
      </c>
    </row>
    <row r="46" spans="1:24" x14ac:dyDescent="0.35">
      <c r="A46" s="1" t="s">
        <v>1141</v>
      </c>
    </row>
    <row r="48" spans="1:24" x14ac:dyDescent="0.35">
      <c r="A48" s="2" t="s">
        <v>846</v>
      </c>
      <c r="B48" s="2" t="s">
        <v>636</v>
      </c>
      <c r="C48" s="2" t="s">
        <v>637</v>
      </c>
      <c r="D48" s="2" t="s">
        <v>638</v>
      </c>
      <c r="E48" s="2" t="s">
        <v>639</v>
      </c>
      <c r="F48" s="2" t="s">
        <v>640</v>
      </c>
      <c r="G48" s="2" t="s">
        <v>114</v>
      </c>
      <c r="H48" s="2" t="s">
        <v>115</v>
      </c>
      <c r="I48" s="2" t="s">
        <v>116</v>
      </c>
      <c r="J48" s="2" t="s">
        <v>117</v>
      </c>
      <c r="K48" s="2" t="s">
        <v>118</v>
      </c>
      <c r="L48" s="2" t="s">
        <v>119</v>
      </c>
      <c r="M48" s="2" t="s">
        <v>120</v>
      </c>
      <c r="N48" s="2" t="s">
        <v>121</v>
      </c>
      <c r="O48" s="2" t="s">
        <v>122</v>
      </c>
      <c r="P48" s="2" t="s">
        <v>123</v>
      </c>
      <c r="Q48" s="2" t="s">
        <v>124</v>
      </c>
      <c r="R48" s="2" t="s">
        <v>125</v>
      </c>
      <c r="S48" s="2" t="s">
        <v>126</v>
      </c>
      <c r="T48" s="2" t="s">
        <v>127</v>
      </c>
      <c r="U48" s="2" t="s">
        <v>128</v>
      </c>
      <c r="V48" s="2" t="s">
        <v>129</v>
      </c>
      <c r="W48" s="2" t="s">
        <v>130</v>
      </c>
      <c r="X48" s="2" t="s">
        <v>131</v>
      </c>
    </row>
    <row r="49" spans="1:24" x14ac:dyDescent="0.35">
      <c r="A49" s="4" t="s">
        <v>641</v>
      </c>
      <c r="B49" s="3" t="s">
        <v>1142</v>
      </c>
      <c r="C49" s="3" t="s">
        <v>1143</v>
      </c>
      <c r="D49" s="3" t="s">
        <v>1144</v>
      </c>
      <c r="E49" s="3" t="s">
        <v>1145</v>
      </c>
      <c r="F49" s="3" t="s">
        <v>1145</v>
      </c>
      <c r="G49" s="3" t="s">
        <v>1110</v>
      </c>
      <c r="H49" s="3" t="s">
        <v>1145</v>
      </c>
      <c r="I49" s="3" t="s">
        <v>1146</v>
      </c>
      <c r="J49" s="3" t="s">
        <v>1109</v>
      </c>
      <c r="K49" s="3" t="s">
        <v>1147</v>
      </c>
      <c r="L49" s="3" t="s">
        <v>1103</v>
      </c>
      <c r="M49" s="3" t="s">
        <v>1104</v>
      </c>
      <c r="N49" s="3" t="s">
        <v>1148</v>
      </c>
      <c r="O49" s="3" t="s">
        <v>811</v>
      </c>
      <c r="P49" s="3" t="s">
        <v>1149</v>
      </c>
      <c r="Q49" s="3" t="s">
        <v>1150</v>
      </c>
      <c r="R49" s="3" t="s">
        <v>1151</v>
      </c>
      <c r="S49" s="3" t="s">
        <v>744</v>
      </c>
      <c r="T49" s="3" t="s">
        <v>1152</v>
      </c>
      <c r="U49" s="3" t="s">
        <v>1153</v>
      </c>
      <c r="V49" s="3" t="s">
        <v>1148</v>
      </c>
      <c r="W49" s="3" t="s">
        <v>822</v>
      </c>
      <c r="X49" s="3" t="s">
        <v>746</v>
      </c>
    </row>
    <row r="50" spans="1:24" x14ac:dyDescent="0.35">
      <c r="A50" s="4" t="s">
        <v>658</v>
      </c>
      <c r="B50" s="3" t="s">
        <v>24</v>
      </c>
      <c r="C50" s="3" t="s">
        <v>24</v>
      </c>
      <c r="D50" s="3" t="s">
        <v>24</v>
      </c>
      <c r="E50" s="3" t="s">
        <v>24</v>
      </c>
      <c r="F50" s="3" t="s">
        <v>24</v>
      </c>
      <c r="G50" s="3" t="s">
        <v>24</v>
      </c>
      <c r="H50" s="3" t="s">
        <v>24</v>
      </c>
      <c r="I50" s="3" t="s">
        <v>1154</v>
      </c>
      <c r="J50" s="3" t="s">
        <v>1144</v>
      </c>
      <c r="K50" s="3" t="s">
        <v>1154</v>
      </c>
      <c r="L50" s="3" t="s">
        <v>1145</v>
      </c>
      <c r="M50" s="3" t="s">
        <v>1155</v>
      </c>
      <c r="N50" s="3" t="s">
        <v>1156</v>
      </c>
      <c r="O50" s="3" t="s">
        <v>1105</v>
      </c>
      <c r="P50" s="3" t="s">
        <v>1157</v>
      </c>
      <c r="Q50" s="3" t="s">
        <v>817</v>
      </c>
      <c r="R50" s="3" t="s">
        <v>1158</v>
      </c>
      <c r="S50" s="3" t="s">
        <v>1159</v>
      </c>
      <c r="T50" s="3" t="s">
        <v>1160</v>
      </c>
      <c r="U50" s="3" t="s">
        <v>746</v>
      </c>
      <c r="V50" s="3" t="s">
        <v>1161</v>
      </c>
      <c r="W50" s="3" t="s">
        <v>1162</v>
      </c>
      <c r="X50" s="3" t="s">
        <v>745</v>
      </c>
    </row>
    <row r="51" spans="1:24" x14ac:dyDescent="0.35">
      <c r="A51" s="6" t="s">
        <v>660</v>
      </c>
      <c r="B51" s="5" t="s">
        <v>24</v>
      </c>
      <c r="C51" s="5" t="s">
        <v>24</v>
      </c>
      <c r="D51" s="5" t="s">
        <v>24</v>
      </c>
      <c r="E51" s="5" t="s">
        <v>24</v>
      </c>
      <c r="F51" s="5" t="s">
        <v>24</v>
      </c>
      <c r="G51" s="5" t="s">
        <v>24</v>
      </c>
      <c r="H51" s="5" t="s">
        <v>24</v>
      </c>
      <c r="I51" s="5" t="s">
        <v>1144</v>
      </c>
      <c r="J51" s="5" t="s">
        <v>1101</v>
      </c>
      <c r="K51" s="5" t="s">
        <v>1163</v>
      </c>
      <c r="L51" s="5" t="s">
        <v>1164</v>
      </c>
      <c r="M51" s="5" t="s">
        <v>1165</v>
      </c>
      <c r="N51" s="5" t="s">
        <v>1166</v>
      </c>
      <c r="O51" s="5" t="s">
        <v>1167</v>
      </c>
      <c r="P51" s="5" t="s">
        <v>1156</v>
      </c>
      <c r="Q51" s="5" t="s">
        <v>1156</v>
      </c>
      <c r="R51" s="5" t="s">
        <v>1168</v>
      </c>
      <c r="S51" s="5" t="s">
        <v>817</v>
      </c>
      <c r="T51" s="5" t="s">
        <v>1150</v>
      </c>
      <c r="U51" s="5" t="s">
        <v>1159</v>
      </c>
      <c r="V51" s="5" t="s">
        <v>1154</v>
      </c>
      <c r="W51" s="5" t="s">
        <v>1149</v>
      </c>
      <c r="X51" s="5" t="s">
        <v>744</v>
      </c>
    </row>
    <row r="54" spans="1:24" x14ac:dyDescent="0.35">
      <c r="A54" s="4" t="s">
        <v>1169</v>
      </c>
    </row>
    <row r="56" spans="1:24" x14ac:dyDescent="0.35">
      <c r="A56" s="4" t="s">
        <v>555</v>
      </c>
    </row>
    <row r="57" spans="1:24" x14ac:dyDescent="0.35">
      <c r="A57" s="4" t="s">
        <v>663</v>
      </c>
    </row>
    <row r="58" spans="1:24" x14ac:dyDescent="0.35">
      <c r="A58" s="4" t="s">
        <v>1170</v>
      </c>
    </row>
    <row r="59" spans="1:24" x14ac:dyDescent="0.35">
      <c r="A59" s="4" t="s">
        <v>1171</v>
      </c>
    </row>
    <row r="62" spans="1:24" x14ac:dyDescent="0.35">
      <c r="A62" s="1" t="s">
        <v>1172</v>
      </c>
    </row>
    <row r="64" spans="1:24" x14ac:dyDescent="0.35">
      <c r="A64" s="2" t="s">
        <v>1117</v>
      </c>
      <c r="B64" s="2" t="s">
        <v>636</v>
      </c>
      <c r="C64" s="2" t="s">
        <v>637</v>
      </c>
      <c r="D64" s="2" t="s">
        <v>638</v>
      </c>
      <c r="E64" s="2" t="s">
        <v>639</v>
      </c>
      <c r="F64" s="2" t="s">
        <v>640</v>
      </c>
      <c r="G64" s="2" t="s">
        <v>114</v>
      </c>
      <c r="H64" s="2" t="s">
        <v>115</v>
      </c>
      <c r="I64" s="2" t="s">
        <v>116</v>
      </c>
      <c r="J64" s="2" t="s">
        <v>117</v>
      </c>
      <c r="K64" s="2" t="s">
        <v>118</v>
      </c>
      <c r="L64" s="2" t="s">
        <v>119</v>
      </c>
      <c r="M64" s="2" t="s">
        <v>120</v>
      </c>
      <c r="N64" s="2" t="s">
        <v>121</v>
      </c>
      <c r="O64" s="2" t="s">
        <v>122</v>
      </c>
      <c r="P64" s="2" t="s">
        <v>123</v>
      </c>
      <c r="Q64" s="2" t="s">
        <v>124</v>
      </c>
      <c r="R64" s="2" t="s">
        <v>125</v>
      </c>
      <c r="S64" s="2" t="s">
        <v>126</v>
      </c>
      <c r="T64" s="2" t="s">
        <v>127</v>
      </c>
      <c r="U64" s="2" t="s">
        <v>128</v>
      </c>
      <c r="V64" s="2" t="s">
        <v>129</v>
      </c>
      <c r="W64" s="2" t="s">
        <v>130</v>
      </c>
      <c r="X64" s="2" t="s">
        <v>131</v>
      </c>
    </row>
    <row r="65" spans="1:24" x14ac:dyDescent="0.35">
      <c r="A65" s="6" t="s">
        <v>1173</v>
      </c>
      <c r="B65" s="5" t="s">
        <v>618</v>
      </c>
      <c r="C65" s="5" t="s">
        <v>1099</v>
      </c>
      <c r="D65" s="5" t="s">
        <v>1174</v>
      </c>
      <c r="E65" s="5" t="s">
        <v>1101</v>
      </c>
      <c r="F65" s="5" t="s">
        <v>1101</v>
      </c>
      <c r="G65" s="5" t="s">
        <v>1101</v>
      </c>
      <c r="H65" s="5" t="s">
        <v>1143</v>
      </c>
      <c r="I65" s="5" t="s">
        <v>1175</v>
      </c>
      <c r="J65" s="5" t="s">
        <v>1176</v>
      </c>
      <c r="K65" s="5" t="s">
        <v>1174</v>
      </c>
      <c r="L65" s="5" t="s">
        <v>1108</v>
      </c>
      <c r="M65" s="5" t="s">
        <v>1177</v>
      </c>
      <c r="N65" s="5" t="s">
        <v>1178</v>
      </c>
      <c r="O65" s="5" t="s">
        <v>1179</v>
      </c>
      <c r="P65" s="5" t="s">
        <v>1161</v>
      </c>
      <c r="Q65" s="5" t="s">
        <v>1161</v>
      </c>
      <c r="R65" s="5" t="s">
        <v>1167</v>
      </c>
      <c r="S65" s="5" t="s">
        <v>1104</v>
      </c>
      <c r="T65" s="5" t="s">
        <v>1157</v>
      </c>
      <c r="U65" s="5" t="s">
        <v>1105</v>
      </c>
      <c r="V65" s="5" t="s">
        <v>1143</v>
      </c>
      <c r="W65" s="5" t="s">
        <v>1106</v>
      </c>
      <c r="X65" s="5" t="s">
        <v>1158</v>
      </c>
    </row>
    <row r="68" spans="1:24" x14ac:dyDescent="0.35">
      <c r="A68" s="4" t="s">
        <v>1180</v>
      </c>
    </row>
    <row r="70" spans="1:24" x14ac:dyDescent="0.35">
      <c r="A70" s="4" t="s">
        <v>555</v>
      </c>
    </row>
    <row r="71" spans="1:24" x14ac:dyDescent="0.35">
      <c r="A71" s="4" t="s">
        <v>1181</v>
      </c>
    </row>
    <row r="74" spans="1:24" x14ac:dyDescent="0.35">
      <c r="A74" s="1" t="s">
        <v>1182</v>
      </c>
    </row>
    <row r="76" spans="1:24" x14ac:dyDescent="0.35">
      <c r="A76" s="2" t="s">
        <v>915</v>
      </c>
      <c r="B76" s="2" t="s">
        <v>636</v>
      </c>
      <c r="C76" s="2" t="s">
        <v>637</v>
      </c>
      <c r="D76" s="2" t="s">
        <v>638</v>
      </c>
      <c r="E76" s="2" t="s">
        <v>639</v>
      </c>
      <c r="F76" s="2" t="s">
        <v>640</v>
      </c>
      <c r="G76" s="2" t="s">
        <v>114</v>
      </c>
      <c r="H76" s="2" t="s">
        <v>115</v>
      </c>
      <c r="I76" s="2" t="s">
        <v>116</v>
      </c>
      <c r="J76" s="2" t="s">
        <v>117</v>
      </c>
      <c r="K76" s="2" t="s">
        <v>118</v>
      </c>
      <c r="L76" s="2" t="s">
        <v>119</v>
      </c>
      <c r="M76" s="2" t="s">
        <v>120</v>
      </c>
      <c r="N76" s="2" t="s">
        <v>121</v>
      </c>
      <c r="O76" s="2" t="s">
        <v>122</v>
      </c>
      <c r="P76" s="2" t="s">
        <v>123</v>
      </c>
      <c r="Q76" s="2" t="s">
        <v>124</v>
      </c>
      <c r="R76" s="2" t="s">
        <v>125</v>
      </c>
      <c r="S76" s="2" t="s">
        <v>126</v>
      </c>
      <c r="T76" s="2" t="s">
        <v>127</v>
      </c>
      <c r="U76" s="2" t="s">
        <v>128</v>
      </c>
      <c r="V76" s="2" t="s">
        <v>129</v>
      </c>
      <c r="W76" s="2" t="s">
        <v>130</v>
      </c>
      <c r="X76" s="2" t="s">
        <v>131</v>
      </c>
    </row>
    <row r="77" spans="1:24" x14ac:dyDescent="0.35">
      <c r="A77" s="4" t="s">
        <v>641</v>
      </c>
      <c r="B77" s="3" t="s">
        <v>668</v>
      </c>
      <c r="C77" s="3" t="s">
        <v>669</v>
      </c>
      <c r="D77" s="3" t="s">
        <v>670</v>
      </c>
      <c r="E77" s="3" t="s">
        <v>576</v>
      </c>
      <c r="F77" s="3" t="s">
        <v>584</v>
      </c>
      <c r="G77" s="3" t="s">
        <v>574</v>
      </c>
      <c r="H77" s="3" t="s">
        <v>575</v>
      </c>
      <c r="I77" s="3" t="s">
        <v>577</v>
      </c>
      <c r="J77" s="3" t="s">
        <v>576</v>
      </c>
      <c r="K77" s="3" t="s">
        <v>583</v>
      </c>
      <c r="L77" s="3" t="s">
        <v>600</v>
      </c>
      <c r="M77" s="3" t="s">
        <v>583</v>
      </c>
      <c r="N77" s="3" t="s">
        <v>671</v>
      </c>
      <c r="O77" s="3" t="s">
        <v>672</v>
      </c>
      <c r="P77" s="3" t="s">
        <v>672</v>
      </c>
      <c r="Q77" s="3" t="s">
        <v>673</v>
      </c>
      <c r="R77" s="3" t="s">
        <v>672</v>
      </c>
      <c r="S77" s="3" t="s">
        <v>674</v>
      </c>
      <c r="T77" s="3" t="s">
        <v>568</v>
      </c>
      <c r="U77" s="3" t="s">
        <v>675</v>
      </c>
      <c r="V77" s="3" t="s">
        <v>568</v>
      </c>
      <c r="W77" s="3" t="s">
        <v>674</v>
      </c>
      <c r="X77" s="3" t="s">
        <v>577</v>
      </c>
    </row>
    <row r="78" spans="1:24" x14ac:dyDescent="0.35">
      <c r="A78" s="4" t="s">
        <v>658</v>
      </c>
      <c r="B78" s="3" t="s">
        <v>24</v>
      </c>
      <c r="C78" s="3" t="s">
        <v>24</v>
      </c>
      <c r="D78" s="3" t="s">
        <v>24</v>
      </c>
      <c r="E78" s="3" t="s">
        <v>24</v>
      </c>
      <c r="F78" s="3" t="s">
        <v>24</v>
      </c>
      <c r="G78" s="3" t="s">
        <v>24</v>
      </c>
      <c r="H78" s="3" t="s">
        <v>24</v>
      </c>
      <c r="I78" s="3" t="s">
        <v>574</v>
      </c>
      <c r="J78" s="3" t="s">
        <v>574</v>
      </c>
      <c r="K78" s="3" t="s">
        <v>576</v>
      </c>
      <c r="L78" s="3" t="s">
        <v>577</v>
      </c>
      <c r="M78" s="3" t="s">
        <v>576</v>
      </c>
      <c r="N78" s="3" t="s">
        <v>578</v>
      </c>
      <c r="O78" s="3" t="s">
        <v>579</v>
      </c>
      <c r="P78" s="3" t="s">
        <v>579</v>
      </c>
      <c r="Q78" s="3" t="s">
        <v>580</v>
      </c>
      <c r="R78" s="3" t="s">
        <v>579</v>
      </c>
      <c r="S78" s="3" t="s">
        <v>578</v>
      </c>
      <c r="T78" s="3" t="s">
        <v>581</v>
      </c>
      <c r="U78" s="3" t="s">
        <v>582</v>
      </c>
      <c r="V78" s="3" t="s">
        <v>581</v>
      </c>
      <c r="W78" s="3" t="s">
        <v>583</v>
      </c>
      <c r="X78" s="3" t="s">
        <v>584</v>
      </c>
    </row>
    <row r="79" spans="1:24" x14ac:dyDescent="0.35">
      <c r="A79" s="6" t="s">
        <v>660</v>
      </c>
      <c r="B79" s="5" t="s">
        <v>24</v>
      </c>
      <c r="C79" s="5" t="s">
        <v>24</v>
      </c>
      <c r="D79" s="5" t="s">
        <v>24</v>
      </c>
      <c r="E79" s="5" t="s">
        <v>24</v>
      </c>
      <c r="F79" s="5" t="s">
        <v>24</v>
      </c>
      <c r="G79" s="5" t="s">
        <v>24</v>
      </c>
      <c r="H79" s="5" t="s">
        <v>24</v>
      </c>
      <c r="I79" s="5" t="s">
        <v>669</v>
      </c>
      <c r="J79" s="5" t="s">
        <v>670</v>
      </c>
      <c r="K79" s="5" t="s">
        <v>669</v>
      </c>
      <c r="L79" s="5" t="s">
        <v>670</v>
      </c>
      <c r="M79" s="5" t="s">
        <v>670</v>
      </c>
      <c r="N79" s="5" t="s">
        <v>587</v>
      </c>
      <c r="O79" s="5" t="s">
        <v>587</v>
      </c>
      <c r="P79" s="5" t="s">
        <v>587</v>
      </c>
      <c r="Q79" s="5" t="s">
        <v>587</v>
      </c>
      <c r="R79" s="5" t="s">
        <v>587</v>
      </c>
      <c r="S79" s="5" t="s">
        <v>670</v>
      </c>
      <c r="T79" s="5" t="s">
        <v>587</v>
      </c>
      <c r="U79" s="5" t="s">
        <v>574</v>
      </c>
      <c r="V79" s="5" t="s">
        <v>587</v>
      </c>
      <c r="W79" s="5" t="s">
        <v>587</v>
      </c>
      <c r="X79" s="5" t="s">
        <v>574</v>
      </c>
    </row>
    <row r="82" spans="1:24" x14ac:dyDescent="0.35">
      <c r="A82" s="4" t="s">
        <v>1183</v>
      </c>
    </row>
    <row r="84" spans="1:24" x14ac:dyDescent="0.35">
      <c r="A84" s="4" t="s">
        <v>555</v>
      </c>
    </row>
    <row r="85" spans="1:24" x14ac:dyDescent="0.35">
      <c r="A85" s="4" t="s">
        <v>663</v>
      </c>
    </row>
    <row r="86" spans="1:24" x14ac:dyDescent="0.35">
      <c r="A86" s="4" t="s">
        <v>1170</v>
      </c>
    </row>
    <row r="89" spans="1:24" x14ac:dyDescent="0.35">
      <c r="A89" s="1" t="s">
        <v>1184</v>
      </c>
    </row>
    <row r="91" spans="1:24" x14ac:dyDescent="0.35">
      <c r="A91" s="2" t="s">
        <v>930</v>
      </c>
      <c r="B91" s="2" t="s">
        <v>636</v>
      </c>
      <c r="C91" s="2" t="s">
        <v>637</v>
      </c>
      <c r="D91" s="2" t="s">
        <v>638</v>
      </c>
      <c r="E91" s="2" t="s">
        <v>639</v>
      </c>
      <c r="F91" s="2" t="s">
        <v>640</v>
      </c>
      <c r="G91" s="2" t="s">
        <v>114</v>
      </c>
      <c r="H91" s="2" t="s">
        <v>115</v>
      </c>
      <c r="I91" s="2" t="s">
        <v>116</v>
      </c>
      <c r="J91" s="2" t="s">
        <v>117</v>
      </c>
      <c r="K91" s="2" t="s">
        <v>118</v>
      </c>
      <c r="L91" s="2" t="s">
        <v>119</v>
      </c>
      <c r="M91" s="2" t="s">
        <v>120</v>
      </c>
      <c r="N91" s="2" t="s">
        <v>121</v>
      </c>
      <c r="O91" s="2" t="s">
        <v>122</v>
      </c>
      <c r="P91" s="2" t="s">
        <v>123</v>
      </c>
      <c r="Q91" s="2" t="s">
        <v>124</v>
      </c>
      <c r="R91" s="2" t="s">
        <v>125</v>
      </c>
      <c r="S91" s="2" t="s">
        <v>126</v>
      </c>
      <c r="T91" s="2" t="s">
        <v>127</v>
      </c>
      <c r="U91" s="2" t="s">
        <v>128</v>
      </c>
      <c r="V91" s="2" t="s">
        <v>129</v>
      </c>
      <c r="W91" s="2" t="s">
        <v>130</v>
      </c>
      <c r="X91" s="2" t="s">
        <v>131</v>
      </c>
    </row>
    <row r="92" spans="1:24" x14ac:dyDescent="0.35">
      <c r="A92" s="6" t="s">
        <v>658</v>
      </c>
      <c r="B92" s="5" t="s">
        <v>718</v>
      </c>
      <c r="C92" s="5" t="s">
        <v>719</v>
      </c>
      <c r="D92" s="5" t="s">
        <v>603</v>
      </c>
      <c r="E92" s="5" t="s">
        <v>719</v>
      </c>
      <c r="F92" s="5" t="s">
        <v>722</v>
      </c>
      <c r="G92" s="5" t="s">
        <v>726</v>
      </c>
      <c r="H92" s="5" t="s">
        <v>726</v>
      </c>
      <c r="I92" s="5" t="s">
        <v>726</v>
      </c>
      <c r="J92" s="5" t="s">
        <v>999</v>
      </c>
      <c r="K92" s="5" t="s">
        <v>999</v>
      </c>
      <c r="L92" s="5" t="s">
        <v>999</v>
      </c>
      <c r="M92" s="5" t="s">
        <v>999</v>
      </c>
      <c r="N92" s="5" t="s">
        <v>999</v>
      </c>
      <c r="O92" s="5" t="s">
        <v>999</v>
      </c>
      <c r="P92" s="5" t="s">
        <v>999</v>
      </c>
      <c r="Q92" s="5" t="s">
        <v>999</v>
      </c>
      <c r="R92" s="5" t="s">
        <v>999</v>
      </c>
      <c r="S92" s="5" t="s">
        <v>999</v>
      </c>
      <c r="T92" s="5" t="s">
        <v>999</v>
      </c>
      <c r="U92" s="5" t="s">
        <v>999</v>
      </c>
      <c r="V92" s="5" t="s">
        <v>1078</v>
      </c>
      <c r="W92" s="5" t="s">
        <v>1078</v>
      </c>
      <c r="X92" s="5" t="s">
        <v>1078</v>
      </c>
    </row>
    <row r="95" spans="1:24" x14ac:dyDescent="0.35">
      <c r="A95" s="4" t="s">
        <v>1185</v>
      </c>
    </row>
    <row r="97" spans="1:24" x14ac:dyDescent="0.35">
      <c r="A97" s="4" t="s">
        <v>555</v>
      </c>
    </row>
    <row r="98" spans="1:24" x14ac:dyDescent="0.35">
      <c r="A98" s="4" t="s">
        <v>934</v>
      </c>
    </row>
    <row r="99" spans="1:24" x14ac:dyDescent="0.35">
      <c r="A99" s="4" t="s">
        <v>1186</v>
      </c>
    </row>
    <row r="102" spans="1:24" x14ac:dyDescent="0.35">
      <c r="A102" s="1" t="s">
        <v>1187</v>
      </c>
    </row>
    <row r="104" spans="1:24" x14ac:dyDescent="0.35">
      <c r="A104" s="2" t="s">
        <v>846</v>
      </c>
      <c r="B104" s="2" t="s">
        <v>636</v>
      </c>
      <c r="C104" s="2" t="s">
        <v>637</v>
      </c>
      <c r="D104" s="2" t="s">
        <v>638</v>
      </c>
      <c r="E104" s="2" t="s">
        <v>639</v>
      </c>
      <c r="F104" s="2" t="s">
        <v>640</v>
      </c>
      <c r="G104" s="2" t="s">
        <v>114</v>
      </c>
      <c r="H104" s="2" t="s">
        <v>115</v>
      </c>
      <c r="I104" s="2" t="s">
        <v>116</v>
      </c>
      <c r="J104" s="2" t="s">
        <v>117</v>
      </c>
      <c r="K104" s="2" t="s">
        <v>118</v>
      </c>
      <c r="L104" s="2" t="s">
        <v>119</v>
      </c>
      <c r="M104" s="2" t="s">
        <v>120</v>
      </c>
      <c r="N104" s="2" t="s">
        <v>121</v>
      </c>
      <c r="O104" s="2" t="s">
        <v>122</v>
      </c>
      <c r="P104" s="2" t="s">
        <v>123</v>
      </c>
      <c r="Q104" s="2" t="s">
        <v>124</v>
      </c>
      <c r="R104" s="2" t="s">
        <v>125</v>
      </c>
      <c r="S104" s="2" t="s">
        <v>126</v>
      </c>
      <c r="T104" s="2" t="s">
        <v>127</v>
      </c>
      <c r="U104" s="2" t="s">
        <v>128</v>
      </c>
      <c r="V104" s="2" t="s">
        <v>129</v>
      </c>
      <c r="W104" s="2" t="s">
        <v>130</v>
      </c>
      <c r="X104" s="2" t="s">
        <v>131</v>
      </c>
    </row>
    <row r="105" spans="1:24" x14ac:dyDescent="0.35">
      <c r="A105" s="4" t="s">
        <v>641</v>
      </c>
      <c r="B105" s="3" t="s">
        <v>1101</v>
      </c>
      <c r="C105" s="3" t="s">
        <v>1188</v>
      </c>
      <c r="D105" s="3" t="s">
        <v>1145</v>
      </c>
      <c r="E105" s="3" t="s">
        <v>1103</v>
      </c>
      <c r="F105" s="3" t="s">
        <v>1177</v>
      </c>
      <c r="G105" s="3" t="s">
        <v>1110</v>
      </c>
      <c r="H105" s="3" t="s">
        <v>1147</v>
      </c>
      <c r="I105" s="3" t="s">
        <v>1109</v>
      </c>
      <c r="J105" s="3" t="s">
        <v>1174</v>
      </c>
      <c r="K105" s="3" t="s">
        <v>1100</v>
      </c>
      <c r="L105" s="3" t="s">
        <v>1142</v>
      </c>
      <c r="M105" s="3" t="s">
        <v>1189</v>
      </c>
      <c r="N105" s="3" t="s">
        <v>1099</v>
      </c>
      <c r="O105" s="3" t="s">
        <v>1190</v>
      </c>
      <c r="P105" s="3" t="s">
        <v>1144</v>
      </c>
      <c r="Q105" s="3" t="s">
        <v>1190</v>
      </c>
      <c r="R105" s="3" t="s">
        <v>1144</v>
      </c>
      <c r="S105" s="3" t="s">
        <v>1144</v>
      </c>
      <c r="T105" s="3" t="s">
        <v>1191</v>
      </c>
      <c r="U105" s="3" t="s">
        <v>1192</v>
      </c>
      <c r="V105" s="3" t="s">
        <v>1190</v>
      </c>
      <c r="W105" s="3" t="s">
        <v>1154</v>
      </c>
      <c r="X105" s="3" t="s">
        <v>1142</v>
      </c>
    </row>
    <row r="106" spans="1:24" x14ac:dyDescent="0.35">
      <c r="A106" s="4" t="s">
        <v>658</v>
      </c>
      <c r="B106" s="3" t="s">
        <v>24</v>
      </c>
      <c r="C106" s="3" t="s">
        <v>24</v>
      </c>
      <c r="D106" s="3" t="s">
        <v>24</v>
      </c>
      <c r="E106" s="3" t="s">
        <v>24</v>
      </c>
      <c r="F106" s="3" t="s">
        <v>24</v>
      </c>
      <c r="G106" s="3" t="s">
        <v>24</v>
      </c>
      <c r="H106" s="3" t="s">
        <v>24</v>
      </c>
      <c r="I106" s="3" t="s">
        <v>1163</v>
      </c>
      <c r="J106" s="3" t="s">
        <v>616</v>
      </c>
      <c r="K106" s="3" t="s">
        <v>1142</v>
      </c>
      <c r="L106" s="3" t="s">
        <v>1193</v>
      </c>
      <c r="M106" s="3" t="s">
        <v>1194</v>
      </c>
      <c r="N106" s="3" t="s">
        <v>1195</v>
      </c>
      <c r="O106" s="3" t="s">
        <v>1142</v>
      </c>
      <c r="P106" s="3" t="s">
        <v>1176</v>
      </c>
      <c r="Q106" s="3" t="s">
        <v>1142</v>
      </c>
      <c r="R106" s="3" t="s">
        <v>1176</v>
      </c>
      <c r="S106" s="3" t="s">
        <v>1100</v>
      </c>
      <c r="T106" s="3" t="s">
        <v>1154</v>
      </c>
      <c r="U106" s="3" t="s">
        <v>1175</v>
      </c>
      <c r="V106" s="3" t="s">
        <v>1107</v>
      </c>
      <c r="W106" s="3" t="s">
        <v>1101</v>
      </c>
      <c r="X106" s="3" t="s">
        <v>1099</v>
      </c>
    </row>
    <row r="107" spans="1:24" x14ac:dyDescent="0.35">
      <c r="A107" s="6" t="s">
        <v>660</v>
      </c>
      <c r="B107" s="5" t="s">
        <v>24</v>
      </c>
      <c r="C107" s="5" t="s">
        <v>24</v>
      </c>
      <c r="D107" s="5" t="s">
        <v>24</v>
      </c>
      <c r="E107" s="5" t="s">
        <v>24</v>
      </c>
      <c r="F107" s="5" t="s">
        <v>24</v>
      </c>
      <c r="G107" s="5" t="s">
        <v>24</v>
      </c>
      <c r="H107" s="5" t="s">
        <v>24</v>
      </c>
      <c r="I107" s="5" t="s">
        <v>1143</v>
      </c>
      <c r="J107" s="5" t="s">
        <v>1099</v>
      </c>
      <c r="K107" s="5" t="s">
        <v>1193</v>
      </c>
      <c r="L107" s="5" t="s">
        <v>615</v>
      </c>
      <c r="M107" s="5" t="s">
        <v>1196</v>
      </c>
      <c r="N107" s="5" t="s">
        <v>1197</v>
      </c>
      <c r="O107" s="5" t="s">
        <v>615</v>
      </c>
      <c r="P107" s="5" t="s">
        <v>618</v>
      </c>
      <c r="Q107" s="5" t="s">
        <v>618</v>
      </c>
      <c r="R107" s="5" t="s">
        <v>1195</v>
      </c>
      <c r="S107" s="5" t="s">
        <v>1099</v>
      </c>
      <c r="T107" s="5" t="s">
        <v>1176</v>
      </c>
      <c r="U107" s="5" t="s">
        <v>1193</v>
      </c>
      <c r="V107" s="5" t="s">
        <v>624</v>
      </c>
      <c r="W107" s="5" t="s">
        <v>1174</v>
      </c>
      <c r="X107" s="5" t="s">
        <v>1107</v>
      </c>
    </row>
    <row r="110" spans="1:24" x14ac:dyDescent="0.35">
      <c r="A110" s="4" t="s">
        <v>1198</v>
      </c>
    </row>
    <row r="112" spans="1:24" x14ac:dyDescent="0.35">
      <c r="A112" s="4" t="s">
        <v>555</v>
      </c>
    </row>
    <row r="113" spans="1:24" x14ac:dyDescent="0.35">
      <c r="A113" s="4" t="s">
        <v>663</v>
      </c>
    </row>
    <row r="114" spans="1:24" x14ac:dyDescent="0.35">
      <c r="A114" s="4" t="s">
        <v>1199</v>
      </c>
    </row>
    <row r="115" spans="1:24" x14ac:dyDescent="0.35">
      <c r="A115" s="4" t="s">
        <v>1171</v>
      </c>
    </row>
    <row r="118" spans="1:24" x14ac:dyDescent="0.35">
      <c r="A118" s="1" t="s">
        <v>1200</v>
      </c>
    </row>
    <row r="120" spans="1:24" x14ac:dyDescent="0.35">
      <c r="A120" s="2" t="s">
        <v>1117</v>
      </c>
      <c r="B120" s="2" t="s">
        <v>636</v>
      </c>
      <c r="C120" s="2" t="s">
        <v>637</v>
      </c>
      <c r="D120" s="2" t="s">
        <v>638</v>
      </c>
      <c r="E120" s="2" t="s">
        <v>639</v>
      </c>
      <c r="F120" s="2" t="s">
        <v>640</v>
      </c>
      <c r="G120" s="2" t="s">
        <v>114</v>
      </c>
      <c r="H120" s="2" t="s">
        <v>115</v>
      </c>
      <c r="I120" s="2" t="s">
        <v>116</v>
      </c>
      <c r="J120" s="2" t="s">
        <v>117</v>
      </c>
      <c r="K120" s="2" t="s">
        <v>118</v>
      </c>
      <c r="L120" s="2" t="s">
        <v>119</v>
      </c>
      <c r="M120" s="2" t="s">
        <v>120</v>
      </c>
      <c r="N120" s="2" t="s">
        <v>121</v>
      </c>
      <c r="O120" s="2" t="s">
        <v>122</v>
      </c>
      <c r="P120" s="2" t="s">
        <v>123</v>
      </c>
      <c r="Q120" s="2" t="s">
        <v>124</v>
      </c>
      <c r="R120" s="2" t="s">
        <v>125</v>
      </c>
      <c r="S120" s="2" t="s">
        <v>126</v>
      </c>
      <c r="T120" s="2" t="s">
        <v>127</v>
      </c>
      <c r="U120" s="2" t="s">
        <v>128</v>
      </c>
      <c r="V120" s="2" t="s">
        <v>129</v>
      </c>
      <c r="W120" s="2" t="s">
        <v>130</v>
      </c>
      <c r="X120" s="2" t="s">
        <v>131</v>
      </c>
    </row>
    <row r="121" spans="1:24" x14ac:dyDescent="0.35">
      <c r="A121" s="6" t="s">
        <v>1173</v>
      </c>
      <c r="B121" s="5" t="s">
        <v>616</v>
      </c>
      <c r="C121" s="5" t="s">
        <v>1143</v>
      </c>
      <c r="D121" s="5" t="s">
        <v>1101</v>
      </c>
      <c r="E121" s="5" t="s">
        <v>1192</v>
      </c>
      <c r="F121" s="5" t="s">
        <v>1101</v>
      </c>
      <c r="G121" s="5" t="s">
        <v>1108</v>
      </c>
      <c r="H121" s="5" t="s">
        <v>1176</v>
      </c>
      <c r="I121" s="5" t="s">
        <v>1099</v>
      </c>
      <c r="J121" s="5" t="s">
        <v>615</v>
      </c>
      <c r="K121" s="5" t="s">
        <v>732</v>
      </c>
      <c r="L121" s="5" t="s">
        <v>1201</v>
      </c>
      <c r="M121" s="5" t="s">
        <v>624</v>
      </c>
      <c r="N121" s="5" t="s">
        <v>625</v>
      </c>
      <c r="O121" s="5" t="s">
        <v>1201</v>
      </c>
      <c r="P121" s="5" t="s">
        <v>686</v>
      </c>
      <c r="Q121" s="5" t="s">
        <v>1202</v>
      </c>
      <c r="R121" s="5" t="s">
        <v>686</v>
      </c>
      <c r="S121" s="5" t="s">
        <v>1196</v>
      </c>
      <c r="T121" s="5" t="s">
        <v>1194</v>
      </c>
      <c r="U121" s="5" t="s">
        <v>732</v>
      </c>
      <c r="V121" s="5" t="s">
        <v>1203</v>
      </c>
      <c r="W121" s="5" t="s">
        <v>1107</v>
      </c>
      <c r="X121" s="5" t="s">
        <v>615</v>
      </c>
    </row>
    <row r="124" spans="1:24" x14ac:dyDescent="0.35">
      <c r="A124" s="4" t="s">
        <v>1204</v>
      </c>
    </row>
    <row r="126" spans="1:24" x14ac:dyDescent="0.35">
      <c r="A126" s="4" t="s">
        <v>555</v>
      </c>
    </row>
    <row r="127" spans="1:24" x14ac:dyDescent="0.35">
      <c r="A127" s="4" t="s">
        <v>1205</v>
      </c>
    </row>
    <row r="130" spans="1:24" x14ac:dyDescent="0.35">
      <c r="A130" s="1" t="s">
        <v>1206</v>
      </c>
    </row>
    <row r="132" spans="1:24" x14ac:dyDescent="0.35">
      <c r="A132" s="2" t="s">
        <v>915</v>
      </c>
      <c r="B132" s="2" t="s">
        <v>636</v>
      </c>
      <c r="C132" s="2" t="s">
        <v>637</v>
      </c>
      <c r="D132" s="2" t="s">
        <v>638</v>
      </c>
      <c r="E132" s="2" t="s">
        <v>639</v>
      </c>
      <c r="F132" s="2" t="s">
        <v>640</v>
      </c>
      <c r="G132" s="2" t="s">
        <v>114</v>
      </c>
      <c r="H132" s="2" t="s">
        <v>115</v>
      </c>
      <c r="I132" s="2" t="s">
        <v>116</v>
      </c>
      <c r="J132" s="2" t="s">
        <v>117</v>
      </c>
      <c r="K132" s="2" t="s">
        <v>118</v>
      </c>
      <c r="L132" s="2" t="s">
        <v>119</v>
      </c>
      <c r="M132" s="2" t="s">
        <v>120</v>
      </c>
      <c r="N132" s="2" t="s">
        <v>121</v>
      </c>
      <c r="O132" s="2" t="s">
        <v>122</v>
      </c>
      <c r="P132" s="2" t="s">
        <v>123</v>
      </c>
      <c r="Q132" s="2" t="s">
        <v>124</v>
      </c>
      <c r="R132" s="2" t="s">
        <v>125</v>
      </c>
      <c r="S132" s="2" t="s">
        <v>126</v>
      </c>
      <c r="T132" s="2" t="s">
        <v>127</v>
      </c>
      <c r="U132" s="2" t="s">
        <v>128</v>
      </c>
      <c r="V132" s="2" t="s">
        <v>129</v>
      </c>
      <c r="W132" s="2" t="s">
        <v>130</v>
      </c>
      <c r="X132" s="2" t="s">
        <v>131</v>
      </c>
    </row>
    <row r="133" spans="1:24" x14ac:dyDescent="0.35">
      <c r="A133" s="4" t="s">
        <v>641</v>
      </c>
      <c r="B133" s="3" t="s">
        <v>669</v>
      </c>
      <c r="C133" s="3" t="s">
        <v>587</v>
      </c>
      <c r="D133" s="3" t="s">
        <v>574</v>
      </c>
      <c r="E133" s="3" t="s">
        <v>575</v>
      </c>
      <c r="F133" s="3" t="s">
        <v>576</v>
      </c>
      <c r="G133" s="3" t="s">
        <v>576</v>
      </c>
      <c r="H133" s="3" t="s">
        <v>583</v>
      </c>
      <c r="I133" s="3" t="s">
        <v>578</v>
      </c>
      <c r="J133" s="3" t="s">
        <v>576</v>
      </c>
      <c r="K133" s="3" t="s">
        <v>583</v>
      </c>
      <c r="L133" s="3" t="s">
        <v>580</v>
      </c>
      <c r="M133" s="3" t="s">
        <v>575</v>
      </c>
      <c r="N133" s="3" t="s">
        <v>580</v>
      </c>
      <c r="O133" s="3" t="s">
        <v>804</v>
      </c>
      <c r="P133" s="3" t="s">
        <v>804</v>
      </c>
      <c r="Q133" s="3" t="s">
        <v>674</v>
      </c>
      <c r="R133" s="3" t="s">
        <v>1207</v>
      </c>
      <c r="S133" s="3" t="s">
        <v>671</v>
      </c>
      <c r="T133" s="3" t="s">
        <v>1208</v>
      </c>
      <c r="U133" s="3" t="s">
        <v>1207</v>
      </c>
      <c r="V133" s="3" t="s">
        <v>675</v>
      </c>
      <c r="W133" s="3" t="s">
        <v>579</v>
      </c>
      <c r="X133" s="3" t="s">
        <v>574</v>
      </c>
    </row>
    <row r="134" spans="1:24" x14ac:dyDescent="0.35">
      <c r="A134" s="4" t="s">
        <v>658</v>
      </c>
      <c r="B134" s="3" t="s">
        <v>24</v>
      </c>
      <c r="C134" s="3" t="s">
        <v>24</v>
      </c>
      <c r="D134" s="3" t="s">
        <v>24</v>
      </c>
      <c r="E134" s="3" t="s">
        <v>24</v>
      </c>
      <c r="F134" s="3" t="s">
        <v>24</v>
      </c>
      <c r="G134" s="3" t="s">
        <v>24</v>
      </c>
      <c r="H134" s="3" t="s">
        <v>24</v>
      </c>
      <c r="I134" s="3" t="s">
        <v>576</v>
      </c>
      <c r="J134" s="3" t="s">
        <v>574</v>
      </c>
      <c r="K134" s="3" t="s">
        <v>576</v>
      </c>
      <c r="L134" s="3" t="s">
        <v>576</v>
      </c>
      <c r="M134" s="3" t="s">
        <v>584</v>
      </c>
      <c r="N134" s="3" t="s">
        <v>576</v>
      </c>
      <c r="O134" s="3" t="s">
        <v>583</v>
      </c>
      <c r="P134" s="3" t="s">
        <v>583</v>
      </c>
      <c r="Q134" s="3" t="s">
        <v>578</v>
      </c>
      <c r="R134" s="3" t="s">
        <v>583</v>
      </c>
      <c r="S134" s="3" t="s">
        <v>575</v>
      </c>
      <c r="T134" s="3" t="s">
        <v>671</v>
      </c>
      <c r="U134" s="3" t="s">
        <v>583</v>
      </c>
      <c r="V134" s="3" t="s">
        <v>579</v>
      </c>
      <c r="W134" s="3" t="s">
        <v>577</v>
      </c>
      <c r="X134" s="3" t="s">
        <v>587</v>
      </c>
    </row>
    <row r="135" spans="1:24" x14ac:dyDescent="0.35">
      <c r="A135" s="6" t="s">
        <v>660</v>
      </c>
      <c r="B135" s="5" t="s">
        <v>24</v>
      </c>
      <c r="C135" s="5" t="s">
        <v>24</v>
      </c>
      <c r="D135" s="5" t="s">
        <v>24</v>
      </c>
      <c r="E135" s="5" t="s">
        <v>24</v>
      </c>
      <c r="F135" s="5" t="s">
        <v>24</v>
      </c>
      <c r="G135" s="5" t="s">
        <v>24</v>
      </c>
      <c r="H135" s="5" t="s">
        <v>24</v>
      </c>
      <c r="I135" s="5" t="s">
        <v>670</v>
      </c>
      <c r="J135" s="5" t="s">
        <v>670</v>
      </c>
      <c r="K135" s="5" t="s">
        <v>669</v>
      </c>
      <c r="L135" s="5" t="s">
        <v>670</v>
      </c>
      <c r="M135" s="5" t="s">
        <v>669</v>
      </c>
      <c r="N135" s="5" t="s">
        <v>670</v>
      </c>
      <c r="O135" s="5" t="s">
        <v>670</v>
      </c>
      <c r="P135" s="5" t="s">
        <v>669</v>
      </c>
      <c r="Q135" s="5" t="s">
        <v>669</v>
      </c>
      <c r="R135" s="5" t="s">
        <v>670</v>
      </c>
      <c r="S135" s="5" t="s">
        <v>670</v>
      </c>
      <c r="T135" s="5" t="s">
        <v>670</v>
      </c>
      <c r="U135" s="5" t="s">
        <v>670</v>
      </c>
      <c r="V135" s="5" t="s">
        <v>670</v>
      </c>
      <c r="W135" s="5" t="s">
        <v>670</v>
      </c>
      <c r="X135" s="5" t="s">
        <v>670</v>
      </c>
    </row>
    <row r="138" spans="1:24" x14ac:dyDescent="0.35">
      <c r="A138" s="4" t="s">
        <v>1209</v>
      </c>
    </row>
    <row r="140" spans="1:24" x14ac:dyDescent="0.35">
      <c r="A140" s="4" t="s">
        <v>555</v>
      </c>
    </row>
    <row r="141" spans="1:24" x14ac:dyDescent="0.35">
      <c r="A141" s="4" t="s">
        <v>663</v>
      </c>
    </row>
    <row r="142" spans="1:24" x14ac:dyDescent="0.35">
      <c r="A142" s="4" t="s">
        <v>1199</v>
      </c>
    </row>
    <row r="145" spans="1:24" x14ac:dyDescent="0.35">
      <c r="A145" s="1" t="s">
        <v>1210</v>
      </c>
    </row>
    <row r="147" spans="1:24" x14ac:dyDescent="0.35">
      <c r="A147" s="2" t="s">
        <v>930</v>
      </c>
      <c r="B147" s="2" t="s">
        <v>636</v>
      </c>
      <c r="C147" s="2" t="s">
        <v>637</v>
      </c>
      <c r="D147" s="2" t="s">
        <v>638</v>
      </c>
      <c r="E147" s="2" t="s">
        <v>639</v>
      </c>
      <c r="F147" s="2" t="s">
        <v>640</v>
      </c>
      <c r="G147" s="2" t="s">
        <v>114</v>
      </c>
      <c r="H147" s="2" t="s">
        <v>115</v>
      </c>
      <c r="I147" s="2" t="s">
        <v>116</v>
      </c>
      <c r="J147" s="2" t="s">
        <v>117</v>
      </c>
      <c r="K147" s="2" t="s">
        <v>118</v>
      </c>
      <c r="L147" s="2" t="s">
        <v>119</v>
      </c>
      <c r="M147" s="2" t="s">
        <v>120</v>
      </c>
      <c r="N147" s="2" t="s">
        <v>121</v>
      </c>
      <c r="O147" s="2" t="s">
        <v>122</v>
      </c>
      <c r="P147" s="2" t="s">
        <v>123</v>
      </c>
      <c r="Q147" s="2" t="s">
        <v>124</v>
      </c>
      <c r="R147" s="2" t="s">
        <v>125</v>
      </c>
      <c r="S147" s="2" t="s">
        <v>126</v>
      </c>
      <c r="T147" s="2" t="s">
        <v>127</v>
      </c>
      <c r="U147" s="2" t="s">
        <v>128</v>
      </c>
      <c r="V147" s="2" t="s">
        <v>129</v>
      </c>
      <c r="W147" s="2" t="s">
        <v>130</v>
      </c>
      <c r="X147" s="2" t="s">
        <v>131</v>
      </c>
    </row>
    <row r="148" spans="1:24" x14ac:dyDescent="0.35">
      <c r="A148" s="6" t="s">
        <v>658</v>
      </c>
      <c r="B148" s="5" t="s">
        <v>720</v>
      </c>
      <c r="C148" s="5" t="s">
        <v>603</v>
      </c>
      <c r="D148" s="5" t="s">
        <v>718</v>
      </c>
      <c r="E148" s="5" t="s">
        <v>719</v>
      </c>
      <c r="F148" s="5" t="s">
        <v>723</v>
      </c>
      <c r="G148" s="5" t="s">
        <v>722</v>
      </c>
      <c r="H148" s="5" t="s">
        <v>726</v>
      </c>
      <c r="I148" s="5" t="s">
        <v>726</v>
      </c>
      <c r="J148" s="5" t="s">
        <v>726</v>
      </c>
      <c r="K148" s="5" t="s">
        <v>999</v>
      </c>
      <c r="L148" s="5" t="s">
        <v>999</v>
      </c>
      <c r="M148" s="5" t="s">
        <v>999</v>
      </c>
      <c r="N148" s="5" t="s">
        <v>999</v>
      </c>
      <c r="O148" s="5" t="s">
        <v>999</v>
      </c>
      <c r="P148" s="5" t="s">
        <v>999</v>
      </c>
      <c r="Q148" s="5" t="s">
        <v>999</v>
      </c>
      <c r="R148" s="5" t="s">
        <v>999</v>
      </c>
      <c r="S148" s="5" t="s">
        <v>999</v>
      </c>
      <c r="T148" s="5" t="s">
        <v>999</v>
      </c>
      <c r="U148" s="5" t="s">
        <v>999</v>
      </c>
      <c r="V148" s="5" t="s">
        <v>1078</v>
      </c>
      <c r="W148" s="5" t="s">
        <v>1078</v>
      </c>
      <c r="X148" s="5" t="s">
        <v>1078</v>
      </c>
    </row>
    <row r="151" spans="1:24" x14ac:dyDescent="0.35">
      <c r="A151" s="4" t="s">
        <v>1211</v>
      </c>
    </row>
    <row r="153" spans="1:24" x14ac:dyDescent="0.35">
      <c r="A153" s="4" t="s">
        <v>555</v>
      </c>
    </row>
    <row r="154" spans="1:24" x14ac:dyDescent="0.35">
      <c r="A154" s="4" t="s">
        <v>934</v>
      </c>
    </row>
    <row r="155" spans="1:24" x14ac:dyDescent="0.35">
      <c r="A155" s="4" t="s">
        <v>1212</v>
      </c>
    </row>
    <row r="158" spans="1:24" ht="15" x14ac:dyDescent="0.35">
      <c r="A158"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1">
    <tablePart r:id="rId2"/>
    <tablePart r:id="rId3"/>
    <tablePart r:id="rId4"/>
    <tablePart r:id="rId5"/>
    <tablePart r:id="rId6"/>
    <tablePart r:id="rId7"/>
    <tablePart r:id="rId8"/>
    <tablePart r:id="rId9"/>
    <tablePart r:id="rId10"/>
    <tablePart r:id="rId11"/>
    <tablePart r:id="rId1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158"/>
  <sheetViews>
    <sheetView workbookViewId="0"/>
  </sheetViews>
  <sheetFormatPr defaultColWidth="10.90625" defaultRowHeight="14.5" x14ac:dyDescent="0.35"/>
  <cols>
    <col min="1" max="1" width="27.7265625" customWidth="1"/>
    <col min="2" max="24" width="12.7265625" customWidth="1"/>
  </cols>
  <sheetData>
    <row r="1" spans="1:24" x14ac:dyDescent="0.35">
      <c r="A1" s="1" t="s">
        <v>1213</v>
      </c>
    </row>
    <row r="3" spans="1:24" x14ac:dyDescent="0.35">
      <c r="A3" s="1" t="s">
        <v>1214</v>
      </c>
    </row>
    <row r="5" spans="1:24" x14ac:dyDescent="0.35">
      <c r="A5" s="2" t="s">
        <v>1117</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1119</v>
      </c>
      <c r="C6" s="3" t="s">
        <v>1118</v>
      </c>
      <c r="D6" s="3" t="s">
        <v>1119</v>
      </c>
      <c r="E6" s="3" t="s">
        <v>1215</v>
      </c>
      <c r="F6" s="3" t="s">
        <v>1216</v>
      </c>
      <c r="G6" s="3" t="s">
        <v>1215</v>
      </c>
      <c r="H6" s="3" t="s">
        <v>1122</v>
      </c>
      <c r="I6" s="3" t="s">
        <v>1217</v>
      </c>
      <c r="J6" s="3" t="s">
        <v>1118</v>
      </c>
      <c r="K6" s="3" t="s">
        <v>1218</v>
      </c>
      <c r="L6" s="3" t="s">
        <v>1218</v>
      </c>
      <c r="M6" s="3" t="s">
        <v>1218</v>
      </c>
      <c r="N6" s="3" t="s">
        <v>1218</v>
      </c>
      <c r="O6" s="3" t="s">
        <v>1120</v>
      </c>
      <c r="P6" s="3" t="s">
        <v>1219</v>
      </c>
      <c r="Q6" s="3" t="s">
        <v>1220</v>
      </c>
      <c r="R6" s="3" t="s">
        <v>1218</v>
      </c>
      <c r="S6" s="3" t="s">
        <v>1218</v>
      </c>
      <c r="T6" s="3" t="s">
        <v>1218</v>
      </c>
      <c r="U6" s="3" t="s">
        <v>1218</v>
      </c>
      <c r="V6" s="3" t="s">
        <v>1218</v>
      </c>
      <c r="W6" s="3" t="s">
        <v>1218</v>
      </c>
      <c r="X6" s="3" t="s">
        <v>1218</v>
      </c>
    </row>
    <row r="7" spans="1:24" x14ac:dyDescent="0.35">
      <c r="A7" s="4" t="s">
        <v>658</v>
      </c>
      <c r="B7" s="3" t="s">
        <v>1126</v>
      </c>
      <c r="C7" s="3" t="s">
        <v>1127</v>
      </c>
      <c r="D7" s="3" t="s">
        <v>1127</v>
      </c>
      <c r="E7" s="3" t="s">
        <v>1123</v>
      </c>
      <c r="F7" s="3" t="s">
        <v>1121</v>
      </c>
      <c r="G7" s="3" t="s">
        <v>1123</v>
      </c>
      <c r="H7" s="3" t="s">
        <v>1126</v>
      </c>
      <c r="I7" s="3" t="s">
        <v>1119</v>
      </c>
      <c r="J7" s="3" t="s">
        <v>1126</v>
      </c>
      <c r="K7" s="3" t="s">
        <v>1216</v>
      </c>
      <c r="L7" s="3" t="s">
        <v>1118</v>
      </c>
      <c r="M7" s="3" t="s">
        <v>1120</v>
      </c>
      <c r="N7" s="3" t="s">
        <v>1216</v>
      </c>
      <c r="O7" s="3" t="s">
        <v>1127</v>
      </c>
      <c r="P7" s="3" t="s">
        <v>1121</v>
      </c>
      <c r="Q7" s="3" t="s">
        <v>1121</v>
      </c>
      <c r="R7" s="3" t="s">
        <v>1215</v>
      </c>
      <c r="S7" s="3" t="s">
        <v>1118</v>
      </c>
      <c r="T7" s="3" t="s">
        <v>1215</v>
      </c>
      <c r="U7" s="3" t="s">
        <v>1216</v>
      </c>
      <c r="V7" s="3" t="s">
        <v>1220</v>
      </c>
      <c r="W7" s="3" t="s">
        <v>1219</v>
      </c>
      <c r="X7" s="3" t="s">
        <v>1220</v>
      </c>
    </row>
    <row r="8" spans="1:24" x14ac:dyDescent="0.35">
      <c r="A8" s="6" t="s">
        <v>660</v>
      </c>
      <c r="B8" s="5" t="s">
        <v>1131</v>
      </c>
      <c r="C8" s="5" t="s">
        <v>1221</v>
      </c>
      <c r="D8" s="5" t="s">
        <v>1222</v>
      </c>
      <c r="E8" s="5" t="s">
        <v>1129</v>
      </c>
      <c r="F8" s="5" t="s">
        <v>1125</v>
      </c>
      <c r="G8" s="5" t="s">
        <v>1129</v>
      </c>
      <c r="H8" s="5" t="s">
        <v>1222</v>
      </c>
      <c r="I8" s="5" t="s">
        <v>1127</v>
      </c>
      <c r="J8" s="5" t="s">
        <v>1222</v>
      </c>
      <c r="K8" s="5" t="s">
        <v>1123</v>
      </c>
      <c r="L8" s="5" t="s">
        <v>1127</v>
      </c>
      <c r="M8" s="5" t="s">
        <v>1124</v>
      </c>
      <c r="N8" s="5" t="s">
        <v>1123</v>
      </c>
      <c r="O8" s="5" t="s">
        <v>1222</v>
      </c>
      <c r="P8" s="5" t="s">
        <v>1129</v>
      </c>
      <c r="Q8" s="5" t="s">
        <v>1129</v>
      </c>
      <c r="R8" s="5" t="s">
        <v>1123</v>
      </c>
      <c r="S8" s="5" t="s">
        <v>1127</v>
      </c>
      <c r="T8" s="5" t="s">
        <v>1123</v>
      </c>
      <c r="U8" s="5" t="s">
        <v>1121</v>
      </c>
      <c r="V8" s="5" t="s">
        <v>1122</v>
      </c>
      <c r="W8" s="5" t="s">
        <v>1122</v>
      </c>
      <c r="X8" s="5" t="s">
        <v>1122</v>
      </c>
    </row>
    <row r="11" spans="1:24" x14ac:dyDescent="0.35">
      <c r="A11" s="4" t="s">
        <v>1223</v>
      </c>
    </row>
    <row r="13" spans="1:24" x14ac:dyDescent="0.35">
      <c r="A13" s="4" t="s">
        <v>261</v>
      </c>
    </row>
    <row r="14" spans="1:24" x14ac:dyDescent="0.35">
      <c r="A14" s="4" t="s">
        <v>1224</v>
      </c>
    </row>
    <row r="15" spans="1:24" x14ac:dyDescent="0.35">
      <c r="A15" s="4" t="s">
        <v>1136</v>
      </c>
    </row>
    <row r="18" spans="1:24" x14ac:dyDescent="0.35">
      <c r="A18" s="1" t="s">
        <v>1225</v>
      </c>
    </row>
    <row r="20" spans="1:24" x14ac:dyDescent="0.35">
      <c r="A20" s="2" t="s">
        <v>915</v>
      </c>
      <c r="B20" s="2" t="s">
        <v>636</v>
      </c>
      <c r="C20" s="2" t="s">
        <v>637</v>
      </c>
      <c r="D20" s="2" t="s">
        <v>638</v>
      </c>
      <c r="E20" s="2" t="s">
        <v>639</v>
      </c>
      <c r="F20" s="2" t="s">
        <v>640</v>
      </c>
      <c r="G20" s="2" t="s">
        <v>114</v>
      </c>
      <c r="H20" s="2" t="s">
        <v>115</v>
      </c>
      <c r="I20" s="2" t="s">
        <v>116</v>
      </c>
      <c r="J20" s="2" t="s">
        <v>117</v>
      </c>
      <c r="K20" s="2" t="s">
        <v>118</v>
      </c>
      <c r="L20" s="2" t="s">
        <v>119</v>
      </c>
      <c r="M20" s="2" t="s">
        <v>120</v>
      </c>
      <c r="N20" s="2" t="s">
        <v>121</v>
      </c>
      <c r="O20" s="2" t="s">
        <v>122</v>
      </c>
      <c r="P20" s="2" t="s">
        <v>123</v>
      </c>
      <c r="Q20" s="2" t="s">
        <v>124</v>
      </c>
      <c r="R20" s="2" t="s">
        <v>125</v>
      </c>
      <c r="S20" s="2" t="s">
        <v>126</v>
      </c>
      <c r="T20" s="2" t="s">
        <v>127</v>
      </c>
      <c r="U20" s="2" t="s">
        <v>128</v>
      </c>
      <c r="V20" s="2" t="s">
        <v>129</v>
      </c>
      <c r="W20" s="2" t="s">
        <v>130</v>
      </c>
      <c r="X20" s="2" t="s">
        <v>131</v>
      </c>
    </row>
    <row r="21" spans="1:24" x14ac:dyDescent="0.35">
      <c r="A21" s="4" t="s">
        <v>641</v>
      </c>
      <c r="B21" s="3" t="s">
        <v>657</v>
      </c>
      <c r="C21" s="3" t="s">
        <v>646</v>
      </c>
      <c r="D21" s="3" t="s">
        <v>646</v>
      </c>
      <c r="E21" s="3" t="s">
        <v>648</v>
      </c>
      <c r="F21" s="3" t="s">
        <v>644</v>
      </c>
      <c r="G21" s="3" t="s">
        <v>647</v>
      </c>
      <c r="H21" s="3" t="s">
        <v>650</v>
      </c>
      <c r="I21" s="3" t="s">
        <v>644</v>
      </c>
      <c r="J21" s="3" t="s">
        <v>650</v>
      </c>
      <c r="K21" s="3" t="s">
        <v>645</v>
      </c>
      <c r="L21" s="3" t="s">
        <v>648</v>
      </c>
      <c r="M21" s="3" t="s">
        <v>644</v>
      </c>
      <c r="N21" s="3" t="s">
        <v>645</v>
      </c>
      <c r="O21" s="3" t="s">
        <v>654</v>
      </c>
      <c r="P21" s="3" t="s">
        <v>649</v>
      </c>
      <c r="Q21" s="3" t="s">
        <v>649</v>
      </c>
      <c r="R21" s="3" t="s">
        <v>645</v>
      </c>
      <c r="S21" s="3" t="s">
        <v>648</v>
      </c>
      <c r="T21" s="3" t="s">
        <v>645</v>
      </c>
      <c r="U21" s="3" t="s">
        <v>659</v>
      </c>
      <c r="V21" s="3" t="s">
        <v>659</v>
      </c>
      <c r="W21" s="3" t="s">
        <v>659</v>
      </c>
      <c r="X21" s="3" t="s">
        <v>659</v>
      </c>
    </row>
    <row r="22" spans="1:24" x14ac:dyDescent="0.35">
      <c r="A22" s="4" t="s">
        <v>658</v>
      </c>
      <c r="B22" s="3" t="s">
        <v>645</v>
      </c>
      <c r="C22" s="3" t="s">
        <v>659</v>
      </c>
      <c r="D22" s="3" t="s">
        <v>659</v>
      </c>
      <c r="E22" s="3" t="s">
        <v>661</v>
      </c>
      <c r="F22" s="3" t="s">
        <v>642</v>
      </c>
      <c r="G22" s="3" t="s">
        <v>643</v>
      </c>
      <c r="H22" s="3" t="s">
        <v>648</v>
      </c>
      <c r="I22" s="3" t="s">
        <v>642</v>
      </c>
      <c r="J22" s="3" t="s">
        <v>648</v>
      </c>
      <c r="K22" s="3" t="s">
        <v>695</v>
      </c>
      <c r="L22" s="3" t="s">
        <v>642</v>
      </c>
      <c r="M22" s="3" t="s">
        <v>696</v>
      </c>
      <c r="N22" s="3" t="s">
        <v>695</v>
      </c>
      <c r="O22" s="3" t="s">
        <v>648</v>
      </c>
      <c r="P22" s="3" t="s">
        <v>659</v>
      </c>
      <c r="Q22" s="3" t="s">
        <v>643</v>
      </c>
      <c r="R22" s="3" t="s">
        <v>695</v>
      </c>
      <c r="S22" s="3" t="s">
        <v>642</v>
      </c>
      <c r="T22" s="3" t="s">
        <v>697</v>
      </c>
      <c r="U22" s="3" t="s">
        <v>695</v>
      </c>
      <c r="V22" s="3" t="s">
        <v>695</v>
      </c>
      <c r="W22" s="3" t="s">
        <v>695</v>
      </c>
      <c r="X22" s="3" t="s">
        <v>695</v>
      </c>
    </row>
    <row r="23" spans="1:24" x14ac:dyDescent="0.35">
      <c r="A23" s="6" t="s">
        <v>660</v>
      </c>
      <c r="B23" s="5" t="s">
        <v>697</v>
      </c>
      <c r="C23" s="5" t="s">
        <v>695</v>
      </c>
      <c r="D23" s="5" t="s">
        <v>695</v>
      </c>
      <c r="E23" s="5" t="s">
        <v>698</v>
      </c>
      <c r="F23" s="5" t="s">
        <v>698</v>
      </c>
      <c r="G23" s="5" t="s">
        <v>699</v>
      </c>
      <c r="H23" s="5" t="s">
        <v>642</v>
      </c>
      <c r="I23" s="5" t="s">
        <v>698</v>
      </c>
      <c r="J23" s="5" t="s">
        <v>642</v>
      </c>
      <c r="K23" s="5" t="s">
        <v>698</v>
      </c>
      <c r="L23" s="5" t="s">
        <v>698</v>
      </c>
      <c r="M23" s="5" t="s">
        <v>698</v>
      </c>
      <c r="N23" s="5" t="s">
        <v>698</v>
      </c>
      <c r="O23" s="5" t="s">
        <v>696</v>
      </c>
      <c r="P23" s="5" t="s">
        <v>700</v>
      </c>
      <c r="Q23" s="5" t="s">
        <v>698</v>
      </c>
      <c r="R23" s="5" t="s">
        <v>698</v>
      </c>
      <c r="S23" s="5" t="s">
        <v>698</v>
      </c>
      <c r="T23" s="5" t="s">
        <v>698</v>
      </c>
      <c r="U23" s="5" t="s">
        <v>698</v>
      </c>
      <c r="V23" s="5" t="s">
        <v>698</v>
      </c>
      <c r="W23" s="5" t="s">
        <v>698</v>
      </c>
      <c r="X23" s="5" t="s">
        <v>698</v>
      </c>
    </row>
    <row r="26" spans="1:24" x14ac:dyDescent="0.35">
      <c r="A26" s="4" t="s">
        <v>1226</v>
      </c>
    </row>
    <row r="28" spans="1:24" x14ac:dyDescent="0.35">
      <c r="A28" s="4" t="s">
        <v>261</v>
      </c>
    </row>
    <row r="29" spans="1:24" x14ac:dyDescent="0.35">
      <c r="A29" s="4" t="s">
        <v>1224</v>
      </c>
    </row>
    <row r="30" spans="1:24" x14ac:dyDescent="0.35">
      <c r="A30" s="4" t="s">
        <v>1227</v>
      </c>
    </row>
    <row r="31" spans="1:24" x14ac:dyDescent="0.35">
      <c r="A31" s="4" t="s">
        <v>1228</v>
      </c>
    </row>
    <row r="34" spans="1:24" x14ac:dyDescent="0.35">
      <c r="A34" s="1" t="s">
        <v>1229</v>
      </c>
    </row>
    <row r="36" spans="1:24" x14ac:dyDescent="0.35">
      <c r="A36" s="2" t="s">
        <v>930</v>
      </c>
      <c r="B36" s="2" t="s">
        <v>636</v>
      </c>
      <c r="C36" s="2" t="s">
        <v>637</v>
      </c>
      <c r="D36" s="2" t="s">
        <v>638</v>
      </c>
      <c r="E36" s="2" t="s">
        <v>639</v>
      </c>
      <c r="F36" s="2" t="s">
        <v>640</v>
      </c>
      <c r="G36" s="2" t="s">
        <v>114</v>
      </c>
      <c r="H36" s="2" t="s">
        <v>115</v>
      </c>
      <c r="I36" s="2" t="s">
        <v>116</v>
      </c>
      <c r="J36" s="2" t="s">
        <v>117</v>
      </c>
      <c r="K36" s="2" t="s">
        <v>118</v>
      </c>
      <c r="L36" s="2" t="s">
        <v>119</v>
      </c>
      <c r="M36" s="2" t="s">
        <v>120</v>
      </c>
      <c r="N36" s="2" t="s">
        <v>121</v>
      </c>
      <c r="O36" s="2" t="s">
        <v>122</v>
      </c>
      <c r="P36" s="2" t="s">
        <v>123</v>
      </c>
      <c r="Q36" s="2" t="s">
        <v>124</v>
      </c>
      <c r="R36" s="2" t="s">
        <v>125</v>
      </c>
      <c r="S36" s="2" t="s">
        <v>126</v>
      </c>
      <c r="T36" s="2" t="s">
        <v>127</v>
      </c>
      <c r="U36" s="2" t="s">
        <v>128</v>
      </c>
      <c r="V36" s="2" t="s">
        <v>129</v>
      </c>
      <c r="W36" s="2" t="s">
        <v>130</v>
      </c>
      <c r="X36" s="2" t="s">
        <v>131</v>
      </c>
    </row>
    <row r="37" spans="1:24" x14ac:dyDescent="0.35">
      <c r="A37" s="6" t="s">
        <v>658</v>
      </c>
      <c r="B37" s="5" t="s">
        <v>642</v>
      </c>
      <c r="C37" s="5" t="s">
        <v>642</v>
      </c>
      <c r="D37" s="5" t="s">
        <v>661</v>
      </c>
      <c r="E37" s="5" t="s">
        <v>642</v>
      </c>
      <c r="F37" s="5" t="s">
        <v>642</v>
      </c>
      <c r="G37" s="5" t="s">
        <v>642</v>
      </c>
      <c r="H37" s="5" t="s">
        <v>696</v>
      </c>
      <c r="I37" s="5" t="s">
        <v>697</v>
      </c>
      <c r="J37" s="5" t="s">
        <v>697</v>
      </c>
      <c r="K37" s="5" t="s">
        <v>695</v>
      </c>
      <c r="L37" s="5" t="s">
        <v>695</v>
      </c>
      <c r="M37" s="5" t="s">
        <v>695</v>
      </c>
      <c r="N37" s="5" t="s">
        <v>695</v>
      </c>
      <c r="O37" s="5" t="s">
        <v>695</v>
      </c>
      <c r="P37" s="5" t="s">
        <v>695</v>
      </c>
      <c r="Q37" s="5" t="s">
        <v>695</v>
      </c>
      <c r="R37" s="5" t="s">
        <v>695</v>
      </c>
      <c r="S37" s="5" t="s">
        <v>695</v>
      </c>
      <c r="T37" s="5" t="s">
        <v>695</v>
      </c>
      <c r="U37" s="5" t="s">
        <v>695</v>
      </c>
      <c r="V37" s="5" t="s">
        <v>700</v>
      </c>
      <c r="W37" s="5" t="s">
        <v>699</v>
      </c>
      <c r="X37" s="5" t="s">
        <v>699</v>
      </c>
    </row>
    <row r="40" spans="1:24" x14ac:dyDescent="0.35">
      <c r="A40" s="4" t="s">
        <v>1230</v>
      </c>
    </row>
    <row r="42" spans="1:24" x14ac:dyDescent="0.35">
      <c r="A42" s="4" t="s">
        <v>261</v>
      </c>
    </row>
    <row r="43" spans="1:24" x14ac:dyDescent="0.35">
      <c r="A43" s="4" t="s">
        <v>1224</v>
      </c>
    </row>
    <row r="44" spans="1:24" x14ac:dyDescent="0.35">
      <c r="A44" s="4" t="s">
        <v>934</v>
      </c>
    </row>
    <row r="45" spans="1:24" x14ac:dyDescent="0.35">
      <c r="A45" s="4" t="s">
        <v>1228</v>
      </c>
    </row>
    <row r="48" spans="1:24" x14ac:dyDescent="0.35">
      <c r="A48" s="1" t="s">
        <v>1231</v>
      </c>
    </row>
    <row r="50" spans="1:24" x14ac:dyDescent="0.35">
      <c r="A50" s="2" t="s">
        <v>846</v>
      </c>
      <c r="B50" s="2" t="s">
        <v>636</v>
      </c>
      <c r="C50" s="2" t="s">
        <v>637</v>
      </c>
      <c r="D50" s="2" t="s">
        <v>638</v>
      </c>
      <c r="E50" s="2" t="s">
        <v>639</v>
      </c>
      <c r="F50" s="2" t="s">
        <v>640</v>
      </c>
      <c r="G50" s="2" t="s">
        <v>114</v>
      </c>
      <c r="H50" s="2" t="s">
        <v>115</v>
      </c>
      <c r="I50" s="2" t="s">
        <v>116</v>
      </c>
      <c r="J50" s="2" t="s">
        <v>117</v>
      </c>
      <c r="K50" s="2" t="s">
        <v>118</v>
      </c>
      <c r="L50" s="2" t="s">
        <v>119</v>
      </c>
      <c r="M50" s="2" t="s">
        <v>120</v>
      </c>
      <c r="N50" s="2" t="s">
        <v>121</v>
      </c>
      <c r="O50" s="2" t="s">
        <v>122</v>
      </c>
      <c r="P50" s="2" t="s">
        <v>123</v>
      </c>
      <c r="Q50" s="2" t="s">
        <v>124</v>
      </c>
      <c r="R50" s="2" t="s">
        <v>125</v>
      </c>
      <c r="S50" s="2" t="s">
        <v>126</v>
      </c>
      <c r="T50" s="2" t="s">
        <v>127</v>
      </c>
      <c r="U50" s="2" t="s">
        <v>128</v>
      </c>
      <c r="V50" s="2" t="s">
        <v>129</v>
      </c>
      <c r="W50" s="2" t="s">
        <v>130</v>
      </c>
      <c r="X50" s="2" t="s">
        <v>131</v>
      </c>
    </row>
    <row r="51" spans="1:24" x14ac:dyDescent="0.35">
      <c r="A51" s="4" t="s">
        <v>641</v>
      </c>
      <c r="B51" s="3" t="s">
        <v>1232</v>
      </c>
      <c r="C51" s="3" t="s">
        <v>1233</v>
      </c>
      <c r="D51" s="3" t="s">
        <v>1234</v>
      </c>
      <c r="E51" s="3" t="s">
        <v>1234</v>
      </c>
      <c r="F51" s="3" t="s">
        <v>1234</v>
      </c>
      <c r="G51" s="3" t="s">
        <v>623</v>
      </c>
      <c r="H51" s="3" t="s">
        <v>1203</v>
      </c>
      <c r="I51" s="3" t="s">
        <v>623</v>
      </c>
      <c r="J51" s="3" t="s">
        <v>1235</v>
      </c>
      <c r="K51" s="3" t="s">
        <v>1235</v>
      </c>
      <c r="L51" s="3" t="s">
        <v>732</v>
      </c>
      <c r="M51" s="3" t="s">
        <v>1189</v>
      </c>
      <c r="N51" s="3" t="s">
        <v>616</v>
      </c>
      <c r="O51" s="3" t="s">
        <v>1101</v>
      </c>
      <c r="P51" s="3" t="s">
        <v>1163</v>
      </c>
      <c r="Q51" s="3" t="s">
        <v>1164</v>
      </c>
      <c r="R51" s="3" t="s">
        <v>1147</v>
      </c>
      <c r="S51" s="3" t="s">
        <v>1191</v>
      </c>
      <c r="T51" s="3" t="s">
        <v>1236</v>
      </c>
      <c r="U51" s="3" t="s">
        <v>1236</v>
      </c>
      <c r="V51" s="3" t="s">
        <v>1177</v>
      </c>
      <c r="W51" s="3" t="s">
        <v>817</v>
      </c>
      <c r="X51" s="3" t="s">
        <v>817</v>
      </c>
    </row>
    <row r="52" spans="1:24" x14ac:dyDescent="0.35">
      <c r="A52" s="4" t="s">
        <v>658</v>
      </c>
      <c r="B52" s="3" t="s">
        <v>1237</v>
      </c>
      <c r="C52" s="3" t="s">
        <v>681</v>
      </c>
      <c r="D52" s="3" t="s">
        <v>1233</v>
      </c>
      <c r="E52" s="3" t="s">
        <v>1233</v>
      </c>
      <c r="F52" s="3" t="s">
        <v>1233</v>
      </c>
      <c r="G52" s="3" t="s">
        <v>1233</v>
      </c>
      <c r="H52" s="3" t="s">
        <v>1234</v>
      </c>
      <c r="I52" s="3" t="s">
        <v>684</v>
      </c>
      <c r="J52" s="3" t="s">
        <v>623</v>
      </c>
      <c r="K52" s="3" t="s">
        <v>1234</v>
      </c>
      <c r="L52" s="3" t="s">
        <v>625</v>
      </c>
      <c r="M52" s="3" t="s">
        <v>1196</v>
      </c>
      <c r="N52" s="3" t="s">
        <v>1195</v>
      </c>
      <c r="O52" s="3" t="s">
        <v>616</v>
      </c>
      <c r="P52" s="3" t="s">
        <v>1176</v>
      </c>
      <c r="Q52" s="3" t="s">
        <v>1108</v>
      </c>
      <c r="R52" s="3" t="s">
        <v>1163</v>
      </c>
      <c r="S52" s="3" t="s">
        <v>1146</v>
      </c>
      <c r="T52" s="3" t="s">
        <v>1103</v>
      </c>
      <c r="U52" s="3" t="s">
        <v>1103</v>
      </c>
      <c r="V52" s="3" t="s">
        <v>1109</v>
      </c>
      <c r="W52" s="3" t="s">
        <v>1156</v>
      </c>
      <c r="X52" s="3" t="s">
        <v>1156</v>
      </c>
    </row>
    <row r="53" spans="1:24" x14ac:dyDescent="0.35">
      <c r="A53" s="6" t="s">
        <v>660</v>
      </c>
      <c r="B53" s="5" t="s">
        <v>729</v>
      </c>
      <c r="C53" s="5" t="s">
        <v>680</v>
      </c>
      <c r="D53" s="5" t="s">
        <v>1238</v>
      </c>
      <c r="E53" s="5" t="s">
        <v>1238</v>
      </c>
      <c r="F53" s="5" t="s">
        <v>1238</v>
      </c>
      <c r="G53" s="5" t="s">
        <v>1238</v>
      </c>
      <c r="H53" s="5" t="s">
        <v>620</v>
      </c>
      <c r="I53" s="5" t="s">
        <v>1238</v>
      </c>
      <c r="J53" s="5" t="s">
        <v>1233</v>
      </c>
      <c r="K53" s="5" t="s">
        <v>684</v>
      </c>
      <c r="L53" s="5" t="s">
        <v>1203</v>
      </c>
      <c r="M53" s="5" t="s">
        <v>686</v>
      </c>
      <c r="N53" s="5" t="s">
        <v>1197</v>
      </c>
      <c r="O53" s="5" t="s">
        <v>1195</v>
      </c>
      <c r="P53" s="5" t="s">
        <v>1194</v>
      </c>
      <c r="Q53" s="5" t="s">
        <v>1189</v>
      </c>
      <c r="R53" s="5" t="s">
        <v>1143</v>
      </c>
      <c r="S53" s="5" t="s">
        <v>1101</v>
      </c>
      <c r="T53" s="5" t="s">
        <v>1110</v>
      </c>
      <c r="U53" s="5" t="s">
        <v>1177</v>
      </c>
      <c r="V53" s="5" t="s">
        <v>1144</v>
      </c>
      <c r="W53" s="5" t="s">
        <v>1155</v>
      </c>
      <c r="X53" s="5" t="s">
        <v>1155</v>
      </c>
    </row>
    <row r="56" spans="1:24" x14ac:dyDescent="0.35">
      <c r="A56" s="4" t="s">
        <v>1239</v>
      </c>
    </row>
    <row r="58" spans="1:24" x14ac:dyDescent="0.35">
      <c r="A58" s="4" t="s">
        <v>555</v>
      </c>
    </row>
    <row r="59" spans="1:24" x14ac:dyDescent="0.35">
      <c r="A59" s="4" t="s">
        <v>1181</v>
      </c>
    </row>
    <row r="60" spans="1:24" x14ac:dyDescent="0.35">
      <c r="A60" s="4" t="s">
        <v>1240</v>
      </c>
    </row>
    <row r="63" spans="1:24" x14ac:dyDescent="0.35">
      <c r="A63" s="1" t="s">
        <v>1241</v>
      </c>
    </row>
    <row r="65" spans="1:24" x14ac:dyDescent="0.35">
      <c r="A65" s="2" t="s">
        <v>1117</v>
      </c>
      <c r="B65" s="2" t="s">
        <v>636</v>
      </c>
      <c r="C65" s="2" t="s">
        <v>637</v>
      </c>
      <c r="D65" s="2" t="s">
        <v>638</v>
      </c>
      <c r="E65" s="2" t="s">
        <v>639</v>
      </c>
      <c r="F65" s="2" t="s">
        <v>640</v>
      </c>
      <c r="G65" s="2" t="s">
        <v>114</v>
      </c>
      <c r="H65" s="2" t="s">
        <v>115</v>
      </c>
      <c r="I65" s="2" t="s">
        <v>116</v>
      </c>
      <c r="J65" s="2" t="s">
        <v>117</v>
      </c>
      <c r="K65" s="2" t="s">
        <v>118</v>
      </c>
      <c r="L65" s="2" t="s">
        <v>119</v>
      </c>
      <c r="M65" s="2" t="s">
        <v>120</v>
      </c>
      <c r="N65" s="2" t="s">
        <v>121</v>
      </c>
      <c r="O65" s="2" t="s">
        <v>122</v>
      </c>
      <c r="P65" s="2" t="s">
        <v>123</v>
      </c>
      <c r="Q65" s="2" t="s">
        <v>124</v>
      </c>
      <c r="R65" s="2" t="s">
        <v>125</v>
      </c>
      <c r="S65" s="2" t="s">
        <v>126</v>
      </c>
      <c r="T65" s="2" t="s">
        <v>127</v>
      </c>
      <c r="U65" s="2" t="s">
        <v>128</v>
      </c>
      <c r="V65" s="2" t="s">
        <v>129</v>
      </c>
      <c r="W65" s="2" t="s">
        <v>130</v>
      </c>
      <c r="X65" s="2" t="s">
        <v>131</v>
      </c>
    </row>
    <row r="66" spans="1:24" x14ac:dyDescent="0.35">
      <c r="A66" s="6" t="s">
        <v>1173</v>
      </c>
      <c r="B66" s="5" t="s">
        <v>731</v>
      </c>
      <c r="C66" s="5" t="s">
        <v>728</v>
      </c>
      <c r="D66" s="5" t="s">
        <v>680</v>
      </c>
      <c r="E66" s="5" t="s">
        <v>621</v>
      </c>
      <c r="F66" s="5" t="s">
        <v>1237</v>
      </c>
      <c r="G66" s="5" t="s">
        <v>621</v>
      </c>
      <c r="H66" s="5" t="s">
        <v>621</v>
      </c>
      <c r="I66" s="5" t="s">
        <v>1238</v>
      </c>
      <c r="J66" s="5" t="s">
        <v>681</v>
      </c>
      <c r="K66" s="5" t="s">
        <v>684</v>
      </c>
      <c r="L66" s="5" t="s">
        <v>1203</v>
      </c>
      <c r="M66" s="5" t="s">
        <v>686</v>
      </c>
      <c r="N66" s="5" t="s">
        <v>1197</v>
      </c>
      <c r="O66" s="5" t="s">
        <v>1242</v>
      </c>
      <c r="P66" s="5" t="s">
        <v>1196</v>
      </c>
      <c r="Q66" s="5" t="s">
        <v>1107</v>
      </c>
      <c r="R66" s="5" t="s">
        <v>1143</v>
      </c>
      <c r="S66" s="5" t="s">
        <v>1101</v>
      </c>
      <c r="T66" s="5" t="s">
        <v>1110</v>
      </c>
      <c r="U66" s="5" t="s">
        <v>1177</v>
      </c>
      <c r="V66" s="5" t="s">
        <v>1144</v>
      </c>
      <c r="W66" s="5" t="s">
        <v>1155</v>
      </c>
      <c r="X66" s="5" t="s">
        <v>1155</v>
      </c>
    </row>
    <row r="69" spans="1:24" x14ac:dyDescent="0.35">
      <c r="A69" s="4" t="s">
        <v>1243</v>
      </c>
    </row>
    <row r="71" spans="1:24" x14ac:dyDescent="0.35">
      <c r="A71" s="4" t="s">
        <v>555</v>
      </c>
    </row>
    <row r="72" spans="1:24" x14ac:dyDescent="0.35">
      <c r="A72" s="4" t="s">
        <v>1181</v>
      </c>
    </row>
    <row r="75" spans="1:24" x14ac:dyDescent="0.35">
      <c r="A75" s="1" t="s">
        <v>1244</v>
      </c>
    </row>
    <row r="77" spans="1:24" x14ac:dyDescent="0.35">
      <c r="A77" s="2" t="s">
        <v>915</v>
      </c>
      <c r="B77" s="2" t="s">
        <v>636</v>
      </c>
      <c r="C77" s="2" t="s">
        <v>637</v>
      </c>
      <c r="D77" s="2" t="s">
        <v>638</v>
      </c>
      <c r="E77" s="2" t="s">
        <v>639</v>
      </c>
      <c r="F77" s="2" t="s">
        <v>640</v>
      </c>
      <c r="G77" s="2" t="s">
        <v>114</v>
      </c>
      <c r="H77" s="2" t="s">
        <v>115</v>
      </c>
      <c r="I77" s="2" t="s">
        <v>116</v>
      </c>
      <c r="J77" s="2" t="s">
        <v>117</v>
      </c>
      <c r="K77" s="2" t="s">
        <v>118</v>
      </c>
      <c r="L77" s="2" t="s">
        <v>119</v>
      </c>
      <c r="M77" s="2" t="s">
        <v>120</v>
      </c>
      <c r="N77" s="2" t="s">
        <v>121</v>
      </c>
      <c r="O77" s="2" t="s">
        <v>122</v>
      </c>
      <c r="P77" s="2" t="s">
        <v>123</v>
      </c>
      <c r="Q77" s="2" t="s">
        <v>124</v>
      </c>
      <c r="R77" s="2" t="s">
        <v>125</v>
      </c>
      <c r="S77" s="2" t="s">
        <v>126</v>
      </c>
      <c r="T77" s="2" t="s">
        <v>127</v>
      </c>
      <c r="U77" s="2" t="s">
        <v>128</v>
      </c>
      <c r="V77" s="2" t="s">
        <v>129</v>
      </c>
      <c r="W77" s="2" t="s">
        <v>130</v>
      </c>
      <c r="X77" s="2" t="s">
        <v>131</v>
      </c>
    </row>
    <row r="78" spans="1:24" x14ac:dyDescent="0.35">
      <c r="A78" s="4" t="s">
        <v>641</v>
      </c>
      <c r="B78" s="3" t="s">
        <v>584</v>
      </c>
      <c r="C78" s="3" t="s">
        <v>574</v>
      </c>
      <c r="D78" s="3" t="s">
        <v>584</v>
      </c>
      <c r="E78" s="3" t="s">
        <v>587</v>
      </c>
      <c r="F78" s="3" t="s">
        <v>670</v>
      </c>
      <c r="G78" s="3" t="s">
        <v>574</v>
      </c>
      <c r="H78" s="3" t="s">
        <v>577</v>
      </c>
      <c r="I78" s="3" t="s">
        <v>587</v>
      </c>
      <c r="J78" s="3" t="s">
        <v>575</v>
      </c>
      <c r="K78" s="3" t="s">
        <v>670</v>
      </c>
      <c r="L78" s="3" t="s">
        <v>584</v>
      </c>
      <c r="M78" s="3" t="s">
        <v>584</v>
      </c>
      <c r="N78" s="3" t="s">
        <v>574</v>
      </c>
      <c r="O78" s="3" t="s">
        <v>671</v>
      </c>
      <c r="P78" s="3" t="s">
        <v>580</v>
      </c>
      <c r="Q78" s="3" t="s">
        <v>580</v>
      </c>
      <c r="R78" s="3" t="s">
        <v>576</v>
      </c>
      <c r="S78" s="3" t="s">
        <v>578</v>
      </c>
      <c r="T78" s="3" t="s">
        <v>577</v>
      </c>
      <c r="U78" s="3" t="s">
        <v>577</v>
      </c>
      <c r="V78" s="3" t="s">
        <v>584</v>
      </c>
      <c r="W78" s="3" t="s">
        <v>576</v>
      </c>
      <c r="X78" s="3" t="s">
        <v>576</v>
      </c>
    </row>
    <row r="79" spans="1:24" x14ac:dyDescent="0.35">
      <c r="A79" s="4" t="s">
        <v>658</v>
      </c>
      <c r="B79" s="3" t="s">
        <v>669</v>
      </c>
      <c r="C79" s="3" t="s">
        <v>668</v>
      </c>
      <c r="D79" s="3" t="s">
        <v>669</v>
      </c>
      <c r="E79" s="3" t="s">
        <v>591</v>
      </c>
      <c r="F79" s="3" t="s">
        <v>602</v>
      </c>
      <c r="G79" s="3" t="s">
        <v>668</v>
      </c>
      <c r="H79" s="3" t="s">
        <v>587</v>
      </c>
      <c r="I79" s="3" t="s">
        <v>602</v>
      </c>
      <c r="J79" s="3" t="s">
        <v>587</v>
      </c>
      <c r="K79" s="3" t="s">
        <v>598</v>
      </c>
      <c r="L79" s="3" t="s">
        <v>591</v>
      </c>
      <c r="M79" s="3" t="s">
        <v>602</v>
      </c>
      <c r="N79" s="3" t="s">
        <v>598</v>
      </c>
      <c r="O79" s="3" t="s">
        <v>576</v>
      </c>
      <c r="P79" s="3" t="s">
        <v>587</v>
      </c>
      <c r="Q79" s="3" t="s">
        <v>587</v>
      </c>
      <c r="R79" s="3" t="s">
        <v>602</v>
      </c>
      <c r="S79" s="3" t="s">
        <v>669</v>
      </c>
      <c r="T79" s="3" t="s">
        <v>591</v>
      </c>
      <c r="U79" s="3" t="s">
        <v>598</v>
      </c>
      <c r="V79" s="3" t="s">
        <v>598</v>
      </c>
      <c r="W79" s="3" t="s">
        <v>598</v>
      </c>
      <c r="X79" s="3" t="s">
        <v>598</v>
      </c>
    </row>
    <row r="80" spans="1:24" x14ac:dyDescent="0.35">
      <c r="A80" s="6" t="s">
        <v>660</v>
      </c>
      <c r="B80" s="5" t="s">
        <v>598</v>
      </c>
      <c r="C80" s="5" t="s">
        <v>719</v>
      </c>
      <c r="D80" s="5" t="s">
        <v>719</v>
      </c>
      <c r="E80" s="5" t="s">
        <v>725</v>
      </c>
      <c r="F80" s="5" t="s">
        <v>725</v>
      </c>
      <c r="G80" s="5" t="s">
        <v>719</v>
      </c>
      <c r="H80" s="5" t="s">
        <v>591</v>
      </c>
      <c r="I80" s="5" t="s">
        <v>725</v>
      </c>
      <c r="J80" s="5" t="s">
        <v>602</v>
      </c>
      <c r="K80" s="5" t="s">
        <v>725</v>
      </c>
      <c r="L80" s="5" t="s">
        <v>725</v>
      </c>
      <c r="M80" s="5" t="s">
        <v>725</v>
      </c>
      <c r="N80" s="5" t="s">
        <v>725</v>
      </c>
      <c r="O80" s="5" t="s">
        <v>591</v>
      </c>
      <c r="P80" s="5" t="s">
        <v>1245</v>
      </c>
      <c r="Q80" s="5" t="s">
        <v>725</v>
      </c>
      <c r="R80" s="5" t="s">
        <v>725</v>
      </c>
      <c r="S80" s="5" t="s">
        <v>725</v>
      </c>
      <c r="T80" s="5" t="s">
        <v>725</v>
      </c>
      <c r="U80" s="5" t="s">
        <v>725</v>
      </c>
      <c r="V80" s="5" t="s">
        <v>725</v>
      </c>
      <c r="W80" s="5" t="s">
        <v>725</v>
      </c>
      <c r="X80" s="5" t="s">
        <v>725</v>
      </c>
    </row>
    <row r="83" spans="1:24" x14ac:dyDescent="0.35">
      <c r="A83" s="4" t="s">
        <v>1246</v>
      </c>
    </row>
    <row r="85" spans="1:24" x14ac:dyDescent="0.35">
      <c r="A85" s="4" t="s">
        <v>555</v>
      </c>
    </row>
    <row r="86" spans="1:24" x14ac:dyDescent="0.35">
      <c r="A86" s="4" t="s">
        <v>1247</v>
      </c>
    </row>
    <row r="87" spans="1:24" x14ac:dyDescent="0.35">
      <c r="A87" s="4" t="s">
        <v>1170</v>
      </c>
    </row>
    <row r="90" spans="1:24" x14ac:dyDescent="0.35">
      <c r="A90" s="1" t="s">
        <v>1248</v>
      </c>
    </row>
    <row r="92" spans="1:24" x14ac:dyDescent="0.35">
      <c r="A92" s="2" t="s">
        <v>930</v>
      </c>
      <c r="B92" s="2" t="s">
        <v>636</v>
      </c>
      <c r="C92" s="2" t="s">
        <v>637</v>
      </c>
      <c r="D92" s="2" t="s">
        <v>638</v>
      </c>
      <c r="E92" s="2" t="s">
        <v>639</v>
      </c>
      <c r="F92" s="2" t="s">
        <v>640</v>
      </c>
      <c r="G92" s="2" t="s">
        <v>114</v>
      </c>
      <c r="H92" s="2" t="s">
        <v>115</v>
      </c>
      <c r="I92" s="2" t="s">
        <v>116</v>
      </c>
      <c r="J92" s="2" t="s">
        <v>117</v>
      </c>
      <c r="K92" s="2" t="s">
        <v>118</v>
      </c>
      <c r="L92" s="2" t="s">
        <v>119</v>
      </c>
      <c r="M92" s="2" t="s">
        <v>120</v>
      </c>
      <c r="N92" s="2" t="s">
        <v>121</v>
      </c>
      <c r="O92" s="2" t="s">
        <v>122</v>
      </c>
      <c r="P92" s="2" t="s">
        <v>123</v>
      </c>
      <c r="Q92" s="2" t="s">
        <v>124</v>
      </c>
      <c r="R92" s="2" t="s">
        <v>125</v>
      </c>
      <c r="S92" s="2" t="s">
        <v>126</v>
      </c>
      <c r="T92" s="2" t="s">
        <v>127</v>
      </c>
      <c r="U92" s="2" t="s">
        <v>128</v>
      </c>
      <c r="V92" s="2" t="s">
        <v>129</v>
      </c>
      <c r="W92" s="2" t="s">
        <v>130</v>
      </c>
      <c r="X92" s="2" t="s">
        <v>131</v>
      </c>
    </row>
    <row r="93" spans="1:24" x14ac:dyDescent="0.35">
      <c r="A93" s="6" t="s">
        <v>658</v>
      </c>
      <c r="B93" s="5" t="s">
        <v>1001</v>
      </c>
      <c r="C93" s="5" t="s">
        <v>602</v>
      </c>
      <c r="D93" s="5" t="s">
        <v>592</v>
      </c>
      <c r="E93" s="5" t="s">
        <v>588</v>
      </c>
      <c r="F93" s="5" t="s">
        <v>588</v>
      </c>
      <c r="G93" s="5" t="s">
        <v>1001</v>
      </c>
      <c r="H93" s="5" t="s">
        <v>721</v>
      </c>
      <c r="I93" s="5" t="s">
        <v>598</v>
      </c>
      <c r="J93" s="5" t="s">
        <v>590</v>
      </c>
      <c r="K93" s="5" t="s">
        <v>718</v>
      </c>
      <c r="L93" s="5" t="s">
        <v>718</v>
      </c>
      <c r="M93" s="5" t="s">
        <v>718</v>
      </c>
      <c r="N93" s="5" t="s">
        <v>590</v>
      </c>
      <c r="O93" s="5" t="s">
        <v>590</v>
      </c>
      <c r="P93" s="5" t="s">
        <v>590</v>
      </c>
      <c r="Q93" s="5" t="s">
        <v>598</v>
      </c>
      <c r="R93" s="5" t="s">
        <v>593</v>
      </c>
      <c r="S93" s="5" t="s">
        <v>721</v>
      </c>
      <c r="T93" s="5" t="s">
        <v>598</v>
      </c>
      <c r="U93" s="5" t="s">
        <v>598</v>
      </c>
      <c r="V93" s="5" t="s">
        <v>999</v>
      </c>
      <c r="W93" s="5" t="s">
        <v>603</v>
      </c>
      <c r="X93" s="5" t="s">
        <v>722</v>
      </c>
    </row>
    <row r="96" spans="1:24" x14ac:dyDescent="0.35">
      <c r="A96" s="4" t="s">
        <v>1249</v>
      </c>
    </row>
    <row r="98" spans="1:24" x14ac:dyDescent="0.35">
      <c r="A98" s="4" t="s">
        <v>555</v>
      </c>
    </row>
    <row r="99" spans="1:24" x14ac:dyDescent="0.35">
      <c r="A99" s="4" t="s">
        <v>934</v>
      </c>
    </row>
    <row r="100" spans="1:24" x14ac:dyDescent="0.35">
      <c r="A100" s="4" t="s">
        <v>1186</v>
      </c>
    </row>
    <row r="103" spans="1:24" x14ac:dyDescent="0.35">
      <c r="A103" s="1" t="s">
        <v>1250</v>
      </c>
    </row>
    <row r="105" spans="1:24" x14ac:dyDescent="0.35">
      <c r="A105" s="2" t="s">
        <v>846</v>
      </c>
      <c r="B105" s="2" t="s">
        <v>636</v>
      </c>
      <c r="C105" s="2" t="s">
        <v>637</v>
      </c>
      <c r="D105" s="2" t="s">
        <v>638</v>
      </c>
      <c r="E105" s="2" t="s">
        <v>639</v>
      </c>
      <c r="F105" s="2" t="s">
        <v>640</v>
      </c>
      <c r="G105" s="2" t="s">
        <v>114</v>
      </c>
      <c r="H105" s="2" t="s">
        <v>115</v>
      </c>
      <c r="I105" s="2" t="s">
        <v>116</v>
      </c>
      <c r="J105" s="2" t="s">
        <v>117</v>
      </c>
      <c r="K105" s="2" t="s">
        <v>118</v>
      </c>
      <c r="L105" s="2" t="s">
        <v>119</v>
      </c>
      <c r="M105" s="2" t="s">
        <v>120</v>
      </c>
      <c r="N105" s="2" t="s">
        <v>121</v>
      </c>
      <c r="O105" s="2" t="s">
        <v>122</v>
      </c>
      <c r="P105" s="2" t="s">
        <v>123</v>
      </c>
      <c r="Q105" s="2" t="s">
        <v>124</v>
      </c>
      <c r="R105" s="2" t="s">
        <v>125</v>
      </c>
      <c r="S105" s="2" t="s">
        <v>126</v>
      </c>
      <c r="T105" s="2" t="s">
        <v>127</v>
      </c>
      <c r="U105" s="2" t="s">
        <v>128</v>
      </c>
      <c r="V105" s="2" t="s">
        <v>129</v>
      </c>
      <c r="W105" s="2" t="s">
        <v>130</v>
      </c>
      <c r="X105" s="2" t="s">
        <v>131</v>
      </c>
    </row>
    <row r="106" spans="1:24" x14ac:dyDescent="0.35">
      <c r="A106" s="4" t="s">
        <v>641</v>
      </c>
      <c r="B106" s="3" t="s">
        <v>1251</v>
      </c>
      <c r="C106" s="3" t="s">
        <v>1252</v>
      </c>
      <c r="D106" s="3" t="s">
        <v>604</v>
      </c>
      <c r="E106" s="3" t="s">
        <v>604</v>
      </c>
      <c r="F106" s="3" t="s">
        <v>604</v>
      </c>
      <c r="G106" s="3" t="s">
        <v>604</v>
      </c>
      <c r="H106" s="3" t="s">
        <v>614</v>
      </c>
      <c r="I106" s="3" t="s">
        <v>670</v>
      </c>
      <c r="J106" s="3" t="s">
        <v>670</v>
      </c>
      <c r="K106" s="3" t="s">
        <v>604</v>
      </c>
      <c r="L106" s="3" t="s">
        <v>604</v>
      </c>
      <c r="M106" s="3" t="s">
        <v>1253</v>
      </c>
      <c r="N106" s="3" t="s">
        <v>1252</v>
      </c>
      <c r="O106" s="3" t="s">
        <v>1253</v>
      </c>
      <c r="P106" s="3" t="s">
        <v>1253</v>
      </c>
      <c r="Q106" s="3" t="s">
        <v>670</v>
      </c>
      <c r="R106" s="3" t="s">
        <v>670</v>
      </c>
      <c r="S106" s="3" t="s">
        <v>606</v>
      </c>
      <c r="T106" s="3" t="s">
        <v>607</v>
      </c>
      <c r="U106" s="3" t="s">
        <v>709</v>
      </c>
      <c r="V106" s="3" t="s">
        <v>587</v>
      </c>
      <c r="W106" s="3" t="s">
        <v>609</v>
      </c>
      <c r="X106" s="3" t="s">
        <v>587</v>
      </c>
    </row>
    <row r="107" spans="1:24" x14ac:dyDescent="0.35">
      <c r="A107" s="4" t="s">
        <v>658</v>
      </c>
      <c r="B107" s="3" t="s">
        <v>596</v>
      </c>
      <c r="C107" s="3" t="s">
        <v>669</v>
      </c>
      <c r="D107" s="3" t="s">
        <v>1252</v>
      </c>
      <c r="E107" s="3" t="s">
        <v>1252</v>
      </c>
      <c r="F107" s="3" t="s">
        <v>1253</v>
      </c>
      <c r="G107" s="3" t="s">
        <v>1253</v>
      </c>
      <c r="H107" s="3" t="s">
        <v>604</v>
      </c>
      <c r="I107" s="3" t="s">
        <v>1253</v>
      </c>
      <c r="J107" s="3" t="s">
        <v>1252</v>
      </c>
      <c r="K107" s="3" t="s">
        <v>1251</v>
      </c>
      <c r="L107" s="3" t="s">
        <v>1252</v>
      </c>
      <c r="M107" s="3" t="s">
        <v>1251</v>
      </c>
      <c r="N107" s="3" t="s">
        <v>669</v>
      </c>
      <c r="O107" s="3" t="s">
        <v>1251</v>
      </c>
      <c r="P107" s="3" t="s">
        <v>1251</v>
      </c>
      <c r="Q107" s="3" t="s">
        <v>1252</v>
      </c>
      <c r="R107" s="3" t="s">
        <v>1253</v>
      </c>
      <c r="S107" s="3" t="s">
        <v>604</v>
      </c>
      <c r="T107" s="3" t="s">
        <v>614</v>
      </c>
      <c r="U107" s="3" t="s">
        <v>614</v>
      </c>
      <c r="V107" s="3" t="s">
        <v>606</v>
      </c>
      <c r="W107" s="3" t="s">
        <v>709</v>
      </c>
      <c r="X107" s="3" t="s">
        <v>607</v>
      </c>
    </row>
    <row r="108" spans="1:24" x14ac:dyDescent="0.35">
      <c r="A108" s="6" t="s">
        <v>660</v>
      </c>
      <c r="B108" s="5" t="s">
        <v>724</v>
      </c>
      <c r="C108" s="5" t="s">
        <v>717</v>
      </c>
      <c r="D108" s="5" t="s">
        <v>669</v>
      </c>
      <c r="E108" s="5" t="s">
        <v>669</v>
      </c>
      <c r="F108" s="5" t="s">
        <v>1251</v>
      </c>
      <c r="G108" s="5" t="s">
        <v>1251</v>
      </c>
      <c r="H108" s="5" t="s">
        <v>1252</v>
      </c>
      <c r="I108" s="5" t="s">
        <v>1251</v>
      </c>
      <c r="J108" s="5" t="s">
        <v>669</v>
      </c>
      <c r="K108" s="5" t="s">
        <v>669</v>
      </c>
      <c r="L108" s="5" t="s">
        <v>596</v>
      </c>
      <c r="M108" s="5" t="s">
        <v>596</v>
      </c>
      <c r="N108" s="5" t="s">
        <v>596</v>
      </c>
      <c r="O108" s="5" t="s">
        <v>717</v>
      </c>
      <c r="P108" s="5" t="s">
        <v>717</v>
      </c>
      <c r="Q108" s="5" t="s">
        <v>669</v>
      </c>
      <c r="R108" s="5" t="s">
        <v>1251</v>
      </c>
      <c r="S108" s="5" t="s">
        <v>1252</v>
      </c>
      <c r="T108" s="5" t="s">
        <v>604</v>
      </c>
      <c r="U108" s="5" t="s">
        <v>670</v>
      </c>
      <c r="V108" s="5" t="s">
        <v>606</v>
      </c>
      <c r="W108" s="5" t="s">
        <v>607</v>
      </c>
      <c r="X108" s="5" t="s">
        <v>606</v>
      </c>
    </row>
    <row r="111" spans="1:24" x14ac:dyDescent="0.35">
      <c r="A111" s="4" t="s">
        <v>1254</v>
      </c>
    </row>
    <row r="113" spans="1:24" x14ac:dyDescent="0.35">
      <c r="A113" s="4" t="s">
        <v>555</v>
      </c>
    </row>
    <row r="114" spans="1:24" x14ac:dyDescent="0.35">
      <c r="A114" s="4" t="s">
        <v>1255</v>
      </c>
    </row>
    <row r="117" spans="1:24" x14ac:dyDescent="0.35">
      <c r="A117" s="1" t="s">
        <v>1256</v>
      </c>
    </row>
    <row r="119" spans="1:24" x14ac:dyDescent="0.35">
      <c r="A119" s="2" t="s">
        <v>1117</v>
      </c>
      <c r="B119" s="2" t="s">
        <v>636</v>
      </c>
      <c r="C119" s="2" t="s">
        <v>637</v>
      </c>
      <c r="D119" s="2" t="s">
        <v>638</v>
      </c>
      <c r="E119" s="2" t="s">
        <v>639</v>
      </c>
      <c r="F119" s="2" t="s">
        <v>640</v>
      </c>
      <c r="G119" s="2" t="s">
        <v>114</v>
      </c>
      <c r="H119" s="2" t="s">
        <v>115</v>
      </c>
      <c r="I119" s="2" t="s">
        <v>116</v>
      </c>
      <c r="J119" s="2" t="s">
        <v>117</v>
      </c>
      <c r="K119" s="2" t="s">
        <v>118</v>
      </c>
      <c r="L119" s="2" t="s">
        <v>119</v>
      </c>
      <c r="M119" s="2" t="s">
        <v>120</v>
      </c>
      <c r="N119" s="2" t="s">
        <v>121</v>
      </c>
      <c r="O119" s="2" t="s">
        <v>122</v>
      </c>
      <c r="P119" s="2" t="s">
        <v>123</v>
      </c>
      <c r="Q119" s="2" t="s">
        <v>124</v>
      </c>
      <c r="R119" s="2" t="s">
        <v>125</v>
      </c>
      <c r="S119" s="2" t="s">
        <v>126</v>
      </c>
      <c r="T119" s="2" t="s">
        <v>127</v>
      </c>
      <c r="U119" s="2" t="s">
        <v>128</v>
      </c>
      <c r="V119" s="2" t="s">
        <v>129</v>
      </c>
      <c r="W119" s="2" t="s">
        <v>130</v>
      </c>
      <c r="X119" s="2" t="s">
        <v>131</v>
      </c>
    </row>
    <row r="120" spans="1:24" x14ac:dyDescent="0.35">
      <c r="A120" s="6" t="s">
        <v>1173</v>
      </c>
      <c r="B120" s="5" t="s">
        <v>668</v>
      </c>
      <c r="C120" s="5" t="s">
        <v>716</v>
      </c>
      <c r="D120" s="5" t="s">
        <v>717</v>
      </c>
      <c r="E120" s="5" t="s">
        <v>596</v>
      </c>
      <c r="F120" s="5" t="s">
        <v>596</v>
      </c>
      <c r="G120" s="5" t="s">
        <v>596</v>
      </c>
      <c r="H120" s="5" t="s">
        <v>596</v>
      </c>
      <c r="I120" s="5" t="s">
        <v>669</v>
      </c>
      <c r="J120" s="5" t="s">
        <v>717</v>
      </c>
      <c r="K120" s="5" t="s">
        <v>669</v>
      </c>
      <c r="L120" s="5" t="s">
        <v>596</v>
      </c>
      <c r="M120" s="5" t="s">
        <v>596</v>
      </c>
      <c r="N120" s="5" t="s">
        <v>596</v>
      </c>
      <c r="O120" s="5" t="s">
        <v>724</v>
      </c>
      <c r="P120" s="5" t="s">
        <v>717</v>
      </c>
      <c r="Q120" s="5" t="s">
        <v>596</v>
      </c>
      <c r="R120" s="5" t="s">
        <v>1251</v>
      </c>
      <c r="S120" s="5" t="s">
        <v>1252</v>
      </c>
      <c r="T120" s="5" t="s">
        <v>604</v>
      </c>
      <c r="U120" s="5" t="s">
        <v>670</v>
      </c>
      <c r="V120" s="5" t="s">
        <v>606</v>
      </c>
      <c r="W120" s="5" t="s">
        <v>607</v>
      </c>
      <c r="X120" s="5" t="s">
        <v>606</v>
      </c>
    </row>
    <row r="123" spans="1:24" x14ac:dyDescent="0.35">
      <c r="A123" s="4" t="s">
        <v>1257</v>
      </c>
    </row>
    <row r="125" spans="1:24" x14ac:dyDescent="0.35">
      <c r="A125" s="4" t="s">
        <v>555</v>
      </c>
    </row>
    <row r="126" spans="1:24" x14ac:dyDescent="0.35">
      <c r="A126" s="4" t="s">
        <v>1255</v>
      </c>
    </row>
    <row r="127" spans="1:24" x14ac:dyDescent="0.35">
      <c r="A127" s="4" t="s">
        <v>1240</v>
      </c>
    </row>
    <row r="130" spans="1:24" x14ac:dyDescent="0.35">
      <c r="A130" s="1" t="s">
        <v>1258</v>
      </c>
    </row>
    <row r="132" spans="1:24" x14ac:dyDescent="0.35">
      <c r="A132" s="2" t="s">
        <v>915</v>
      </c>
      <c r="B132" s="2" t="s">
        <v>636</v>
      </c>
      <c r="C132" s="2" t="s">
        <v>637</v>
      </c>
      <c r="D132" s="2" t="s">
        <v>638</v>
      </c>
      <c r="E132" s="2" t="s">
        <v>639</v>
      </c>
      <c r="F132" s="2" t="s">
        <v>640</v>
      </c>
      <c r="G132" s="2" t="s">
        <v>114</v>
      </c>
      <c r="H132" s="2" t="s">
        <v>115</v>
      </c>
      <c r="I132" s="2" t="s">
        <v>116</v>
      </c>
      <c r="J132" s="2" t="s">
        <v>117</v>
      </c>
      <c r="K132" s="2" t="s">
        <v>118</v>
      </c>
      <c r="L132" s="2" t="s">
        <v>119</v>
      </c>
      <c r="M132" s="2" t="s">
        <v>120</v>
      </c>
      <c r="N132" s="2" t="s">
        <v>121</v>
      </c>
      <c r="O132" s="2" t="s">
        <v>122</v>
      </c>
      <c r="P132" s="2" t="s">
        <v>123</v>
      </c>
      <c r="Q132" s="2" t="s">
        <v>124</v>
      </c>
      <c r="R132" s="2" t="s">
        <v>125</v>
      </c>
      <c r="S132" s="2" t="s">
        <v>126</v>
      </c>
      <c r="T132" s="2" t="s">
        <v>127</v>
      </c>
      <c r="U132" s="2" t="s">
        <v>128</v>
      </c>
      <c r="V132" s="2" t="s">
        <v>129</v>
      </c>
      <c r="W132" s="2" t="s">
        <v>130</v>
      </c>
      <c r="X132" s="2" t="s">
        <v>131</v>
      </c>
    </row>
    <row r="133" spans="1:24" x14ac:dyDescent="0.35">
      <c r="A133" s="4" t="s">
        <v>641</v>
      </c>
      <c r="B133" s="3" t="s">
        <v>723</v>
      </c>
      <c r="C133" s="3" t="s">
        <v>723</v>
      </c>
      <c r="D133" s="3" t="s">
        <v>723</v>
      </c>
      <c r="E133" s="3" t="s">
        <v>723</v>
      </c>
      <c r="F133" s="3" t="s">
        <v>722</v>
      </c>
      <c r="G133" s="3" t="s">
        <v>723</v>
      </c>
      <c r="H133" s="3" t="s">
        <v>603</v>
      </c>
      <c r="I133" s="3" t="s">
        <v>723</v>
      </c>
      <c r="J133" s="3" t="s">
        <v>603</v>
      </c>
      <c r="K133" s="3" t="s">
        <v>722</v>
      </c>
      <c r="L133" s="3" t="s">
        <v>723</v>
      </c>
      <c r="M133" s="3" t="s">
        <v>722</v>
      </c>
      <c r="N133" s="3" t="s">
        <v>722</v>
      </c>
      <c r="O133" s="3" t="s">
        <v>603</v>
      </c>
      <c r="P133" s="3" t="s">
        <v>719</v>
      </c>
      <c r="Q133" s="3" t="s">
        <v>719</v>
      </c>
      <c r="R133" s="3" t="s">
        <v>722</v>
      </c>
      <c r="S133" s="3" t="s">
        <v>723</v>
      </c>
      <c r="T133" s="3" t="s">
        <v>722</v>
      </c>
      <c r="U133" s="3" t="s">
        <v>722</v>
      </c>
      <c r="V133" s="3" t="s">
        <v>722</v>
      </c>
      <c r="W133" s="3" t="s">
        <v>722</v>
      </c>
      <c r="X133" s="3" t="s">
        <v>722</v>
      </c>
    </row>
    <row r="134" spans="1:24" x14ac:dyDescent="0.35">
      <c r="A134" s="4" t="s">
        <v>658</v>
      </c>
      <c r="B134" s="3" t="s">
        <v>722</v>
      </c>
      <c r="C134" s="3" t="s">
        <v>726</v>
      </c>
      <c r="D134" s="3" t="s">
        <v>722</v>
      </c>
      <c r="E134" s="3" t="s">
        <v>726</v>
      </c>
      <c r="F134" s="3" t="s">
        <v>726</v>
      </c>
      <c r="G134" s="3" t="s">
        <v>726</v>
      </c>
      <c r="H134" s="3" t="s">
        <v>723</v>
      </c>
      <c r="I134" s="3" t="s">
        <v>999</v>
      </c>
      <c r="J134" s="3" t="s">
        <v>723</v>
      </c>
      <c r="K134" s="3" t="s">
        <v>999</v>
      </c>
      <c r="L134" s="3" t="s">
        <v>999</v>
      </c>
      <c r="M134" s="3" t="s">
        <v>999</v>
      </c>
      <c r="N134" s="3" t="s">
        <v>999</v>
      </c>
      <c r="O134" s="3" t="s">
        <v>722</v>
      </c>
      <c r="P134" s="3" t="s">
        <v>726</v>
      </c>
      <c r="Q134" s="3" t="s">
        <v>726</v>
      </c>
      <c r="R134" s="3" t="s">
        <v>999</v>
      </c>
      <c r="S134" s="3" t="s">
        <v>726</v>
      </c>
      <c r="T134" s="3" t="s">
        <v>999</v>
      </c>
      <c r="U134" s="3" t="s">
        <v>999</v>
      </c>
      <c r="V134" s="3" t="s">
        <v>999</v>
      </c>
      <c r="W134" s="3" t="s">
        <v>999</v>
      </c>
      <c r="X134" s="3" t="s">
        <v>999</v>
      </c>
    </row>
    <row r="135" spans="1:24" x14ac:dyDescent="0.35">
      <c r="A135" s="6" t="s">
        <v>660</v>
      </c>
      <c r="B135" s="5" t="s">
        <v>999</v>
      </c>
      <c r="C135" s="5" t="s">
        <v>1078</v>
      </c>
      <c r="D135" s="5" t="s">
        <v>999</v>
      </c>
      <c r="E135" s="5" t="s">
        <v>725</v>
      </c>
      <c r="F135" s="5" t="s">
        <v>725</v>
      </c>
      <c r="G135" s="5" t="s">
        <v>1078</v>
      </c>
      <c r="H135" s="5" t="s">
        <v>726</v>
      </c>
      <c r="I135" s="5" t="s">
        <v>725</v>
      </c>
      <c r="J135" s="5" t="s">
        <v>999</v>
      </c>
      <c r="K135" s="5" t="s">
        <v>725</v>
      </c>
      <c r="L135" s="5" t="s">
        <v>725</v>
      </c>
      <c r="M135" s="5" t="s">
        <v>725</v>
      </c>
      <c r="N135" s="5" t="s">
        <v>725</v>
      </c>
      <c r="O135" s="5" t="s">
        <v>999</v>
      </c>
      <c r="P135" s="5" t="s">
        <v>1078</v>
      </c>
      <c r="Q135" s="5" t="s">
        <v>725</v>
      </c>
      <c r="R135" s="5" t="s">
        <v>725</v>
      </c>
      <c r="S135" s="5" t="s">
        <v>725</v>
      </c>
      <c r="T135" s="5" t="s">
        <v>725</v>
      </c>
      <c r="U135" s="5" t="s">
        <v>725</v>
      </c>
      <c r="V135" s="5" t="s">
        <v>725</v>
      </c>
      <c r="W135" s="5" t="s">
        <v>725</v>
      </c>
      <c r="X135" s="5" t="s">
        <v>725</v>
      </c>
    </row>
    <row r="138" spans="1:24" x14ac:dyDescent="0.35">
      <c r="A138" s="4" t="s">
        <v>1259</v>
      </c>
    </row>
    <row r="140" spans="1:24" x14ac:dyDescent="0.35">
      <c r="A140" s="4" t="s">
        <v>555</v>
      </c>
    </row>
    <row r="141" spans="1:24" x14ac:dyDescent="0.35">
      <c r="A141" s="4" t="s">
        <v>1247</v>
      </c>
    </row>
    <row r="142" spans="1:24" x14ac:dyDescent="0.35">
      <c r="A142" s="4" t="s">
        <v>1212</v>
      </c>
    </row>
    <row r="145" spans="1:24" x14ac:dyDescent="0.35">
      <c r="A145" s="1" t="s">
        <v>1260</v>
      </c>
    </row>
    <row r="147" spans="1:24" x14ac:dyDescent="0.35">
      <c r="A147" s="2" t="s">
        <v>930</v>
      </c>
      <c r="B147" s="2" t="s">
        <v>636</v>
      </c>
      <c r="C147" s="2" t="s">
        <v>637</v>
      </c>
      <c r="D147" s="2" t="s">
        <v>638</v>
      </c>
      <c r="E147" s="2" t="s">
        <v>639</v>
      </c>
      <c r="F147" s="2" t="s">
        <v>640</v>
      </c>
      <c r="G147" s="2" t="s">
        <v>114</v>
      </c>
      <c r="H147" s="2" t="s">
        <v>115</v>
      </c>
      <c r="I147" s="2" t="s">
        <v>116</v>
      </c>
      <c r="J147" s="2" t="s">
        <v>117</v>
      </c>
      <c r="K147" s="2" t="s">
        <v>118</v>
      </c>
      <c r="L147" s="2" t="s">
        <v>119</v>
      </c>
      <c r="M147" s="2" t="s">
        <v>120</v>
      </c>
      <c r="N147" s="2" t="s">
        <v>121</v>
      </c>
      <c r="O147" s="2" t="s">
        <v>122</v>
      </c>
      <c r="P147" s="2" t="s">
        <v>123</v>
      </c>
      <c r="Q147" s="2" t="s">
        <v>124</v>
      </c>
      <c r="R147" s="2" t="s">
        <v>125</v>
      </c>
      <c r="S147" s="2" t="s">
        <v>126</v>
      </c>
      <c r="T147" s="2" t="s">
        <v>127</v>
      </c>
      <c r="U147" s="2" t="s">
        <v>128</v>
      </c>
      <c r="V147" s="2" t="s">
        <v>129</v>
      </c>
      <c r="W147" s="2" t="s">
        <v>130</v>
      </c>
      <c r="X147" s="2" t="s">
        <v>131</v>
      </c>
    </row>
    <row r="148" spans="1:24" x14ac:dyDescent="0.35">
      <c r="A148" s="6" t="s">
        <v>658</v>
      </c>
      <c r="B148" s="5" t="s">
        <v>999</v>
      </c>
      <c r="C148" s="5" t="s">
        <v>726</v>
      </c>
      <c r="D148" s="5" t="s">
        <v>726</v>
      </c>
      <c r="E148" s="5" t="s">
        <v>726</v>
      </c>
      <c r="F148" s="5" t="s">
        <v>726</v>
      </c>
      <c r="G148" s="5" t="s">
        <v>726</v>
      </c>
      <c r="H148" s="5" t="s">
        <v>999</v>
      </c>
      <c r="I148" s="5" t="s">
        <v>999</v>
      </c>
      <c r="J148" s="5" t="s">
        <v>999</v>
      </c>
      <c r="K148" s="5" t="s">
        <v>999</v>
      </c>
      <c r="L148" s="5" t="s">
        <v>999</v>
      </c>
      <c r="M148" s="5" t="s">
        <v>999</v>
      </c>
      <c r="N148" s="5" t="s">
        <v>999</v>
      </c>
      <c r="O148" s="5" t="s">
        <v>999</v>
      </c>
      <c r="P148" s="5" t="s">
        <v>999</v>
      </c>
      <c r="Q148" s="5" t="s">
        <v>999</v>
      </c>
      <c r="R148" s="5" t="s">
        <v>999</v>
      </c>
      <c r="S148" s="5" t="s">
        <v>999</v>
      </c>
      <c r="T148" s="5" t="s">
        <v>999</v>
      </c>
      <c r="U148" s="5" t="s">
        <v>999</v>
      </c>
      <c r="V148" s="5" t="s">
        <v>1078</v>
      </c>
      <c r="W148" s="5" t="s">
        <v>1078</v>
      </c>
      <c r="X148" s="5" t="s">
        <v>1078</v>
      </c>
    </row>
    <row r="151" spans="1:24" x14ac:dyDescent="0.35">
      <c r="A151" s="4" t="s">
        <v>1261</v>
      </c>
    </row>
    <row r="153" spans="1:24" x14ac:dyDescent="0.35">
      <c r="A153" s="4" t="s">
        <v>555</v>
      </c>
    </row>
    <row r="154" spans="1:24" x14ac:dyDescent="0.35">
      <c r="A154" s="4" t="s">
        <v>934</v>
      </c>
    </row>
    <row r="155" spans="1:24" x14ac:dyDescent="0.35">
      <c r="A155" s="4" t="s">
        <v>1212</v>
      </c>
    </row>
    <row r="158" spans="1:24" ht="15" x14ac:dyDescent="0.35">
      <c r="A158"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1">
    <tablePart r:id="rId2"/>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workbookViewId="0"/>
  </sheetViews>
  <sheetFormatPr defaultColWidth="10.90625" defaultRowHeight="14.5" x14ac:dyDescent="0.35"/>
  <cols>
    <col min="1" max="1" width="41.7265625" customWidth="1"/>
    <col min="2" max="3" width="47.7265625" customWidth="1"/>
    <col min="4" max="6" width="25.7265625" customWidth="1"/>
  </cols>
  <sheetData>
    <row r="1" spans="1:6" x14ac:dyDescent="0.35">
      <c r="A1" s="1" t="s">
        <v>0</v>
      </c>
    </row>
    <row r="3" spans="1:6" x14ac:dyDescent="0.35">
      <c r="A3" s="2" t="s">
        <v>1</v>
      </c>
      <c r="B3" s="2" t="s">
        <v>2</v>
      </c>
      <c r="C3" s="2" t="s">
        <v>3</v>
      </c>
      <c r="D3" s="7" t="s">
        <v>4</v>
      </c>
      <c r="E3" s="7" t="s">
        <v>5</v>
      </c>
      <c r="F3" s="7" t="s">
        <v>6</v>
      </c>
    </row>
    <row r="4" spans="1:6" x14ac:dyDescent="0.35">
      <c r="A4" s="4" t="s">
        <v>7</v>
      </c>
      <c r="B4" s="4" t="s">
        <v>8</v>
      </c>
      <c r="C4" s="4" t="s">
        <v>8</v>
      </c>
      <c r="D4" s="3" t="s">
        <v>9</v>
      </c>
      <c r="E4" s="3" t="s">
        <v>10</v>
      </c>
      <c r="F4" s="3" t="s">
        <v>11</v>
      </c>
    </row>
    <row r="5" spans="1:6" x14ac:dyDescent="0.35">
      <c r="A5" s="4" t="s">
        <v>12</v>
      </c>
      <c r="B5" s="4" t="s">
        <v>13</v>
      </c>
      <c r="C5" s="4" t="s">
        <v>14</v>
      </c>
      <c r="D5" s="3" t="s">
        <v>15</v>
      </c>
      <c r="E5" s="3" t="s">
        <v>16</v>
      </c>
      <c r="F5" s="3" t="s">
        <v>17</v>
      </c>
    </row>
    <row r="6" spans="1:6" x14ac:dyDescent="0.35">
      <c r="A6" s="4" t="s">
        <v>12</v>
      </c>
      <c r="B6" s="4" t="s">
        <v>13</v>
      </c>
      <c r="C6" s="4" t="s">
        <v>18</v>
      </c>
      <c r="D6" s="3" t="s">
        <v>19</v>
      </c>
      <c r="E6" s="3" t="s">
        <v>20</v>
      </c>
      <c r="F6" s="3" t="s">
        <v>17</v>
      </c>
    </row>
    <row r="7" spans="1:6" x14ac:dyDescent="0.35">
      <c r="A7" s="4" t="s">
        <v>12</v>
      </c>
      <c r="B7" s="4" t="s">
        <v>21</v>
      </c>
      <c r="C7" s="4" t="s">
        <v>21</v>
      </c>
      <c r="D7" s="3" t="s">
        <v>22</v>
      </c>
      <c r="E7" s="3" t="s">
        <v>23</v>
      </c>
      <c r="F7" s="3" t="s">
        <v>24</v>
      </c>
    </row>
    <row r="8" spans="1:6" x14ac:dyDescent="0.35">
      <c r="A8" s="4" t="s">
        <v>12</v>
      </c>
      <c r="B8" s="4" t="s">
        <v>25</v>
      </c>
      <c r="C8" s="4" t="s">
        <v>26</v>
      </c>
      <c r="D8" s="3" t="s">
        <v>27</v>
      </c>
      <c r="E8" s="3" t="s">
        <v>28</v>
      </c>
      <c r="F8" s="3" t="s">
        <v>17</v>
      </c>
    </row>
    <row r="9" spans="1:6" x14ac:dyDescent="0.35">
      <c r="A9" s="4" t="s">
        <v>12</v>
      </c>
      <c r="B9" s="4" t="s">
        <v>25</v>
      </c>
      <c r="C9" s="4" t="s">
        <v>29</v>
      </c>
      <c r="D9" s="3" t="s">
        <v>30</v>
      </c>
      <c r="E9" s="3" t="s">
        <v>31</v>
      </c>
      <c r="F9" s="3" t="s">
        <v>17</v>
      </c>
    </row>
    <row r="10" spans="1:6" x14ac:dyDescent="0.35">
      <c r="A10" s="4" t="s">
        <v>12</v>
      </c>
      <c r="B10" s="4" t="s">
        <v>32</v>
      </c>
      <c r="C10" s="4" t="s">
        <v>32</v>
      </c>
      <c r="D10" s="3" t="s">
        <v>33</v>
      </c>
      <c r="E10" s="3" t="s">
        <v>34</v>
      </c>
      <c r="F10" s="3" t="s">
        <v>35</v>
      </c>
    </row>
    <row r="11" spans="1:6" x14ac:dyDescent="0.35">
      <c r="A11" s="4" t="s">
        <v>12</v>
      </c>
      <c r="B11" s="4" t="s">
        <v>36</v>
      </c>
      <c r="C11" s="4" t="s">
        <v>36</v>
      </c>
      <c r="D11" s="3" t="s">
        <v>37</v>
      </c>
      <c r="E11" s="3" t="s">
        <v>38</v>
      </c>
      <c r="F11" s="3" t="s">
        <v>39</v>
      </c>
    </row>
    <row r="12" spans="1:6" x14ac:dyDescent="0.35">
      <c r="A12" s="4" t="s">
        <v>12</v>
      </c>
      <c r="B12" s="4" t="s">
        <v>40</v>
      </c>
      <c r="C12" s="4" t="s">
        <v>40</v>
      </c>
      <c r="D12" s="3" t="s">
        <v>41</v>
      </c>
      <c r="E12" s="3" t="s">
        <v>42</v>
      </c>
      <c r="F12" s="3" t="s">
        <v>24</v>
      </c>
    </row>
    <row r="13" spans="1:6" x14ac:dyDescent="0.35">
      <c r="A13" s="4" t="s">
        <v>43</v>
      </c>
      <c r="B13" s="4" t="s">
        <v>44</v>
      </c>
      <c r="C13" s="4" t="s">
        <v>45</v>
      </c>
      <c r="D13" s="3" t="s">
        <v>41</v>
      </c>
      <c r="E13" s="3" t="s">
        <v>46</v>
      </c>
      <c r="F13" s="3" t="s">
        <v>35</v>
      </c>
    </row>
    <row r="14" spans="1:6" x14ac:dyDescent="0.35">
      <c r="A14" s="4" t="s">
        <v>43</v>
      </c>
      <c r="B14" s="4" t="s">
        <v>44</v>
      </c>
      <c r="C14" s="4" t="s">
        <v>47</v>
      </c>
      <c r="D14" s="3" t="s">
        <v>48</v>
      </c>
      <c r="E14" s="3" t="s">
        <v>49</v>
      </c>
      <c r="F14" s="3" t="s">
        <v>35</v>
      </c>
    </row>
    <row r="15" spans="1:6" x14ac:dyDescent="0.35">
      <c r="A15" s="4" t="s">
        <v>43</v>
      </c>
      <c r="B15" s="4" t="s">
        <v>44</v>
      </c>
      <c r="C15" s="4" t="s">
        <v>50</v>
      </c>
      <c r="D15" s="3" t="s">
        <v>51</v>
      </c>
      <c r="E15" s="3" t="s">
        <v>52</v>
      </c>
      <c r="F15" s="3" t="s">
        <v>39</v>
      </c>
    </row>
    <row r="16" spans="1:6" x14ac:dyDescent="0.35">
      <c r="A16" s="4" t="s">
        <v>43</v>
      </c>
      <c r="B16" s="4" t="s">
        <v>53</v>
      </c>
      <c r="C16" s="4" t="s">
        <v>53</v>
      </c>
      <c r="D16" s="3" t="s">
        <v>54</v>
      </c>
      <c r="E16" s="3" t="s">
        <v>55</v>
      </c>
      <c r="F16" s="3" t="s">
        <v>24</v>
      </c>
    </row>
    <row r="17" spans="1:6" x14ac:dyDescent="0.35">
      <c r="A17" s="4" t="s">
        <v>43</v>
      </c>
      <c r="B17" s="4" t="s">
        <v>56</v>
      </c>
      <c r="C17" s="4" t="s">
        <v>57</v>
      </c>
      <c r="D17" s="3" t="s">
        <v>58</v>
      </c>
      <c r="E17" s="3" t="s">
        <v>59</v>
      </c>
      <c r="F17" s="3" t="s">
        <v>35</v>
      </c>
    </row>
    <row r="18" spans="1:6" x14ac:dyDescent="0.35">
      <c r="A18" s="4" t="s">
        <v>43</v>
      </c>
      <c r="B18" s="4" t="s">
        <v>56</v>
      </c>
      <c r="C18" s="4" t="s">
        <v>60</v>
      </c>
      <c r="D18" s="3" t="s">
        <v>61</v>
      </c>
      <c r="E18" s="3" t="s">
        <v>59</v>
      </c>
      <c r="F18" s="3" t="s">
        <v>35</v>
      </c>
    </row>
    <row r="19" spans="1:6" x14ac:dyDescent="0.35">
      <c r="A19" s="4" t="s">
        <v>43</v>
      </c>
      <c r="B19" s="4" t="s">
        <v>56</v>
      </c>
      <c r="C19" s="4" t="s">
        <v>62</v>
      </c>
      <c r="D19" s="3" t="s">
        <v>63</v>
      </c>
      <c r="E19" s="3" t="s">
        <v>64</v>
      </c>
      <c r="F19" s="3" t="s">
        <v>39</v>
      </c>
    </row>
    <row r="20" spans="1:6" x14ac:dyDescent="0.35">
      <c r="A20" s="4" t="s">
        <v>43</v>
      </c>
      <c r="B20" s="4" t="s">
        <v>65</v>
      </c>
      <c r="C20" s="4" t="s">
        <v>65</v>
      </c>
      <c r="D20" s="3" t="s">
        <v>66</v>
      </c>
      <c r="E20" s="3" t="s">
        <v>67</v>
      </c>
      <c r="F20" s="3" t="s">
        <v>24</v>
      </c>
    </row>
    <row r="21" spans="1:6" x14ac:dyDescent="0.35">
      <c r="A21" s="4" t="s">
        <v>43</v>
      </c>
      <c r="B21" s="4" t="s">
        <v>68</v>
      </c>
      <c r="C21" s="4" t="s">
        <v>68</v>
      </c>
      <c r="D21" s="3" t="s">
        <v>24</v>
      </c>
      <c r="E21" s="3" t="s">
        <v>69</v>
      </c>
      <c r="F21" s="3" t="s">
        <v>39</v>
      </c>
    </row>
    <row r="22" spans="1:6" x14ac:dyDescent="0.35">
      <c r="A22" s="4" t="s">
        <v>43</v>
      </c>
      <c r="B22" s="4" t="s">
        <v>70</v>
      </c>
      <c r="C22" s="4" t="s">
        <v>71</v>
      </c>
      <c r="D22" s="3" t="s">
        <v>24</v>
      </c>
      <c r="E22" s="3" t="s">
        <v>16</v>
      </c>
      <c r="F22" s="3" t="s">
        <v>39</v>
      </c>
    </row>
    <row r="23" spans="1:6" x14ac:dyDescent="0.35">
      <c r="A23" s="4" t="s">
        <v>43</v>
      </c>
      <c r="B23" s="4" t="s">
        <v>70</v>
      </c>
      <c r="C23" s="4" t="s">
        <v>72</v>
      </c>
      <c r="D23" s="3" t="s">
        <v>24</v>
      </c>
      <c r="E23" s="3" t="s">
        <v>73</v>
      </c>
      <c r="F23" s="3" t="s">
        <v>17</v>
      </c>
    </row>
    <row r="24" spans="1:6" x14ac:dyDescent="0.35">
      <c r="A24" s="4" t="s">
        <v>43</v>
      </c>
      <c r="B24" s="4" t="s">
        <v>74</v>
      </c>
      <c r="C24" s="4" t="s">
        <v>74</v>
      </c>
      <c r="D24" s="3" t="s">
        <v>24</v>
      </c>
      <c r="E24" s="3" t="s">
        <v>75</v>
      </c>
      <c r="F24" s="3" t="s">
        <v>24</v>
      </c>
    </row>
    <row r="25" spans="1:6" x14ac:dyDescent="0.35">
      <c r="A25" s="4" t="s">
        <v>43</v>
      </c>
      <c r="B25" s="4" t="s">
        <v>76</v>
      </c>
      <c r="C25" s="4" t="s">
        <v>76</v>
      </c>
      <c r="D25" s="3" t="s">
        <v>77</v>
      </c>
      <c r="E25" s="3" t="s">
        <v>78</v>
      </c>
      <c r="F25" s="3" t="s">
        <v>24</v>
      </c>
    </row>
    <row r="26" spans="1:6" x14ac:dyDescent="0.35">
      <c r="A26" s="4" t="s">
        <v>79</v>
      </c>
      <c r="B26" s="4" t="s">
        <v>79</v>
      </c>
      <c r="C26" s="4" t="s">
        <v>57</v>
      </c>
      <c r="D26" s="3" t="s">
        <v>80</v>
      </c>
      <c r="E26" s="3" t="s">
        <v>81</v>
      </c>
      <c r="F26" s="3" t="s">
        <v>35</v>
      </c>
    </row>
    <row r="27" spans="1:6" x14ac:dyDescent="0.35">
      <c r="A27" s="4" t="s">
        <v>79</v>
      </c>
      <c r="B27" s="4" t="s">
        <v>79</v>
      </c>
      <c r="C27" s="4" t="s">
        <v>60</v>
      </c>
      <c r="D27" s="3" t="s">
        <v>82</v>
      </c>
      <c r="E27" s="3" t="s">
        <v>83</v>
      </c>
      <c r="F27" s="3" t="s">
        <v>35</v>
      </c>
    </row>
    <row r="28" spans="1:6" x14ac:dyDescent="0.35">
      <c r="A28" s="4" t="s">
        <v>79</v>
      </c>
      <c r="B28" s="4" t="s">
        <v>79</v>
      </c>
      <c r="C28" s="4" t="s">
        <v>62</v>
      </c>
      <c r="D28" s="3" t="s">
        <v>84</v>
      </c>
      <c r="E28" s="3" t="s">
        <v>46</v>
      </c>
      <c r="F28" s="3" t="s">
        <v>35</v>
      </c>
    </row>
    <row r="29" spans="1:6" x14ac:dyDescent="0.35">
      <c r="A29" s="4" t="s">
        <v>79</v>
      </c>
      <c r="B29" s="4" t="s">
        <v>85</v>
      </c>
      <c r="C29" s="4" t="s">
        <v>85</v>
      </c>
      <c r="D29" s="3" t="s">
        <v>86</v>
      </c>
      <c r="E29" s="3" t="s">
        <v>78</v>
      </c>
      <c r="F29" s="3" t="s">
        <v>24</v>
      </c>
    </row>
    <row r="30" spans="1:6" x14ac:dyDescent="0.35">
      <c r="A30" s="4" t="s">
        <v>87</v>
      </c>
      <c r="B30" s="4" t="s">
        <v>88</v>
      </c>
      <c r="C30" s="4" t="s">
        <v>89</v>
      </c>
      <c r="D30" s="3" t="s">
        <v>90</v>
      </c>
      <c r="E30" s="3" t="s">
        <v>91</v>
      </c>
      <c r="F30" s="3" t="s">
        <v>35</v>
      </c>
    </row>
    <row r="31" spans="1:6" x14ac:dyDescent="0.35">
      <c r="A31" s="4" t="s">
        <v>87</v>
      </c>
      <c r="B31" s="4" t="s">
        <v>88</v>
      </c>
      <c r="C31" s="4" t="s">
        <v>92</v>
      </c>
      <c r="D31" s="3" t="s">
        <v>93</v>
      </c>
      <c r="E31" s="3" t="s">
        <v>34</v>
      </c>
      <c r="F31" s="3" t="s">
        <v>39</v>
      </c>
    </row>
    <row r="32" spans="1:6" x14ac:dyDescent="0.35">
      <c r="A32" s="4" t="s">
        <v>87</v>
      </c>
      <c r="B32" s="4" t="s">
        <v>94</v>
      </c>
      <c r="C32" s="4" t="s">
        <v>94</v>
      </c>
      <c r="D32" s="3" t="s">
        <v>95</v>
      </c>
      <c r="E32" s="3" t="s">
        <v>28</v>
      </c>
      <c r="F32" s="3" t="s">
        <v>24</v>
      </c>
    </row>
    <row r="33" spans="1:6" x14ac:dyDescent="0.35">
      <c r="A33" s="4" t="s">
        <v>87</v>
      </c>
      <c r="B33" s="4" t="s">
        <v>96</v>
      </c>
      <c r="C33" s="4" t="s">
        <v>96</v>
      </c>
      <c r="D33" s="3" t="s">
        <v>37</v>
      </c>
      <c r="E33" s="3" t="s">
        <v>28</v>
      </c>
      <c r="F33" s="3" t="s">
        <v>17</v>
      </c>
    </row>
    <row r="34" spans="1:6" x14ac:dyDescent="0.35">
      <c r="A34" s="4" t="s">
        <v>87</v>
      </c>
      <c r="B34" s="4" t="s">
        <v>97</v>
      </c>
      <c r="C34" s="4" t="s">
        <v>97</v>
      </c>
      <c r="D34" s="3" t="s">
        <v>22</v>
      </c>
      <c r="E34" s="3" t="s">
        <v>31</v>
      </c>
      <c r="F34" s="3" t="s">
        <v>17</v>
      </c>
    </row>
    <row r="35" spans="1:6" x14ac:dyDescent="0.35">
      <c r="A35" s="4" t="s">
        <v>87</v>
      </c>
      <c r="B35" s="4" t="s">
        <v>98</v>
      </c>
      <c r="C35" s="4" t="s">
        <v>98</v>
      </c>
      <c r="D35" s="3" t="s">
        <v>99</v>
      </c>
      <c r="E35" s="3" t="s">
        <v>20</v>
      </c>
      <c r="F35" s="3" t="s">
        <v>39</v>
      </c>
    </row>
    <row r="36" spans="1:6" x14ac:dyDescent="0.35">
      <c r="A36" s="6" t="s">
        <v>87</v>
      </c>
      <c r="B36" s="6" t="s">
        <v>100</v>
      </c>
      <c r="C36" s="6" t="s">
        <v>100</v>
      </c>
      <c r="D36" s="5" t="s">
        <v>101</v>
      </c>
      <c r="E36" s="5" t="s">
        <v>102</v>
      </c>
      <c r="F36" s="5" t="s">
        <v>24</v>
      </c>
    </row>
    <row r="37" spans="1:6" x14ac:dyDescent="0.35">
      <c r="A37" s="6" t="s">
        <v>103</v>
      </c>
      <c r="B37" s="6" t="s">
        <v>103</v>
      </c>
      <c r="C37" s="6" t="s">
        <v>103</v>
      </c>
      <c r="D37" s="5" t="s">
        <v>99</v>
      </c>
      <c r="E37" s="5" t="s">
        <v>104</v>
      </c>
      <c r="F37" s="5" t="s">
        <v>24</v>
      </c>
    </row>
    <row r="40" spans="1:6" x14ac:dyDescent="0.35">
      <c r="A40" s="4" t="s">
        <v>105</v>
      </c>
    </row>
    <row r="42" spans="1:6" x14ac:dyDescent="0.35">
      <c r="A42" s="4" t="s">
        <v>106</v>
      </c>
    </row>
    <row r="43" spans="1:6" x14ac:dyDescent="0.35">
      <c r="A43" s="4" t="s">
        <v>107</v>
      </c>
    </row>
    <row r="44" spans="1:6" x14ac:dyDescent="0.35">
      <c r="A44" s="4" t="s">
        <v>108</v>
      </c>
    </row>
    <row r="45" spans="1:6" x14ac:dyDescent="0.35">
      <c r="A45" s="4" t="s">
        <v>109</v>
      </c>
    </row>
    <row r="46" spans="1:6" x14ac:dyDescent="0.35">
      <c r="A46" s="4" t="s">
        <v>110</v>
      </c>
    </row>
    <row r="47" spans="1:6" x14ac:dyDescent="0.35">
      <c r="A47" s="4" t="s">
        <v>111</v>
      </c>
    </row>
    <row r="48" spans="1:6" x14ac:dyDescent="0.35">
      <c r="A48" s="4" t="s">
        <v>112</v>
      </c>
    </row>
    <row r="51" spans="1:1" ht="15" x14ac:dyDescent="0.35">
      <c r="A51"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105"/>
  <sheetViews>
    <sheetView workbookViewId="0"/>
  </sheetViews>
  <sheetFormatPr defaultColWidth="10.90625" defaultRowHeight="14.5" x14ac:dyDescent="0.35"/>
  <cols>
    <col min="1" max="1" width="27.7265625" customWidth="1"/>
    <col min="2" max="24" width="12.7265625" customWidth="1"/>
  </cols>
  <sheetData>
    <row r="1" spans="1:24" x14ac:dyDescent="0.35">
      <c r="A1" s="1" t="s">
        <v>1262</v>
      </c>
    </row>
    <row r="3" spans="1:24" x14ac:dyDescent="0.35">
      <c r="A3" s="1" t="s">
        <v>1263</v>
      </c>
    </row>
    <row r="5" spans="1:24" x14ac:dyDescent="0.35">
      <c r="A5" s="2" t="s">
        <v>1117</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1264</v>
      </c>
      <c r="C6" s="3" t="s">
        <v>1264</v>
      </c>
      <c r="D6" s="3" t="s">
        <v>1132</v>
      </c>
      <c r="E6" s="3" t="s">
        <v>1264</v>
      </c>
      <c r="F6" s="3" t="s">
        <v>1222</v>
      </c>
      <c r="G6" s="3" t="s">
        <v>1222</v>
      </c>
      <c r="H6" s="3" t="s">
        <v>1222</v>
      </c>
      <c r="I6" s="3" t="s">
        <v>1129</v>
      </c>
      <c r="J6" s="3" t="s">
        <v>1125</v>
      </c>
      <c r="K6" s="3" t="s">
        <v>1124</v>
      </c>
      <c r="L6" s="3" t="s">
        <v>1122</v>
      </c>
      <c r="M6" s="3" t="s">
        <v>1120</v>
      </c>
      <c r="N6" s="3" t="s">
        <v>1122</v>
      </c>
      <c r="O6" s="3" t="s">
        <v>1121</v>
      </c>
      <c r="P6" s="3" t="s">
        <v>1118</v>
      </c>
      <c r="Q6" s="3" t="s">
        <v>1124</v>
      </c>
      <c r="R6" s="3" t="s">
        <v>1126</v>
      </c>
      <c r="S6" s="3" t="s">
        <v>1122</v>
      </c>
      <c r="T6" s="3" t="s">
        <v>1124</v>
      </c>
      <c r="U6" s="3" t="s">
        <v>1118</v>
      </c>
      <c r="V6" s="3" t="s">
        <v>1216</v>
      </c>
      <c r="W6" s="3" t="s">
        <v>1215</v>
      </c>
      <c r="X6" s="3" t="s">
        <v>1120</v>
      </c>
    </row>
    <row r="7" spans="1:24" x14ac:dyDescent="0.35">
      <c r="A7" s="4" t="s">
        <v>658</v>
      </c>
      <c r="B7" s="3" t="s">
        <v>1265</v>
      </c>
      <c r="C7" s="3" t="s">
        <v>1134</v>
      </c>
      <c r="D7" s="3" t="s">
        <v>1266</v>
      </c>
      <c r="E7" s="3" t="s">
        <v>1134</v>
      </c>
      <c r="F7" s="3" t="s">
        <v>1130</v>
      </c>
      <c r="G7" s="3" t="s">
        <v>1130</v>
      </c>
      <c r="H7" s="3" t="s">
        <v>1130</v>
      </c>
      <c r="I7" s="3" t="s">
        <v>1222</v>
      </c>
      <c r="J7" s="3" t="s">
        <v>1221</v>
      </c>
      <c r="K7" s="3" t="s">
        <v>1129</v>
      </c>
      <c r="L7" s="3" t="s">
        <v>1127</v>
      </c>
      <c r="M7" s="3" t="s">
        <v>1123</v>
      </c>
      <c r="N7" s="3" t="s">
        <v>1127</v>
      </c>
      <c r="O7" s="3" t="s">
        <v>1126</v>
      </c>
      <c r="P7" s="3" t="s">
        <v>1123</v>
      </c>
      <c r="Q7" s="3" t="s">
        <v>1129</v>
      </c>
      <c r="R7" s="3" t="s">
        <v>1221</v>
      </c>
      <c r="S7" s="3" t="s">
        <v>1124</v>
      </c>
      <c r="T7" s="3" t="s">
        <v>1129</v>
      </c>
      <c r="U7" s="3" t="s">
        <v>1124</v>
      </c>
      <c r="V7" s="3" t="s">
        <v>1119</v>
      </c>
      <c r="W7" s="3" t="s">
        <v>1122</v>
      </c>
      <c r="X7" s="3" t="s">
        <v>1123</v>
      </c>
    </row>
    <row r="8" spans="1:24" x14ac:dyDescent="0.35">
      <c r="A8" s="6" t="s">
        <v>660</v>
      </c>
      <c r="B8" s="5" t="s">
        <v>1267</v>
      </c>
      <c r="C8" s="5" t="s">
        <v>1268</v>
      </c>
      <c r="D8" s="5" t="s">
        <v>1269</v>
      </c>
      <c r="E8" s="5" t="s">
        <v>1268</v>
      </c>
      <c r="F8" s="5" t="s">
        <v>1133</v>
      </c>
      <c r="G8" s="5" t="s">
        <v>1265</v>
      </c>
      <c r="H8" s="5" t="s">
        <v>1266</v>
      </c>
      <c r="I8" s="5" t="s">
        <v>1130</v>
      </c>
      <c r="J8" s="5" t="s">
        <v>1130</v>
      </c>
      <c r="K8" s="5" t="s">
        <v>1222</v>
      </c>
      <c r="L8" s="5" t="s">
        <v>1128</v>
      </c>
      <c r="M8" s="5" t="s">
        <v>1129</v>
      </c>
      <c r="N8" s="5" t="s">
        <v>1221</v>
      </c>
      <c r="O8" s="5" t="s">
        <v>1221</v>
      </c>
      <c r="P8" s="5" t="s">
        <v>1125</v>
      </c>
      <c r="Q8" s="5" t="s">
        <v>1132</v>
      </c>
      <c r="R8" s="5" t="s">
        <v>1130</v>
      </c>
      <c r="S8" s="5" t="s">
        <v>1129</v>
      </c>
      <c r="T8" s="5" t="s">
        <v>1222</v>
      </c>
      <c r="U8" s="5" t="s">
        <v>1129</v>
      </c>
      <c r="V8" s="5" t="s">
        <v>1124</v>
      </c>
      <c r="W8" s="5" t="s">
        <v>1127</v>
      </c>
      <c r="X8" s="5" t="s">
        <v>1125</v>
      </c>
    </row>
    <row r="11" spans="1:24" x14ac:dyDescent="0.35">
      <c r="A11" s="4" t="s">
        <v>1270</v>
      </c>
    </row>
    <row r="13" spans="1:24" x14ac:dyDescent="0.35">
      <c r="A13" s="4" t="s">
        <v>844</v>
      </c>
    </row>
    <row r="14" spans="1:24" x14ac:dyDescent="0.35">
      <c r="A14" s="4" t="s">
        <v>800</v>
      </c>
    </row>
    <row r="17" spans="1:24" x14ac:dyDescent="0.35">
      <c r="A17" s="1" t="s">
        <v>1271</v>
      </c>
    </row>
    <row r="19" spans="1:24" x14ac:dyDescent="0.35">
      <c r="A19" s="2" t="s">
        <v>915</v>
      </c>
      <c r="B19" s="2" t="s">
        <v>636</v>
      </c>
      <c r="C19" s="2" t="s">
        <v>637</v>
      </c>
      <c r="D19" s="2" t="s">
        <v>638</v>
      </c>
      <c r="E19" s="2" t="s">
        <v>639</v>
      </c>
      <c r="F19" s="2" t="s">
        <v>640</v>
      </c>
      <c r="G19" s="2" t="s">
        <v>114</v>
      </c>
      <c r="H19" s="2" t="s">
        <v>115</v>
      </c>
      <c r="I19" s="2" t="s">
        <v>116</v>
      </c>
      <c r="J19" s="2" t="s">
        <v>117</v>
      </c>
      <c r="K19" s="2" t="s">
        <v>118</v>
      </c>
      <c r="L19" s="2" t="s">
        <v>119</v>
      </c>
      <c r="M19" s="2" t="s">
        <v>120</v>
      </c>
      <c r="N19" s="2" t="s">
        <v>121</v>
      </c>
      <c r="O19" s="2" t="s">
        <v>122</v>
      </c>
      <c r="P19" s="2" t="s">
        <v>123</v>
      </c>
      <c r="Q19" s="2" t="s">
        <v>124</v>
      </c>
      <c r="R19" s="2" t="s">
        <v>125</v>
      </c>
      <c r="S19" s="2" t="s">
        <v>126</v>
      </c>
      <c r="T19" s="2" t="s">
        <v>127</v>
      </c>
      <c r="U19" s="2" t="s">
        <v>128</v>
      </c>
      <c r="V19" s="2" t="s">
        <v>129</v>
      </c>
      <c r="W19" s="2" t="s">
        <v>130</v>
      </c>
      <c r="X19" s="2" t="s">
        <v>131</v>
      </c>
    </row>
    <row r="20" spans="1:24" x14ac:dyDescent="0.35">
      <c r="A20" s="4" t="s">
        <v>641</v>
      </c>
      <c r="B20" s="3" t="s">
        <v>840</v>
      </c>
      <c r="C20" s="3" t="s">
        <v>651</v>
      </c>
      <c r="D20" s="3" t="s">
        <v>841</v>
      </c>
      <c r="E20" s="3" t="s">
        <v>652</v>
      </c>
      <c r="F20" s="3" t="s">
        <v>842</v>
      </c>
      <c r="G20" s="3" t="s">
        <v>841</v>
      </c>
      <c r="H20" s="3" t="s">
        <v>841</v>
      </c>
      <c r="I20" s="3" t="s">
        <v>650</v>
      </c>
      <c r="J20" s="3" t="s">
        <v>650</v>
      </c>
      <c r="K20" s="3" t="s">
        <v>657</v>
      </c>
      <c r="L20" s="3" t="s">
        <v>646</v>
      </c>
      <c r="M20" s="3" t="s">
        <v>647</v>
      </c>
      <c r="N20" s="3" t="s">
        <v>649</v>
      </c>
      <c r="O20" s="3" t="s">
        <v>657</v>
      </c>
      <c r="P20" s="3" t="s">
        <v>648</v>
      </c>
      <c r="Q20" s="3" t="s">
        <v>650</v>
      </c>
      <c r="R20" s="3" t="s">
        <v>654</v>
      </c>
      <c r="S20" s="3" t="s">
        <v>648</v>
      </c>
      <c r="T20" s="3" t="s">
        <v>657</v>
      </c>
      <c r="U20" s="3" t="s">
        <v>648</v>
      </c>
      <c r="V20" s="3" t="s">
        <v>648</v>
      </c>
      <c r="W20" s="3" t="s">
        <v>648</v>
      </c>
      <c r="X20" s="3" t="s">
        <v>648</v>
      </c>
    </row>
    <row r="21" spans="1:24" x14ac:dyDescent="0.35">
      <c r="A21" s="4" t="s">
        <v>658</v>
      </c>
      <c r="B21" s="3" t="s">
        <v>653</v>
      </c>
      <c r="C21" s="3" t="s">
        <v>841</v>
      </c>
      <c r="D21" s="3" t="s">
        <v>650</v>
      </c>
      <c r="E21" s="3" t="s">
        <v>842</v>
      </c>
      <c r="F21" s="3" t="s">
        <v>657</v>
      </c>
      <c r="G21" s="3" t="s">
        <v>650</v>
      </c>
      <c r="H21" s="3" t="s">
        <v>657</v>
      </c>
      <c r="I21" s="3" t="s">
        <v>646</v>
      </c>
      <c r="J21" s="3" t="s">
        <v>646</v>
      </c>
      <c r="K21" s="3" t="s">
        <v>647</v>
      </c>
      <c r="L21" s="3" t="s">
        <v>644</v>
      </c>
      <c r="M21" s="3" t="s">
        <v>659</v>
      </c>
      <c r="N21" s="3" t="s">
        <v>644</v>
      </c>
      <c r="O21" s="3" t="s">
        <v>644</v>
      </c>
      <c r="P21" s="3" t="s">
        <v>643</v>
      </c>
      <c r="Q21" s="3" t="s">
        <v>647</v>
      </c>
      <c r="R21" s="3" t="s">
        <v>649</v>
      </c>
      <c r="S21" s="3" t="s">
        <v>659</v>
      </c>
      <c r="T21" s="3" t="s">
        <v>647</v>
      </c>
      <c r="U21" s="3" t="s">
        <v>643</v>
      </c>
      <c r="V21" s="3" t="s">
        <v>643</v>
      </c>
      <c r="W21" s="3" t="s">
        <v>643</v>
      </c>
      <c r="X21" s="3" t="s">
        <v>643</v>
      </c>
    </row>
    <row r="22" spans="1:24" x14ac:dyDescent="0.35">
      <c r="A22" s="6" t="s">
        <v>660</v>
      </c>
      <c r="B22" s="5" t="s">
        <v>654</v>
      </c>
      <c r="C22" s="5" t="s">
        <v>650</v>
      </c>
      <c r="D22" s="5" t="s">
        <v>647</v>
      </c>
      <c r="E22" s="5" t="s">
        <v>649</v>
      </c>
      <c r="F22" s="5" t="s">
        <v>647</v>
      </c>
      <c r="G22" s="5" t="s">
        <v>647</v>
      </c>
      <c r="H22" s="5" t="s">
        <v>647</v>
      </c>
      <c r="I22" s="5" t="s">
        <v>644</v>
      </c>
      <c r="J22" s="5" t="s">
        <v>644</v>
      </c>
      <c r="K22" s="5" t="s">
        <v>645</v>
      </c>
      <c r="L22" s="5" t="s">
        <v>661</v>
      </c>
      <c r="M22" s="5" t="s">
        <v>697</v>
      </c>
      <c r="N22" s="5" t="s">
        <v>642</v>
      </c>
      <c r="O22" s="5" t="s">
        <v>661</v>
      </c>
      <c r="P22" s="5" t="s">
        <v>697</v>
      </c>
      <c r="Q22" s="5" t="s">
        <v>659</v>
      </c>
      <c r="R22" s="5" t="s">
        <v>644</v>
      </c>
      <c r="S22" s="5" t="s">
        <v>696</v>
      </c>
      <c r="T22" s="5" t="s">
        <v>659</v>
      </c>
      <c r="U22" s="5" t="s">
        <v>697</v>
      </c>
      <c r="V22" s="5" t="s">
        <v>697</v>
      </c>
      <c r="W22" s="5" t="s">
        <v>697</v>
      </c>
      <c r="X22" s="5" t="s">
        <v>697</v>
      </c>
    </row>
    <row r="25" spans="1:24" x14ac:dyDescent="0.35">
      <c r="A25" s="4" t="s">
        <v>1272</v>
      </c>
    </row>
    <row r="27" spans="1:24" x14ac:dyDescent="0.35">
      <c r="A27" s="4" t="s">
        <v>844</v>
      </c>
    </row>
    <row r="28" spans="1:24" x14ac:dyDescent="0.35">
      <c r="A28" s="4" t="s">
        <v>800</v>
      </c>
    </row>
    <row r="31" spans="1:24" x14ac:dyDescent="0.35">
      <c r="A31" s="1" t="s">
        <v>1273</v>
      </c>
    </row>
    <row r="33" spans="1:24" x14ac:dyDescent="0.35">
      <c r="A33" s="2" t="s">
        <v>930</v>
      </c>
      <c r="B33" s="2" t="s">
        <v>636</v>
      </c>
      <c r="C33" s="2" t="s">
        <v>637</v>
      </c>
      <c r="D33" s="2" t="s">
        <v>638</v>
      </c>
      <c r="E33" s="2" t="s">
        <v>639</v>
      </c>
      <c r="F33" s="2" t="s">
        <v>640</v>
      </c>
      <c r="G33" s="2" t="s">
        <v>114</v>
      </c>
      <c r="H33" s="2" t="s">
        <v>115</v>
      </c>
      <c r="I33" s="2" t="s">
        <v>116</v>
      </c>
      <c r="J33" s="2" t="s">
        <v>117</v>
      </c>
      <c r="K33" s="2" t="s">
        <v>118</v>
      </c>
      <c r="L33" s="2" t="s">
        <v>119</v>
      </c>
      <c r="M33" s="2" t="s">
        <v>120</v>
      </c>
      <c r="N33" s="2" t="s">
        <v>121</v>
      </c>
      <c r="O33" s="2" t="s">
        <v>122</v>
      </c>
      <c r="P33" s="2" t="s">
        <v>123</v>
      </c>
      <c r="Q33" s="2" t="s">
        <v>124</v>
      </c>
      <c r="R33" s="2" t="s">
        <v>125</v>
      </c>
      <c r="S33" s="2" t="s">
        <v>126</v>
      </c>
      <c r="T33" s="2" t="s">
        <v>127</v>
      </c>
      <c r="U33" s="2" t="s">
        <v>128</v>
      </c>
      <c r="V33" s="2" t="s">
        <v>129</v>
      </c>
      <c r="W33" s="2" t="s">
        <v>130</v>
      </c>
      <c r="X33" s="2" t="s">
        <v>131</v>
      </c>
    </row>
    <row r="34" spans="1:24" x14ac:dyDescent="0.35">
      <c r="A34" s="6" t="s">
        <v>658</v>
      </c>
      <c r="B34" s="5" t="s">
        <v>661</v>
      </c>
      <c r="C34" s="5" t="s">
        <v>659</v>
      </c>
      <c r="D34" s="5" t="s">
        <v>645</v>
      </c>
      <c r="E34" s="5" t="s">
        <v>645</v>
      </c>
      <c r="F34" s="5" t="s">
        <v>643</v>
      </c>
      <c r="G34" s="5" t="s">
        <v>643</v>
      </c>
      <c r="H34" s="5" t="s">
        <v>661</v>
      </c>
      <c r="I34" s="5" t="s">
        <v>661</v>
      </c>
      <c r="J34" s="5" t="s">
        <v>642</v>
      </c>
      <c r="K34" s="5" t="s">
        <v>697</v>
      </c>
      <c r="L34" s="5" t="s">
        <v>697</v>
      </c>
      <c r="M34" s="5" t="s">
        <v>696</v>
      </c>
      <c r="N34" s="5" t="s">
        <v>696</v>
      </c>
      <c r="O34" s="5" t="s">
        <v>696</v>
      </c>
      <c r="P34" s="5" t="s">
        <v>696</v>
      </c>
      <c r="Q34" s="5" t="s">
        <v>696</v>
      </c>
      <c r="R34" s="5" t="s">
        <v>696</v>
      </c>
      <c r="S34" s="5" t="s">
        <v>642</v>
      </c>
      <c r="T34" s="5" t="s">
        <v>696</v>
      </c>
      <c r="U34" s="5" t="s">
        <v>696</v>
      </c>
      <c r="V34" s="5" t="s">
        <v>699</v>
      </c>
      <c r="W34" s="5" t="s">
        <v>695</v>
      </c>
      <c r="X34" s="5" t="s">
        <v>697</v>
      </c>
    </row>
    <row r="37" spans="1:24" x14ac:dyDescent="0.35">
      <c r="A37" s="4" t="s">
        <v>1274</v>
      </c>
    </row>
    <row r="39" spans="1:24" x14ac:dyDescent="0.35">
      <c r="A39" s="4" t="s">
        <v>844</v>
      </c>
    </row>
    <row r="40" spans="1:24" x14ac:dyDescent="0.35">
      <c r="A40" s="4" t="s">
        <v>934</v>
      </c>
    </row>
    <row r="43" spans="1:24" x14ac:dyDescent="0.35">
      <c r="A43" s="1" t="s">
        <v>1275</v>
      </c>
    </row>
    <row r="45" spans="1:24" x14ac:dyDescent="0.35">
      <c r="A45" s="2" t="s">
        <v>846</v>
      </c>
      <c r="B45" s="2" t="s">
        <v>636</v>
      </c>
      <c r="C45" s="2" t="s">
        <v>637</v>
      </c>
      <c r="D45" s="2" t="s">
        <v>638</v>
      </c>
      <c r="E45" s="2" t="s">
        <v>639</v>
      </c>
      <c r="F45" s="2" t="s">
        <v>640</v>
      </c>
      <c r="G45" s="2" t="s">
        <v>114</v>
      </c>
      <c r="H45" s="2" t="s">
        <v>115</v>
      </c>
      <c r="I45" s="2" t="s">
        <v>116</v>
      </c>
      <c r="J45" s="2" t="s">
        <v>117</v>
      </c>
      <c r="K45" s="2" t="s">
        <v>118</v>
      </c>
      <c r="L45" s="2" t="s">
        <v>119</v>
      </c>
      <c r="M45" s="2" t="s">
        <v>120</v>
      </c>
      <c r="N45" s="2" t="s">
        <v>121</v>
      </c>
      <c r="O45" s="2" t="s">
        <v>122</v>
      </c>
      <c r="P45" s="2" t="s">
        <v>123</v>
      </c>
      <c r="Q45" s="2" t="s">
        <v>124</v>
      </c>
      <c r="R45" s="2" t="s">
        <v>125</v>
      </c>
      <c r="S45" s="2" t="s">
        <v>126</v>
      </c>
      <c r="T45" s="2" t="s">
        <v>127</v>
      </c>
      <c r="U45" s="2" t="s">
        <v>128</v>
      </c>
      <c r="V45" s="2" t="s">
        <v>129</v>
      </c>
      <c r="W45" s="2" t="s">
        <v>130</v>
      </c>
      <c r="X45" s="2" t="s">
        <v>131</v>
      </c>
    </row>
    <row r="46" spans="1:24" x14ac:dyDescent="0.35">
      <c r="A46" s="4" t="s">
        <v>641</v>
      </c>
      <c r="B46" s="3" t="s">
        <v>1276</v>
      </c>
      <c r="C46" s="3" t="s">
        <v>1040</v>
      </c>
      <c r="D46" s="3" t="s">
        <v>1277</v>
      </c>
      <c r="E46" s="3" t="s">
        <v>1057</v>
      </c>
      <c r="F46" s="3" t="s">
        <v>1278</v>
      </c>
      <c r="G46" s="3" t="s">
        <v>1279</v>
      </c>
      <c r="H46" s="3" t="s">
        <v>1280</v>
      </c>
      <c r="I46" s="3" t="s">
        <v>767</v>
      </c>
      <c r="J46" s="3" t="s">
        <v>1281</v>
      </c>
      <c r="K46" s="3" t="s">
        <v>1055</v>
      </c>
      <c r="L46" s="3" t="s">
        <v>1282</v>
      </c>
      <c r="M46" s="3" t="s">
        <v>1040</v>
      </c>
      <c r="N46" s="3" t="s">
        <v>1283</v>
      </c>
      <c r="O46" s="3" t="s">
        <v>1277</v>
      </c>
      <c r="P46" s="3" t="s">
        <v>1280</v>
      </c>
      <c r="Q46" s="3" t="s">
        <v>1284</v>
      </c>
      <c r="R46" s="3" t="s">
        <v>1055</v>
      </c>
      <c r="S46" s="3" t="s">
        <v>765</v>
      </c>
      <c r="T46" s="3" t="s">
        <v>1281</v>
      </c>
      <c r="U46" s="3" t="s">
        <v>1039</v>
      </c>
      <c r="V46" s="3" t="s">
        <v>755</v>
      </c>
      <c r="W46" s="3" t="s">
        <v>760</v>
      </c>
      <c r="X46" s="3" t="s">
        <v>1285</v>
      </c>
    </row>
    <row r="47" spans="1:24" x14ac:dyDescent="0.35">
      <c r="A47" s="4" t="s">
        <v>658</v>
      </c>
      <c r="B47" s="3" t="s">
        <v>1282</v>
      </c>
      <c r="C47" s="3" t="s">
        <v>1280</v>
      </c>
      <c r="D47" s="3" t="s">
        <v>1055</v>
      </c>
      <c r="E47" s="3" t="s">
        <v>1284</v>
      </c>
      <c r="F47" s="3" t="s">
        <v>1282</v>
      </c>
      <c r="G47" s="3" t="s">
        <v>1286</v>
      </c>
      <c r="H47" s="3" t="s">
        <v>1281</v>
      </c>
      <c r="I47" s="3" t="s">
        <v>761</v>
      </c>
      <c r="J47" s="3" t="s">
        <v>1287</v>
      </c>
      <c r="K47" s="3" t="s">
        <v>1281</v>
      </c>
      <c r="L47" s="3" t="s">
        <v>1039</v>
      </c>
      <c r="M47" s="3" t="s">
        <v>1282</v>
      </c>
      <c r="N47" s="3" t="s">
        <v>1279</v>
      </c>
      <c r="O47" s="3" t="s">
        <v>1280</v>
      </c>
      <c r="P47" s="3" t="s">
        <v>1039</v>
      </c>
      <c r="Q47" s="3" t="s">
        <v>1055</v>
      </c>
      <c r="R47" s="3" t="s">
        <v>1281</v>
      </c>
      <c r="S47" s="3" t="s">
        <v>766</v>
      </c>
      <c r="T47" s="3" t="s">
        <v>761</v>
      </c>
      <c r="U47" s="3" t="s">
        <v>1038</v>
      </c>
      <c r="V47" s="3" t="s">
        <v>1285</v>
      </c>
      <c r="W47" s="3" t="s">
        <v>759</v>
      </c>
      <c r="X47" s="3" t="s">
        <v>751</v>
      </c>
    </row>
    <row r="48" spans="1:24" x14ac:dyDescent="0.35">
      <c r="A48" s="6" t="s">
        <v>660</v>
      </c>
      <c r="B48" s="5" t="s">
        <v>1039</v>
      </c>
      <c r="C48" s="5" t="s">
        <v>767</v>
      </c>
      <c r="D48" s="5" t="s">
        <v>1281</v>
      </c>
      <c r="E48" s="5" t="s">
        <v>1279</v>
      </c>
      <c r="F48" s="5" t="s">
        <v>767</v>
      </c>
      <c r="G48" s="5" t="s">
        <v>1288</v>
      </c>
      <c r="H48" s="5" t="s">
        <v>1287</v>
      </c>
      <c r="I48" s="5" t="s">
        <v>762</v>
      </c>
      <c r="J48" s="5" t="s">
        <v>762</v>
      </c>
      <c r="K48" s="5" t="s">
        <v>1287</v>
      </c>
      <c r="L48" s="5" t="s">
        <v>1038</v>
      </c>
      <c r="M48" s="5" t="s">
        <v>1288</v>
      </c>
      <c r="N48" s="5" t="s">
        <v>1281</v>
      </c>
      <c r="O48" s="5" t="s">
        <v>767</v>
      </c>
      <c r="P48" s="5" t="s">
        <v>1038</v>
      </c>
      <c r="Q48" s="5" t="s">
        <v>1039</v>
      </c>
      <c r="R48" s="5" t="s">
        <v>761</v>
      </c>
      <c r="S48" s="5" t="s">
        <v>754</v>
      </c>
      <c r="T48" s="5" t="s">
        <v>765</v>
      </c>
      <c r="U48" s="5" t="s">
        <v>759</v>
      </c>
      <c r="V48" s="5" t="s">
        <v>751</v>
      </c>
      <c r="W48" s="5" t="s">
        <v>758</v>
      </c>
      <c r="X48" s="5" t="s">
        <v>748</v>
      </c>
    </row>
    <row r="51" spans="1:24" x14ac:dyDescent="0.35">
      <c r="A51" s="4" t="s">
        <v>1289</v>
      </c>
    </row>
    <row r="53" spans="1:24" x14ac:dyDescent="0.35">
      <c r="A53" s="4" t="s">
        <v>1290</v>
      </c>
    </row>
    <row r="54" spans="1:24" x14ac:dyDescent="0.35">
      <c r="A54" s="4" t="s">
        <v>1291</v>
      </c>
    </row>
    <row r="55" spans="1:24" x14ac:dyDescent="0.35">
      <c r="A55" s="4" t="s">
        <v>1292</v>
      </c>
    </row>
    <row r="56" spans="1:24" x14ac:dyDescent="0.35">
      <c r="A56" s="4" t="s">
        <v>1293</v>
      </c>
    </row>
    <row r="57" spans="1:24" x14ac:dyDescent="0.35">
      <c r="A57" s="4" t="s">
        <v>1294</v>
      </c>
    </row>
    <row r="60" spans="1:24" x14ac:dyDescent="0.35">
      <c r="A60" s="1" t="s">
        <v>1295</v>
      </c>
    </row>
    <row r="62" spans="1:24" x14ac:dyDescent="0.35">
      <c r="A62" s="2" t="s">
        <v>1117</v>
      </c>
      <c r="B62" s="2" t="s">
        <v>636</v>
      </c>
      <c r="C62" s="2" t="s">
        <v>637</v>
      </c>
      <c r="D62" s="2" t="s">
        <v>638</v>
      </c>
      <c r="E62" s="2" t="s">
        <v>639</v>
      </c>
      <c r="F62" s="2" t="s">
        <v>640</v>
      </c>
      <c r="G62" s="2" t="s">
        <v>114</v>
      </c>
      <c r="H62" s="2" t="s">
        <v>115</v>
      </c>
      <c r="I62" s="2" t="s">
        <v>116</v>
      </c>
      <c r="J62" s="2" t="s">
        <v>117</v>
      </c>
      <c r="K62" s="2" t="s">
        <v>118</v>
      </c>
      <c r="L62" s="2" t="s">
        <v>119</v>
      </c>
      <c r="M62" s="2" t="s">
        <v>120</v>
      </c>
      <c r="N62" s="2" t="s">
        <v>121</v>
      </c>
      <c r="O62" s="2" t="s">
        <v>122</v>
      </c>
      <c r="P62" s="2" t="s">
        <v>123</v>
      </c>
      <c r="Q62" s="2" t="s">
        <v>124</v>
      </c>
      <c r="R62" s="2" t="s">
        <v>125</v>
      </c>
      <c r="S62" s="2" t="s">
        <v>126</v>
      </c>
      <c r="T62" s="2" t="s">
        <v>127</v>
      </c>
      <c r="U62" s="2" t="s">
        <v>128</v>
      </c>
      <c r="V62" s="2" t="s">
        <v>129</v>
      </c>
      <c r="W62" s="2" t="s">
        <v>130</v>
      </c>
      <c r="X62" s="2" t="s">
        <v>131</v>
      </c>
    </row>
    <row r="63" spans="1:24" x14ac:dyDescent="0.35">
      <c r="A63" s="6" t="s">
        <v>1117</v>
      </c>
      <c r="B63" s="5" t="s">
        <v>752</v>
      </c>
      <c r="C63" s="5" t="s">
        <v>752</v>
      </c>
      <c r="D63" s="5" t="s">
        <v>753</v>
      </c>
      <c r="E63" s="5" t="s">
        <v>751</v>
      </c>
      <c r="F63" s="5" t="s">
        <v>751</v>
      </c>
      <c r="G63" s="5" t="s">
        <v>818</v>
      </c>
      <c r="H63" s="5" t="s">
        <v>818</v>
      </c>
      <c r="I63" s="5" t="s">
        <v>818</v>
      </c>
      <c r="J63" s="5" t="s">
        <v>753</v>
      </c>
      <c r="K63" s="5" t="s">
        <v>754</v>
      </c>
      <c r="L63" s="5" t="s">
        <v>758</v>
      </c>
      <c r="M63" s="5" t="s">
        <v>764</v>
      </c>
      <c r="N63" s="5" t="s">
        <v>764</v>
      </c>
      <c r="O63" s="5" t="s">
        <v>1296</v>
      </c>
      <c r="P63" s="5" t="s">
        <v>755</v>
      </c>
      <c r="Q63" s="5" t="s">
        <v>755</v>
      </c>
      <c r="R63" s="5" t="s">
        <v>750</v>
      </c>
      <c r="S63" s="5" t="s">
        <v>748</v>
      </c>
      <c r="T63" s="5" t="s">
        <v>751</v>
      </c>
      <c r="U63" s="5" t="s">
        <v>757</v>
      </c>
      <c r="V63" s="5" t="s">
        <v>748</v>
      </c>
      <c r="W63" s="5" t="s">
        <v>749</v>
      </c>
      <c r="X63" s="5" t="s">
        <v>822</v>
      </c>
    </row>
    <row r="66" spans="1:24" x14ac:dyDescent="0.35">
      <c r="A66" s="4" t="s">
        <v>1297</v>
      </c>
    </row>
    <row r="68" spans="1:24" x14ac:dyDescent="0.35">
      <c r="A68" s="4" t="s">
        <v>1290</v>
      </c>
    </row>
    <row r="69" spans="1:24" x14ac:dyDescent="0.35">
      <c r="A69" s="4" t="s">
        <v>1291</v>
      </c>
    </row>
    <row r="70" spans="1:24" x14ac:dyDescent="0.35">
      <c r="A70" s="4" t="s">
        <v>1292</v>
      </c>
    </row>
    <row r="71" spans="1:24" x14ac:dyDescent="0.35">
      <c r="A71" s="4" t="s">
        <v>1293</v>
      </c>
    </row>
    <row r="74" spans="1:24" x14ac:dyDescent="0.35">
      <c r="A74" s="1" t="s">
        <v>1298</v>
      </c>
    </row>
    <row r="76" spans="1:24" x14ac:dyDescent="0.35">
      <c r="A76" s="2" t="s">
        <v>915</v>
      </c>
      <c r="B76" s="2" t="s">
        <v>636</v>
      </c>
      <c r="C76" s="2" t="s">
        <v>637</v>
      </c>
      <c r="D76" s="2" t="s">
        <v>638</v>
      </c>
      <c r="E76" s="2" t="s">
        <v>639</v>
      </c>
      <c r="F76" s="2" t="s">
        <v>640</v>
      </c>
      <c r="G76" s="2" t="s">
        <v>114</v>
      </c>
      <c r="H76" s="2" t="s">
        <v>115</v>
      </c>
      <c r="I76" s="2" t="s">
        <v>116</v>
      </c>
      <c r="J76" s="2" t="s">
        <v>117</v>
      </c>
      <c r="K76" s="2" t="s">
        <v>118</v>
      </c>
      <c r="L76" s="2" t="s">
        <v>119</v>
      </c>
      <c r="M76" s="2" t="s">
        <v>120</v>
      </c>
      <c r="N76" s="2" t="s">
        <v>121</v>
      </c>
      <c r="O76" s="2" t="s">
        <v>122</v>
      </c>
      <c r="P76" s="2" t="s">
        <v>123</v>
      </c>
      <c r="Q76" s="2" t="s">
        <v>124</v>
      </c>
      <c r="R76" s="2" t="s">
        <v>125</v>
      </c>
      <c r="S76" s="2" t="s">
        <v>126</v>
      </c>
      <c r="T76" s="2" t="s">
        <v>127</v>
      </c>
      <c r="U76" s="2" t="s">
        <v>128</v>
      </c>
      <c r="V76" s="2" t="s">
        <v>129</v>
      </c>
      <c r="W76" s="2" t="s">
        <v>130</v>
      </c>
      <c r="X76" s="2" t="s">
        <v>131</v>
      </c>
    </row>
    <row r="77" spans="1:24" x14ac:dyDescent="0.35">
      <c r="A77" s="4" t="s">
        <v>641</v>
      </c>
      <c r="B77" s="3" t="s">
        <v>728</v>
      </c>
      <c r="C77" s="3" t="s">
        <v>731</v>
      </c>
      <c r="D77" s="3" t="s">
        <v>727</v>
      </c>
      <c r="E77" s="3" t="s">
        <v>731</v>
      </c>
      <c r="F77" s="3" t="s">
        <v>566</v>
      </c>
      <c r="G77" s="3" t="s">
        <v>727</v>
      </c>
      <c r="H77" s="3" t="s">
        <v>567</v>
      </c>
      <c r="I77" s="3" t="s">
        <v>569</v>
      </c>
      <c r="J77" s="3" t="s">
        <v>569</v>
      </c>
      <c r="K77" s="3" t="s">
        <v>569</v>
      </c>
      <c r="L77" s="3" t="s">
        <v>743</v>
      </c>
      <c r="M77" s="3" t="s">
        <v>743</v>
      </c>
      <c r="N77" s="3" t="s">
        <v>568</v>
      </c>
      <c r="O77" s="3" t="s">
        <v>569</v>
      </c>
      <c r="P77" s="3" t="s">
        <v>672</v>
      </c>
      <c r="Q77" s="3" t="s">
        <v>570</v>
      </c>
      <c r="R77" s="3" t="s">
        <v>570</v>
      </c>
      <c r="S77" s="3" t="s">
        <v>804</v>
      </c>
      <c r="T77" s="3" t="s">
        <v>568</v>
      </c>
      <c r="U77" s="3" t="s">
        <v>742</v>
      </c>
      <c r="V77" s="3" t="s">
        <v>804</v>
      </c>
      <c r="W77" s="3" t="s">
        <v>804</v>
      </c>
      <c r="X77" s="3" t="s">
        <v>581</v>
      </c>
    </row>
    <row r="78" spans="1:24" x14ac:dyDescent="0.35">
      <c r="A78" s="4" t="s">
        <v>658</v>
      </c>
      <c r="B78" s="3" t="s">
        <v>727</v>
      </c>
      <c r="C78" s="3" t="s">
        <v>567</v>
      </c>
      <c r="D78" s="3" t="s">
        <v>569</v>
      </c>
      <c r="E78" s="3" t="s">
        <v>567</v>
      </c>
      <c r="F78" s="3" t="s">
        <v>568</v>
      </c>
      <c r="G78" s="3" t="s">
        <v>569</v>
      </c>
      <c r="H78" s="3" t="s">
        <v>568</v>
      </c>
      <c r="I78" s="3" t="s">
        <v>675</v>
      </c>
      <c r="J78" s="3" t="s">
        <v>675</v>
      </c>
      <c r="K78" s="3" t="s">
        <v>672</v>
      </c>
      <c r="L78" s="3" t="s">
        <v>581</v>
      </c>
      <c r="M78" s="3" t="s">
        <v>582</v>
      </c>
      <c r="N78" s="3" t="s">
        <v>804</v>
      </c>
      <c r="O78" s="3" t="s">
        <v>742</v>
      </c>
      <c r="P78" s="3" t="s">
        <v>580</v>
      </c>
      <c r="Q78" s="3" t="s">
        <v>675</v>
      </c>
      <c r="R78" s="3" t="s">
        <v>743</v>
      </c>
      <c r="S78" s="3" t="s">
        <v>580</v>
      </c>
      <c r="T78" s="3" t="s">
        <v>742</v>
      </c>
      <c r="U78" s="3" t="s">
        <v>580</v>
      </c>
      <c r="V78" s="3" t="s">
        <v>578</v>
      </c>
      <c r="W78" s="3" t="s">
        <v>580</v>
      </c>
      <c r="X78" s="3" t="s">
        <v>578</v>
      </c>
    </row>
    <row r="79" spans="1:24" x14ac:dyDescent="0.35">
      <c r="A79" s="6" t="s">
        <v>660</v>
      </c>
      <c r="B79" s="5" t="s">
        <v>569</v>
      </c>
      <c r="C79" s="5" t="s">
        <v>568</v>
      </c>
      <c r="D79" s="5" t="s">
        <v>672</v>
      </c>
      <c r="E79" s="5" t="s">
        <v>568</v>
      </c>
      <c r="F79" s="5" t="s">
        <v>672</v>
      </c>
      <c r="G79" s="5" t="s">
        <v>672</v>
      </c>
      <c r="H79" s="5" t="s">
        <v>672</v>
      </c>
      <c r="I79" s="5" t="s">
        <v>581</v>
      </c>
      <c r="J79" s="5" t="s">
        <v>581</v>
      </c>
      <c r="K79" s="5" t="s">
        <v>582</v>
      </c>
      <c r="L79" s="5" t="s">
        <v>577</v>
      </c>
      <c r="M79" s="5" t="s">
        <v>669</v>
      </c>
      <c r="N79" s="5" t="s">
        <v>577</v>
      </c>
      <c r="O79" s="5" t="s">
        <v>578</v>
      </c>
      <c r="P79" s="5" t="s">
        <v>669</v>
      </c>
      <c r="Q79" s="5" t="s">
        <v>579</v>
      </c>
      <c r="R79" s="5" t="s">
        <v>581</v>
      </c>
      <c r="S79" s="5" t="s">
        <v>587</v>
      </c>
      <c r="T79" s="5" t="s">
        <v>579</v>
      </c>
      <c r="U79" s="5" t="s">
        <v>669</v>
      </c>
      <c r="V79" s="5" t="s">
        <v>669</v>
      </c>
      <c r="W79" s="5" t="s">
        <v>669</v>
      </c>
      <c r="X79" s="5" t="s">
        <v>669</v>
      </c>
    </row>
    <row r="82" spans="1:24" x14ac:dyDescent="0.35">
      <c r="A82" s="4" t="s">
        <v>1299</v>
      </c>
    </row>
    <row r="84" spans="1:24" x14ac:dyDescent="0.35">
      <c r="A84" s="4" t="s">
        <v>1290</v>
      </c>
    </row>
    <row r="85" spans="1:24" x14ac:dyDescent="0.35">
      <c r="A85" s="4" t="s">
        <v>1291</v>
      </c>
    </row>
    <row r="86" spans="1:24" x14ac:dyDescent="0.35">
      <c r="A86" s="4" t="s">
        <v>1292</v>
      </c>
    </row>
    <row r="87" spans="1:24" x14ac:dyDescent="0.35">
      <c r="A87" s="4" t="s">
        <v>837</v>
      </c>
    </row>
    <row r="90" spans="1:24" x14ac:dyDescent="0.35">
      <c r="A90" s="1" t="s">
        <v>1300</v>
      </c>
    </row>
    <row r="92" spans="1:24" x14ac:dyDescent="0.35">
      <c r="A92" s="2" t="s">
        <v>930</v>
      </c>
      <c r="B92" s="2" t="s">
        <v>636</v>
      </c>
      <c r="C92" s="2" t="s">
        <v>637</v>
      </c>
      <c r="D92" s="2" t="s">
        <v>638</v>
      </c>
      <c r="E92" s="2" t="s">
        <v>639</v>
      </c>
      <c r="F92" s="2" t="s">
        <v>640</v>
      </c>
      <c r="G92" s="2" t="s">
        <v>114</v>
      </c>
      <c r="H92" s="2" t="s">
        <v>115</v>
      </c>
      <c r="I92" s="2" t="s">
        <v>116</v>
      </c>
      <c r="J92" s="2" t="s">
        <v>117</v>
      </c>
      <c r="K92" s="2" t="s">
        <v>118</v>
      </c>
      <c r="L92" s="2" t="s">
        <v>119</v>
      </c>
      <c r="M92" s="2" t="s">
        <v>120</v>
      </c>
      <c r="N92" s="2" t="s">
        <v>121</v>
      </c>
      <c r="O92" s="2" t="s">
        <v>122</v>
      </c>
      <c r="P92" s="2" t="s">
        <v>123</v>
      </c>
      <c r="Q92" s="2" t="s">
        <v>124</v>
      </c>
      <c r="R92" s="2" t="s">
        <v>125</v>
      </c>
      <c r="S92" s="2" t="s">
        <v>126</v>
      </c>
      <c r="T92" s="2" t="s">
        <v>127</v>
      </c>
      <c r="U92" s="2" t="s">
        <v>128</v>
      </c>
      <c r="V92" s="2" t="s">
        <v>129</v>
      </c>
      <c r="W92" s="2" t="s">
        <v>130</v>
      </c>
      <c r="X92" s="2" t="s">
        <v>131</v>
      </c>
    </row>
    <row r="93" spans="1:24" x14ac:dyDescent="0.35">
      <c r="A93" s="6" t="s">
        <v>658</v>
      </c>
      <c r="B93" s="5" t="s">
        <v>580</v>
      </c>
      <c r="C93" s="5" t="s">
        <v>579</v>
      </c>
      <c r="D93" s="5" t="s">
        <v>581</v>
      </c>
      <c r="E93" s="5" t="s">
        <v>804</v>
      </c>
      <c r="F93" s="5" t="s">
        <v>580</v>
      </c>
      <c r="G93" s="5" t="s">
        <v>580</v>
      </c>
      <c r="H93" s="5" t="s">
        <v>578</v>
      </c>
      <c r="I93" s="5" t="s">
        <v>578</v>
      </c>
      <c r="J93" s="5" t="s">
        <v>577</v>
      </c>
      <c r="K93" s="5" t="s">
        <v>587</v>
      </c>
      <c r="L93" s="5" t="s">
        <v>587</v>
      </c>
      <c r="M93" s="5" t="s">
        <v>587</v>
      </c>
      <c r="N93" s="5" t="s">
        <v>584</v>
      </c>
      <c r="O93" s="5" t="s">
        <v>587</v>
      </c>
      <c r="P93" s="5" t="s">
        <v>587</v>
      </c>
      <c r="Q93" s="5" t="s">
        <v>584</v>
      </c>
      <c r="R93" s="5" t="s">
        <v>584</v>
      </c>
      <c r="S93" s="5" t="s">
        <v>584</v>
      </c>
      <c r="T93" s="5" t="s">
        <v>584</v>
      </c>
      <c r="U93" s="5" t="s">
        <v>584</v>
      </c>
      <c r="V93" s="5" t="s">
        <v>598</v>
      </c>
      <c r="W93" s="5" t="s">
        <v>591</v>
      </c>
      <c r="X93" s="5" t="s">
        <v>669</v>
      </c>
    </row>
    <row r="96" spans="1:24" x14ac:dyDescent="0.35">
      <c r="A96" s="4" t="s">
        <v>1301</v>
      </c>
    </row>
    <row r="98" spans="1:1" x14ac:dyDescent="0.35">
      <c r="A98" s="4" t="s">
        <v>1290</v>
      </c>
    </row>
    <row r="99" spans="1:1" x14ac:dyDescent="0.35">
      <c r="A99" s="4" t="s">
        <v>1291</v>
      </c>
    </row>
    <row r="100" spans="1:1" x14ac:dyDescent="0.35">
      <c r="A100" s="4" t="s">
        <v>1292</v>
      </c>
    </row>
    <row r="101" spans="1:1" x14ac:dyDescent="0.35">
      <c r="A101" s="4" t="s">
        <v>934</v>
      </c>
    </row>
    <row r="102" spans="1:1" x14ac:dyDescent="0.35">
      <c r="A102" s="4" t="s">
        <v>1302</v>
      </c>
    </row>
    <row r="105" spans="1:1" ht="15" x14ac:dyDescent="0.35">
      <c r="A10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7">
    <tablePart r:id="rId2"/>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114"/>
  <sheetViews>
    <sheetView workbookViewId="0"/>
  </sheetViews>
  <sheetFormatPr defaultColWidth="10.90625" defaultRowHeight="14.5" x14ac:dyDescent="0.35"/>
  <cols>
    <col min="1" max="1" width="27.7265625" customWidth="1"/>
    <col min="2" max="24" width="12.7265625" customWidth="1"/>
  </cols>
  <sheetData>
    <row r="1" spans="1:24" x14ac:dyDescent="0.35">
      <c r="A1" s="1" t="s">
        <v>1303</v>
      </c>
    </row>
    <row r="3" spans="1:24" x14ac:dyDescent="0.35">
      <c r="A3" s="1" t="s">
        <v>1304</v>
      </c>
    </row>
    <row r="5" spans="1:24" x14ac:dyDescent="0.35">
      <c r="A5" s="2" t="s">
        <v>1117</v>
      </c>
      <c r="B5" s="2" t="s">
        <v>636</v>
      </c>
      <c r="C5" s="2" t="s">
        <v>637</v>
      </c>
      <c r="D5" s="2" t="s">
        <v>638</v>
      </c>
      <c r="E5" s="2" t="s">
        <v>639</v>
      </c>
      <c r="F5" s="2" t="s">
        <v>640</v>
      </c>
      <c r="G5" s="2" t="s">
        <v>114</v>
      </c>
      <c r="H5" s="2" t="s">
        <v>115</v>
      </c>
      <c r="I5" s="2" t="s">
        <v>116</v>
      </c>
      <c r="J5" s="2" t="s">
        <v>117</v>
      </c>
      <c r="K5" s="2" t="s">
        <v>118</v>
      </c>
      <c r="L5" s="2" t="s">
        <v>119</v>
      </c>
      <c r="M5" s="2" t="s">
        <v>120</v>
      </c>
      <c r="N5" s="2" t="s">
        <v>121</v>
      </c>
      <c r="O5" s="2" t="s">
        <v>122</v>
      </c>
      <c r="P5" s="2" t="s">
        <v>123</v>
      </c>
      <c r="Q5" s="2" t="s">
        <v>124</v>
      </c>
      <c r="R5" s="2" t="s">
        <v>125</v>
      </c>
      <c r="S5" s="2" t="s">
        <v>126</v>
      </c>
      <c r="T5" s="2" t="s">
        <v>127</v>
      </c>
      <c r="U5" s="2" t="s">
        <v>128</v>
      </c>
      <c r="V5" s="2" t="s">
        <v>129</v>
      </c>
      <c r="W5" s="2" t="s">
        <v>130</v>
      </c>
      <c r="X5" s="2" t="s">
        <v>131</v>
      </c>
    </row>
    <row r="6" spans="1:24" x14ac:dyDescent="0.35">
      <c r="A6" s="4" t="s">
        <v>641</v>
      </c>
      <c r="B6" s="3" t="s">
        <v>959</v>
      </c>
      <c r="C6" s="3" t="s">
        <v>949</v>
      </c>
      <c r="D6" s="3" t="s">
        <v>959</v>
      </c>
      <c r="E6" s="3" t="s">
        <v>958</v>
      </c>
      <c r="F6" s="3" t="s">
        <v>1087</v>
      </c>
      <c r="G6" s="3" t="s">
        <v>967</v>
      </c>
      <c r="H6" s="3" t="s">
        <v>955</v>
      </c>
      <c r="I6" s="3" t="s">
        <v>944</v>
      </c>
      <c r="J6" s="3" t="s">
        <v>1305</v>
      </c>
      <c r="K6" s="3" t="s">
        <v>952</v>
      </c>
      <c r="L6" s="3" t="s">
        <v>1306</v>
      </c>
      <c r="M6" s="3" t="s">
        <v>1306</v>
      </c>
      <c r="N6" s="3" t="s">
        <v>941</v>
      </c>
      <c r="O6" s="3" t="s">
        <v>939</v>
      </c>
      <c r="P6" s="3" t="s">
        <v>937</v>
      </c>
      <c r="Q6" s="3" t="s">
        <v>936</v>
      </c>
      <c r="R6" s="3" t="s">
        <v>1269</v>
      </c>
      <c r="S6" s="3" t="s">
        <v>1307</v>
      </c>
      <c r="T6" s="3" t="s">
        <v>1266</v>
      </c>
      <c r="U6" s="3" t="s">
        <v>940</v>
      </c>
      <c r="V6" s="3" t="s">
        <v>1308</v>
      </c>
      <c r="W6" s="3" t="s">
        <v>1308</v>
      </c>
      <c r="X6" s="3" t="s">
        <v>1309</v>
      </c>
    </row>
    <row r="7" spans="1:24" x14ac:dyDescent="0.35">
      <c r="A7" s="4" t="s">
        <v>658</v>
      </c>
      <c r="B7" s="3" t="s">
        <v>656</v>
      </c>
      <c r="C7" s="3" t="s">
        <v>968</v>
      </c>
      <c r="D7" s="3" t="s">
        <v>950</v>
      </c>
      <c r="E7" s="3" t="s">
        <v>1087</v>
      </c>
      <c r="F7" s="3" t="s">
        <v>959</v>
      </c>
      <c r="G7" s="3" t="s">
        <v>1087</v>
      </c>
      <c r="H7" s="3" t="s">
        <v>948</v>
      </c>
      <c r="I7" s="3" t="s">
        <v>1310</v>
      </c>
      <c r="J7" s="3" t="s">
        <v>956</v>
      </c>
      <c r="K7" s="3" t="s">
        <v>943</v>
      </c>
      <c r="L7" s="3" t="s">
        <v>1311</v>
      </c>
      <c r="M7" s="3" t="s">
        <v>1311</v>
      </c>
      <c r="N7" s="3" t="s">
        <v>942</v>
      </c>
      <c r="O7" s="3" t="s">
        <v>942</v>
      </c>
      <c r="P7" s="3" t="s">
        <v>939</v>
      </c>
      <c r="Q7" s="3" t="s">
        <v>937</v>
      </c>
      <c r="R7" s="3" t="s">
        <v>936</v>
      </c>
      <c r="S7" s="3" t="s">
        <v>1312</v>
      </c>
      <c r="T7" s="3" t="s">
        <v>1267</v>
      </c>
      <c r="U7" s="3" t="s">
        <v>1312</v>
      </c>
      <c r="V7" s="3" t="s">
        <v>1307</v>
      </c>
      <c r="W7" s="3" t="s">
        <v>1307</v>
      </c>
      <c r="X7" s="3" t="s">
        <v>937</v>
      </c>
    </row>
    <row r="8" spans="1:24" x14ac:dyDescent="0.35">
      <c r="A8" s="6" t="s">
        <v>660</v>
      </c>
      <c r="B8" s="5" t="s">
        <v>655</v>
      </c>
      <c r="C8" s="5" t="s">
        <v>969</v>
      </c>
      <c r="D8" s="5" t="s">
        <v>969</v>
      </c>
      <c r="E8" s="5" t="s">
        <v>950</v>
      </c>
      <c r="F8" s="5" t="s">
        <v>656</v>
      </c>
      <c r="G8" s="5" t="s">
        <v>968</v>
      </c>
      <c r="H8" s="5" t="s">
        <v>1087</v>
      </c>
      <c r="I8" s="5" t="s">
        <v>957</v>
      </c>
      <c r="J8" s="5" t="s">
        <v>957</v>
      </c>
      <c r="K8" s="5" t="s">
        <v>944</v>
      </c>
      <c r="L8" s="5" t="s">
        <v>943</v>
      </c>
      <c r="M8" s="5" t="s">
        <v>943</v>
      </c>
      <c r="N8" s="5" t="s">
        <v>962</v>
      </c>
      <c r="O8" s="5" t="s">
        <v>962</v>
      </c>
      <c r="P8" s="5" t="s">
        <v>942</v>
      </c>
      <c r="Q8" s="5" t="s">
        <v>1313</v>
      </c>
      <c r="R8" s="5" t="s">
        <v>1312</v>
      </c>
      <c r="S8" s="5" t="s">
        <v>1313</v>
      </c>
      <c r="T8" s="5" t="s">
        <v>1309</v>
      </c>
      <c r="U8" s="5" t="s">
        <v>939</v>
      </c>
      <c r="V8" s="5" t="s">
        <v>1312</v>
      </c>
      <c r="W8" s="5" t="s">
        <v>1312</v>
      </c>
      <c r="X8" s="5" t="s">
        <v>941</v>
      </c>
    </row>
    <row r="11" spans="1:24" x14ac:dyDescent="0.35">
      <c r="A11" s="4" t="s">
        <v>1314</v>
      </c>
    </row>
    <row r="13" spans="1:24" x14ac:dyDescent="0.35">
      <c r="A13" s="4" t="s">
        <v>1290</v>
      </c>
    </row>
    <row r="14" spans="1:24" x14ac:dyDescent="0.35">
      <c r="A14" s="4" t="s">
        <v>1315</v>
      </c>
    </row>
    <row r="17" spans="1:24" x14ac:dyDescent="0.35">
      <c r="A17" s="1" t="s">
        <v>1316</v>
      </c>
    </row>
    <row r="19" spans="1:24" x14ac:dyDescent="0.35">
      <c r="A19" s="2" t="s">
        <v>915</v>
      </c>
      <c r="B19" s="2" t="s">
        <v>636</v>
      </c>
      <c r="C19" s="2" t="s">
        <v>637</v>
      </c>
      <c r="D19" s="2" t="s">
        <v>638</v>
      </c>
      <c r="E19" s="2" t="s">
        <v>639</v>
      </c>
      <c r="F19" s="2" t="s">
        <v>640</v>
      </c>
      <c r="G19" s="2" t="s">
        <v>114</v>
      </c>
      <c r="H19" s="2" t="s">
        <v>115</v>
      </c>
      <c r="I19" s="2" t="s">
        <v>116</v>
      </c>
      <c r="J19" s="2" t="s">
        <v>117</v>
      </c>
      <c r="K19" s="2" t="s">
        <v>118</v>
      </c>
      <c r="L19" s="2" t="s">
        <v>119</v>
      </c>
      <c r="M19" s="2" t="s">
        <v>120</v>
      </c>
      <c r="N19" s="2" t="s">
        <v>121</v>
      </c>
      <c r="O19" s="2" t="s">
        <v>122</v>
      </c>
      <c r="P19" s="2" t="s">
        <v>123</v>
      </c>
      <c r="Q19" s="2" t="s">
        <v>124</v>
      </c>
      <c r="R19" s="2" t="s">
        <v>125</v>
      </c>
      <c r="S19" s="2" t="s">
        <v>126</v>
      </c>
      <c r="T19" s="2" t="s">
        <v>127</v>
      </c>
      <c r="U19" s="2" t="s">
        <v>128</v>
      </c>
      <c r="V19" s="2" t="s">
        <v>129</v>
      </c>
      <c r="W19" s="2" t="s">
        <v>130</v>
      </c>
      <c r="X19" s="2" t="s">
        <v>131</v>
      </c>
    </row>
    <row r="20" spans="1:24" x14ac:dyDescent="0.35">
      <c r="A20" s="4" t="s">
        <v>641</v>
      </c>
      <c r="B20" s="3" t="s">
        <v>936</v>
      </c>
      <c r="C20" s="3" t="s">
        <v>937</v>
      </c>
      <c r="D20" s="3" t="s">
        <v>938</v>
      </c>
      <c r="E20" s="3" t="s">
        <v>939</v>
      </c>
      <c r="F20" s="3" t="s">
        <v>940</v>
      </c>
      <c r="G20" s="3" t="s">
        <v>940</v>
      </c>
      <c r="H20" s="3" t="s">
        <v>941</v>
      </c>
      <c r="I20" s="3" t="s">
        <v>942</v>
      </c>
      <c r="J20" s="3" t="s">
        <v>942</v>
      </c>
      <c r="K20" s="3" t="s">
        <v>943</v>
      </c>
      <c r="L20" s="3" t="s">
        <v>944</v>
      </c>
      <c r="M20" s="3" t="s">
        <v>944</v>
      </c>
      <c r="N20" s="3" t="s">
        <v>945</v>
      </c>
      <c r="O20" s="3" t="s">
        <v>946</v>
      </c>
      <c r="P20" s="3" t="s">
        <v>947</v>
      </c>
      <c r="Q20" s="3" t="s">
        <v>948</v>
      </c>
      <c r="R20" s="3" t="s">
        <v>949</v>
      </c>
      <c r="S20" s="3" t="s">
        <v>948</v>
      </c>
      <c r="T20" s="3" t="s">
        <v>950</v>
      </c>
      <c r="U20" s="3" t="s">
        <v>948</v>
      </c>
      <c r="V20" s="3" t="s">
        <v>948</v>
      </c>
      <c r="W20" s="3" t="s">
        <v>948</v>
      </c>
      <c r="X20" s="3" t="s">
        <v>948</v>
      </c>
    </row>
    <row r="21" spans="1:24" x14ac:dyDescent="0.35">
      <c r="A21" s="4" t="s">
        <v>658</v>
      </c>
      <c r="B21" s="3" t="s">
        <v>939</v>
      </c>
      <c r="C21" s="3" t="s">
        <v>951</v>
      </c>
      <c r="D21" s="3" t="s">
        <v>951</v>
      </c>
      <c r="E21" s="3" t="s">
        <v>952</v>
      </c>
      <c r="F21" s="3" t="s">
        <v>941</v>
      </c>
      <c r="G21" s="3" t="s">
        <v>939</v>
      </c>
      <c r="H21" s="3" t="s">
        <v>942</v>
      </c>
      <c r="I21" s="3" t="s">
        <v>953</v>
      </c>
      <c r="J21" s="3" t="s">
        <v>954</v>
      </c>
      <c r="K21" s="3" t="s">
        <v>946</v>
      </c>
      <c r="L21" s="3" t="s">
        <v>955</v>
      </c>
      <c r="M21" s="3" t="s">
        <v>956</v>
      </c>
      <c r="N21" s="3" t="s">
        <v>957</v>
      </c>
      <c r="O21" s="3" t="s">
        <v>955</v>
      </c>
      <c r="P21" s="3" t="s">
        <v>958</v>
      </c>
      <c r="Q21" s="3" t="s">
        <v>959</v>
      </c>
      <c r="R21" s="3" t="s">
        <v>960</v>
      </c>
      <c r="S21" s="3" t="s">
        <v>961</v>
      </c>
      <c r="T21" s="3" t="s">
        <v>840</v>
      </c>
      <c r="U21" s="3" t="s">
        <v>961</v>
      </c>
      <c r="V21" s="3" t="s">
        <v>961</v>
      </c>
      <c r="W21" s="3" t="s">
        <v>961</v>
      </c>
      <c r="X21" s="3" t="s">
        <v>961</v>
      </c>
    </row>
    <row r="22" spans="1:24" x14ac:dyDescent="0.35">
      <c r="A22" s="6" t="s">
        <v>660</v>
      </c>
      <c r="B22" s="5" t="s">
        <v>962</v>
      </c>
      <c r="C22" s="5" t="s">
        <v>963</v>
      </c>
      <c r="D22" s="5" t="s">
        <v>964</v>
      </c>
      <c r="E22" s="5" t="s">
        <v>965</v>
      </c>
      <c r="F22" s="5" t="s">
        <v>966</v>
      </c>
      <c r="G22" s="5" t="s">
        <v>951</v>
      </c>
      <c r="H22" s="5" t="s">
        <v>953</v>
      </c>
      <c r="I22" s="5" t="s">
        <v>944</v>
      </c>
      <c r="J22" s="5" t="s">
        <v>963</v>
      </c>
      <c r="K22" s="5" t="s">
        <v>947</v>
      </c>
      <c r="L22" s="5" t="s">
        <v>961</v>
      </c>
      <c r="M22" s="5" t="s">
        <v>958</v>
      </c>
      <c r="N22" s="5" t="s">
        <v>949</v>
      </c>
      <c r="O22" s="5" t="s">
        <v>967</v>
      </c>
      <c r="P22" s="5" t="s">
        <v>968</v>
      </c>
      <c r="Q22" s="5" t="s">
        <v>969</v>
      </c>
      <c r="R22" s="5" t="s">
        <v>652</v>
      </c>
      <c r="S22" s="5" t="s">
        <v>959</v>
      </c>
      <c r="T22" s="5" t="s">
        <v>841</v>
      </c>
      <c r="U22" s="5" t="s">
        <v>959</v>
      </c>
      <c r="V22" s="5" t="s">
        <v>959</v>
      </c>
      <c r="W22" s="5" t="s">
        <v>959</v>
      </c>
      <c r="X22" s="5" t="s">
        <v>959</v>
      </c>
    </row>
    <row r="25" spans="1:24" x14ac:dyDescent="0.35">
      <c r="A25" s="4" t="s">
        <v>1317</v>
      </c>
    </row>
    <row r="27" spans="1:24" x14ac:dyDescent="0.35">
      <c r="A27" s="4" t="s">
        <v>800</v>
      </c>
    </row>
    <row r="28" spans="1:24" x14ac:dyDescent="0.35">
      <c r="A28" s="4" t="s">
        <v>1315</v>
      </c>
    </row>
    <row r="29" spans="1:24" x14ac:dyDescent="0.35">
      <c r="A29" s="4" t="s">
        <v>1318</v>
      </c>
    </row>
    <row r="30" spans="1:24" x14ac:dyDescent="0.35">
      <c r="A30" s="4" t="s">
        <v>1319</v>
      </c>
    </row>
    <row r="31" spans="1:24" x14ac:dyDescent="0.35">
      <c r="A31" s="4" t="s">
        <v>1294</v>
      </c>
    </row>
    <row r="34" spans="1:24" x14ac:dyDescent="0.35">
      <c r="A34" s="1" t="s">
        <v>1320</v>
      </c>
    </row>
    <row r="36" spans="1:24" x14ac:dyDescent="0.35">
      <c r="A36" s="2" t="s">
        <v>930</v>
      </c>
      <c r="B36" s="2" t="s">
        <v>636</v>
      </c>
      <c r="C36" s="2" t="s">
        <v>637</v>
      </c>
      <c r="D36" s="2" t="s">
        <v>638</v>
      </c>
      <c r="E36" s="2" t="s">
        <v>639</v>
      </c>
      <c r="F36" s="2" t="s">
        <v>640</v>
      </c>
      <c r="G36" s="2" t="s">
        <v>114</v>
      </c>
      <c r="H36" s="2" t="s">
        <v>115</v>
      </c>
      <c r="I36" s="2" t="s">
        <v>116</v>
      </c>
      <c r="J36" s="2" t="s">
        <v>117</v>
      </c>
      <c r="K36" s="2" t="s">
        <v>118</v>
      </c>
      <c r="L36" s="2" t="s">
        <v>119</v>
      </c>
      <c r="M36" s="2" t="s">
        <v>120</v>
      </c>
      <c r="N36" s="2" t="s">
        <v>121</v>
      </c>
      <c r="O36" s="2" t="s">
        <v>122</v>
      </c>
      <c r="P36" s="2" t="s">
        <v>123</v>
      </c>
      <c r="Q36" s="2" t="s">
        <v>124</v>
      </c>
      <c r="R36" s="2" t="s">
        <v>125</v>
      </c>
      <c r="S36" s="2" t="s">
        <v>126</v>
      </c>
      <c r="T36" s="2" t="s">
        <v>127</v>
      </c>
      <c r="U36" s="2" t="s">
        <v>128</v>
      </c>
      <c r="V36" s="2" t="s">
        <v>129</v>
      </c>
      <c r="W36" s="2" t="s">
        <v>130</v>
      </c>
      <c r="X36" s="2" t="s">
        <v>131</v>
      </c>
    </row>
    <row r="37" spans="1:24" x14ac:dyDescent="0.35">
      <c r="A37" s="4" t="s">
        <v>641</v>
      </c>
      <c r="B37" s="3" t="s">
        <v>842</v>
      </c>
      <c r="C37" s="3" t="s">
        <v>652</v>
      </c>
      <c r="D37" s="3" t="s">
        <v>652</v>
      </c>
      <c r="E37" s="3" t="s">
        <v>653</v>
      </c>
      <c r="F37" s="3" t="s">
        <v>648</v>
      </c>
      <c r="G37" s="3" t="s">
        <v>644</v>
      </c>
      <c r="H37" s="3" t="s">
        <v>648</v>
      </c>
      <c r="I37" s="3" t="s">
        <v>644</v>
      </c>
      <c r="J37" s="3" t="s">
        <v>644</v>
      </c>
      <c r="K37" s="3" t="s">
        <v>645</v>
      </c>
      <c r="L37" s="3" t="s">
        <v>645</v>
      </c>
      <c r="M37" s="3" t="s">
        <v>659</v>
      </c>
      <c r="N37" s="3" t="s">
        <v>659</v>
      </c>
      <c r="O37" s="3" t="s">
        <v>661</v>
      </c>
      <c r="P37" s="3" t="s">
        <v>643</v>
      </c>
      <c r="Q37" s="3" t="s">
        <v>643</v>
      </c>
      <c r="R37" s="3" t="s">
        <v>643</v>
      </c>
      <c r="S37" s="3" t="s">
        <v>642</v>
      </c>
      <c r="T37" s="3" t="s">
        <v>661</v>
      </c>
      <c r="U37" s="3" t="s">
        <v>696</v>
      </c>
      <c r="V37" s="3" t="s">
        <v>699</v>
      </c>
      <c r="W37" s="3" t="s">
        <v>699</v>
      </c>
      <c r="X37" s="3" t="s">
        <v>697</v>
      </c>
    </row>
    <row r="38" spans="1:24" x14ac:dyDescent="0.35">
      <c r="A38" s="4" t="s">
        <v>658</v>
      </c>
      <c r="B38" s="3" t="s">
        <v>647</v>
      </c>
      <c r="C38" s="3" t="s">
        <v>650</v>
      </c>
      <c r="D38" s="3" t="s">
        <v>654</v>
      </c>
      <c r="E38" s="3" t="s">
        <v>657</v>
      </c>
      <c r="F38" s="3" t="s">
        <v>645</v>
      </c>
      <c r="G38" s="3" t="s">
        <v>659</v>
      </c>
      <c r="H38" s="3" t="s">
        <v>645</v>
      </c>
      <c r="I38" s="3" t="s">
        <v>645</v>
      </c>
      <c r="J38" s="3" t="s">
        <v>659</v>
      </c>
      <c r="K38" s="3" t="s">
        <v>643</v>
      </c>
      <c r="L38" s="3" t="s">
        <v>643</v>
      </c>
      <c r="M38" s="3" t="s">
        <v>643</v>
      </c>
      <c r="N38" s="3" t="s">
        <v>643</v>
      </c>
      <c r="O38" s="3" t="s">
        <v>642</v>
      </c>
      <c r="P38" s="3" t="s">
        <v>661</v>
      </c>
      <c r="Q38" s="3" t="s">
        <v>661</v>
      </c>
      <c r="R38" s="3" t="s">
        <v>661</v>
      </c>
      <c r="S38" s="3" t="s">
        <v>642</v>
      </c>
      <c r="T38" s="3" t="s">
        <v>661</v>
      </c>
      <c r="U38" s="3" t="s">
        <v>696</v>
      </c>
      <c r="V38" s="3" t="s">
        <v>699</v>
      </c>
      <c r="W38" s="3" t="s">
        <v>699</v>
      </c>
      <c r="X38" s="3" t="s">
        <v>695</v>
      </c>
    </row>
    <row r="39" spans="1:24" x14ac:dyDescent="0.35">
      <c r="A39" s="6" t="s">
        <v>660</v>
      </c>
      <c r="B39" s="5" t="s">
        <v>659</v>
      </c>
      <c r="C39" s="5" t="s">
        <v>648</v>
      </c>
      <c r="D39" s="5" t="s">
        <v>646</v>
      </c>
      <c r="E39" s="5" t="s">
        <v>647</v>
      </c>
      <c r="F39" s="5" t="s">
        <v>643</v>
      </c>
      <c r="G39" s="5" t="s">
        <v>643</v>
      </c>
      <c r="H39" s="5" t="s">
        <v>643</v>
      </c>
      <c r="I39" s="5" t="s">
        <v>643</v>
      </c>
      <c r="J39" s="5" t="s">
        <v>643</v>
      </c>
      <c r="K39" s="5" t="s">
        <v>661</v>
      </c>
      <c r="L39" s="5" t="s">
        <v>661</v>
      </c>
      <c r="M39" s="5" t="s">
        <v>661</v>
      </c>
      <c r="N39" s="5" t="s">
        <v>661</v>
      </c>
      <c r="O39" s="5" t="s">
        <v>642</v>
      </c>
      <c r="P39" s="5" t="s">
        <v>642</v>
      </c>
      <c r="Q39" s="5" t="s">
        <v>642</v>
      </c>
      <c r="R39" s="5" t="s">
        <v>642</v>
      </c>
      <c r="S39" s="5" t="s">
        <v>696</v>
      </c>
      <c r="T39" s="5" t="s">
        <v>642</v>
      </c>
      <c r="U39" s="5" t="s">
        <v>696</v>
      </c>
      <c r="V39" s="5" t="s">
        <v>699</v>
      </c>
      <c r="W39" s="5" t="s">
        <v>699</v>
      </c>
      <c r="X39" s="5" t="s">
        <v>695</v>
      </c>
    </row>
    <row r="42" spans="1:24" x14ac:dyDescent="0.35">
      <c r="A42" s="4" t="s">
        <v>1321</v>
      </c>
    </row>
    <row r="44" spans="1:24" x14ac:dyDescent="0.35">
      <c r="A44" s="4" t="s">
        <v>1290</v>
      </c>
    </row>
    <row r="45" spans="1:24" x14ac:dyDescent="0.35">
      <c r="A45" s="4" t="s">
        <v>1315</v>
      </c>
    </row>
    <row r="46" spans="1:24" x14ac:dyDescent="0.35">
      <c r="A46" s="4" t="s">
        <v>1318</v>
      </c>
    </row>
    <row r="47" spans="1:24" x14ac:dyDescent="0.35">
      <c r="A47" s="4" t="s">
        <v>1319</v>
      </c>
    </row>
    <row r="50" spans="1:24" x14ac:dyDescent="0.35">
      <c r="A50" s="1" t="s">
        <v>1322</v>
      </c>
    </row>
    <row r="52" spans="1:24" x14ac:dyDescent="0.35">
      <c r="A52" s="2" t="s">
        <v>846</v>
      </c>
      <c r="B52" s="2" t="s">
        <v>636</v>
      </c>
      <c r="C52" s="2" t="s">
        <v>637</v>
      </c>
      <c r="D52" s="2" t="s">
        <v>638</v>
      </c>
      <c r="E52" s="2" t="s">
        <v>639</v>
      </c>
      <c r="F52" s="2" t="s">
        <v>640</v>
      </c>
      <c r="G52" s="2" t="s">
        <v>114</v>
      </c>
      <c r="H52" s="2" t="s">
        <v>115</v>
      </c>
      <c r="I52" s="2" t="s">
        <v>116</v>
      </c>
      <c r="J52" s="2" t="s">
        <v>117</v>
      </c>
      <c r="K52" s="2" t="s">
        <v>118</v>
      </c>
      <c r="L52" s="2" t="s">
        <v>119</v>
      </c>
      <c r="M52" s="2" t="s">
        <v>120</v>
      </c>
      <c r="N52" s="2" t="s">
        <v>121</v>
      </c>
      <c r="O52" s="2" t="s">
        <v>122</v>
      </c>
      <c r="P52" s="2" t="s">
        <v>123</v>
      </c>
      <c r="Q52" s="2" t="s">
        <v>124</v>
      </c>
      <c r="R52" s="2" t="s">
        <v>125</v>
      </c>
      <c r="S52" s="2" t="s">
        <v>126</v>
      </c>
      <c r="T52" s="2" t="s">
        <v>127</v>
      </c>
      <c r="U52" s="2" t="s">
        <v>128</v>
      </c>
      <c r="V52" s="2" t="s">
        <v>129</v>
      </c>
      <c r="W52" s="2" t="s">
        <v>130</v>
      </c>
      <c r="X52" s="2" t="s">
        <v>131</v>
      </c>
    </row>
    <row r="53" spans="1:24" x14ac:dyDescent="0.35">
      <c r="A53" s="4" t="s">
        <v>641</v>
      </c>
      <c r="B53" s="3" t="s">
        <v>804</v>
      </c>
      <c r="C53" s="3" t="s">
        <v>672</v>
      </c>
      <c r="D53" s="3" t="s">
        <v>675</v>
      </c>
      <c r="E53" s="3" t="s">
        <v>672</v>
      </c>
      <c r="F53" s="3" t="s">
        <v>743</v>
      </c>
      <c r="G53" s="3" t="s">
        <v>675</v>
      </c>
      <c r="H53" s="3" t="s">
        <v>743</v>
      </c>
      <c r="I53" s="3" t="s">
        <v>675</v>
      </c>
      <c r="J53" s="3" t="s">
        <v>568</v>
      </c>
      <c r="K53" s="3" t="s">
        <v>568</v>
      </c>
      <c r="L53" s="3" t="s">
        <v>569</v>
      </c>
      <c r="M53" s="3" t="s">
        <v>730</v>
      </c>
      <c r="N53" s="3" t="s">
        <v>565</v>
      </c>
      <c r="O53" s="3" t="s">
        <v>731</v>
      </c>
      <c r="P53" s="3" t="s">
        <v>564</v>
      </c>
      <c r="Q53" s="3" t="s">
        <v>565</v>
      </c>
      <c r="R53" s="3" t="s">
        <v>564</v>
      </c>
      <c r="S53" s="3" t="s">
        <v>728</v>
      </c>
      <c r="T53" s="3" t="s">
        <v>728</v>
      </c>
      <c r="U53" s="3" t="s">
        <v>682</v>
      </c>
      <c r="V53" s="3" t="s">
        <v>618</v>
      </c>
      <c r="W53" s="3" t="s">
        <v>615</v>
      </c>
      <c r="X53" s="3" t="s">
        <v>618</v>
      </c>
    </row>
    <row r="54" spans="1:24" x14ac:dyDescent="0.35">
      <c r="A54" s="4" t="s">
        <v>658</v>
      </c>
      <c r="B54" s="3" t="s">
        <v>581</v>
      </c>
      <c r="C54" s="3" t="s">
        <v>742</v>
      </c>
      <c r="D54" s="3" t="s">
        <v>742</v>
      </c>
      <c r="E54" s="3" t="s">
        <v>742</v>
      </c>
      <c r="F54" s="3" t="s">
        <v>672</v>
      </c>
      <c r="G54" s="3" t="s">
        <v>672</v>
      </c>
      <c r="H54" s="3" t="s">
        <v>672</v>
      </c>
      <c r="I54" s="3" t="s">
        <v>672</v>
      </c>
      <c r="J54" s="3" t="s">
        <v>743</v>
      </c>
      <c r="K54" s="3" t="s">
        <v>571</v>
      </c>
      <c r="L54" s="3" t="s">
        <v>568</v>
      </c>
      <c r="M54" s="3" t="s">
        <v>567</v>
      </c>
      <c r="N54" s="3" t="s">
        <v>727</v>
      </c>
      <c r="O54" s="3" t="s">
        <v>565</v>
      </c>
      <c r="P54" s="3" t="s">
        <v>730</v>
      </c>
      <c r="Q54" s="3" t="s">
        <v>727</v>
      </c>
      <c r="R54" s="3" t="s">
        <v>730</v>
      </c>
      <c r="S54" s="3" t="s">
        <v>731</v>
      </c>
      <c r="T54" s="3" t="s">
        <v>564</v>
      </c>
      <c r="U54" s="3" t="s">
        <v>684</v>
      </c>
      <c r="V54" s="3" t="s">
        <v>732</v>
      </c>
      <c r="W54" s="3" t="s">
        <v>686</v>
      </c>
      <c r="X54" s="3" t="s">
        <v>732</v>
      </c>
    </row>
    <row r="55" spans="1:24" x14ac:dyDescent="0.35">
      <c r="A55" s="6" t="s">
        <v>660</v>
      </c>
      <c r="B55" s="5" t="s">
        <v>582</v>
      </c>
      <c r="C55" s="5" t="s">
        <v>581</v>
      </c>
      <c r="D55" s="5" t="s">
        <v>804</v>
      </c>
      <c r="E55" s="5" t="s">
        <v>804</v>
      </c>
      <c r="F55" s="5" t="s">
        <v>742</v>
      </c>
      <c r="G55" s="5" t="s">
        <v>742</v>
      </c>
      <c r="H55" s="5" t="s">
        <v>742</v>
      </c>
      <c r="I55" s="5" t="s">
        <v>804</v>
      </c>
      <c r="J55" s="5" t="s">
        <v>675</v>
      </c>
      <c r="K55" s="5" t="s">
        <v>675</v>
      </c>
      <c r="L55" s="5" t="s">
        <v>743</v>
      </c>
      <c r="M55" s="5" t="s">
        <v>570</v>
      </c>
      <c r="N55" s="5" t="s">
        <v>566</v>
      </c>
      <c r="O55" s="5" t="s">
        <v>727</v>
      </c>
      <c r="P55" s="5" t="s">
        <v>567</v>
      </c>
      <c r="Q55" s="5" t="s">
        <v>566</v>
      </c>
      <c r="R55" s="5" t="s">
        <v>567</v>
      </c>
      <c r="S55" s="5" t="s">
        <v>565</v>
      </c>
      <c r="T55" s="5" t="s">
        <v>730</v>
      </c>
      <c r="U55" s="5" t="s">
        <v>622</v>
      </c>
      <c r="V55" s="5" t="s">
        <v>624</v>
      </c>
      <c r="W55" s="5" t="s">
        <v>625</v>
      </c>
      <c r="X55" s="5" t="s">
        <v>624</v>
      </c>
    </row>
    <row r="58" spans="1:24" x14ac:dyDescent="0.35">
      <c r="A58" s="4" t="s">
        <v>1323</v>
      </c>
    </row>
    <row r="60" spans="1:24" x14ac:dyDescent="0.35">
      <c r="A60" s="4" t="s">
        <v>1290</v>
      </c>
    </row>
    <row r="61" spans="1:24" x14ac:dyDescent="0.35">
      <c r="A61" s="4" t="s">
        <v>1291</v>
      </c>
    </row>
    <row r="62" spans="1:24" x14ac:dyDescent="0.35">
      <c r="A62" s="4" t="s">
        <v>1292</v>
      </c>
    </row>
    <row r="63" spans="1:24" x14ac:dyDescent="0.35">
      <c r="A63" s="4" t="s">
        <v>1324</v>
      </c>
    </row>
    <row r="64" spans="1:24" x14ac:dyDescent="0.35">
      <c r="A64" s="4" t="s">
        <v>1294</v>
      </c>
    </row>
    <row r="67" spans="1:24" x14ac:dyDescent="0.35">
      <c r="A67" s="1" t="s">
        <v>1325</v>
      </c>
    </row>
    <row r="69" spans="1:24" x14ac:dyDescent="0.35">
      <c r="A69" s="2" t="s">
        <v>1117</v>
      </c>
      <c r="B69" s="2" t="s">
        <v>636</v>
      </c>
      <c r="C69" s="2" t="s">
        <v>637</v>
      </c>
      <c r="D69" s="2" t="s">
        <v>638</v>
      </c>
      <c r="E69" s="2" t="s">
        <v>639</v>
      </c>
      <c r="F69" s="2" t="s">
        <v>640</v>
      </c>
      <c r="G69" s="2" t="s">
        <v>114</v>
      </c>
      <c r="H69" s="2" t="s">
        <v>115</v>
      </c>
      <c r="I69" s="2" t="s">
        <v>116</v>
      </c>
      <c r="J69" s="2" t="s">
        <v>117</v>
      </c>
      <c r="K69" s="2" t="s">
        <v>118</v>
      </c>
      <c r="L69" s="2" t="s">
        <v>119</v>
      </c>
      <c r="M69" s="2" t="s">
        <v>120</v>
      </c>
      <c r="N69" s="2" t="s">
        <v>121</v>
      </c>
      <c r="O69" s="2" t="s">
        <v>122</v>
      </c>
      <c r="P69" s="2" t="s">
        <v>123</v>
      </c>
      <c r="Q69" s="2" t="s">
        <v>124</v>
      </c>
      <c r="R69" s="2" t="s">
        <v>125</v>
      </c>
      <c r="S69" s="2" t="s">
        <v>126</v>
      </c>
      <c r="T69" s="2" t="s">
        <v>127</v>
      </c>
      <c r="U69" s="2" t="s">
        <v>128</v>
      </c>
      <c r="V69" s="2" t="s">
        <v>129</v>
      </c>
      <c r="W69" s="2" t="s">
        <v>130</v>
      </c>
      <c r="X69" s="2" t="s">
        <v>131</v>
      </c>
    </row>
    <row r="70" spans="1:24" x14ac:dyDescent="0.35">
      <c r="A70" s="6" t="s">
        <v>1117</v>
      </c>
      <c r="B70" s="5" t="s">
        <v>669</v>
      </c>
      <c r="C70" s="5" t="s">
        <v>669</v>
      </c>
      <c r="D70" s="5" t="s">
        <v>587</v>
      </c>
      <c r="E70" s="5" t="s">
        <v>587</v>
      </c>
      <c r="F70" s="5" t="s">
        <v>587</v>
      </c>
      <c r="G70" s="5" t="s">
        <v>587</v>
      </c>
      <c r="H70" s="5" t="s">
        <v>584</v>
      </c>
      <c r="I70" s="5" t="s">
        <v>577</v>
      </c>
      <c r="J70" s="5" t="s">
        <v>578</v>
      </c>
      <c r="K70" s="5" t="s">
        <v>580</v>
      </c>
      <c r="L70" s="5" t="s">
        <v>579</v>
      </c>
      <c r="M70" s="5" t="s">
        <v>804</v>
      </c>
      <c r="N70" s="5" t="s">
        <v>742</v>
      </c>
      <c r="O70" s="5" t="s">
        <v>672</v>
      </c>
      <c r="P70" s="5" t="s">
        <v>675</v>
      </c>
      <c r="Q70" s="5" t="s">
        <v>675</v>
      </c>
      <c r="R70" s="5" t="s">
        <v>571</v>
      </c>
      <c r="S70" s="5" t="s">
        <v>571</v>
      </c>
      <c r="T70" s="5" t="s">
        <v>569</v>
      </c>
      <c r="U70" s="5" t="s">
        <v>566</v>
      </c>
      <c r="V70" s="5" t="s">
        <v>729</v>
      </c>
      <c r="W70" s="5" t="s">
        <v>728</v>
      </c>
      <c r="X70" s="5" t="s">
        <v>728</v>
      </c>
    </row>
    <row r="73" spans="1:24" x14ac:dyDescent="0.35">
      <c r="A73" s="4" t="s">
        <v>1326</v>
      </c>
    </row>
    <row r="75" spans="1:24" x14ac:dyDescent="0.35">
      <c r="A75" s="4" t="s">
        <v>1290</v>
      </c>
    </row>
    <row r="76" spans="1:24" x14ac:dyDescent="0.35">
      <c r="A76" s="4" t="s">
        <v>1291</v>
      </c>
    </row>
    <row r="77" spans="1:24" x14ac:dyDescent="0.35">
      <c r="A77" s="4" t="s">
        <v>1292</v>
      </c>
    </row>
    <row r="78" spans="1:24" x14ac:dyDescent="0.35">
      <c r="A78" s="4" t="s">
        <v>1324</v>
      </c>
    </row>
    <row r="81" spans="1:24" x14ac:dyDescent="0.35">
      <c r="A81" s="1" t="s">
        <v>1327</v>
      </c>
    </row>
    <row r="83" spans="1:24" x14ac:dyDescent="0.35">
      <c r="A83" s="2" t="s">
        <v>915</v>
      </c>
      <c r="B83" s="2" t="s">
        <v>636</v>
      </c>
      <c r="C83" s="2" t="s">
        <v>637</v>
      </c>
      <c r="D83" s="2" t="s">
        <v>638</v>
      </c>
      <c r="E83" s="2" t="s">
        <v>639</v>
      </c>
      <c r="F83" s="2" t="s">
        <v>640</v>
      </c>
      <c r="G83" s="2" t="s">
        <v>114</v>
      </c>
      <c r="H83" s="2" t="s">
        <v>115</v>
      </c>
      <c r="I83" s="2" t="s">
        <v>116</v>
      </c>
      <c r="J83" s="2" t="s">
        <v>117</v>
      </c>
      <c r="K83" s="2" t="s">
        <v>118</v>
      </c>
      <c r="L83" s="2" t="s">
        <v>119</v>
      </c>
      <c r="M83" s="2" t="s">
        <v>120</v>
      </c>
      <c r="N83" s="2" t="s">
        <v>121</v>
      </c>
      <c r="O83" s="2" t="s">
        <v>122</v>
      </c>
      <c r="P83" s="2" t="s">
        <v>123</v>
      </c>
      <c r="Q83" s="2" t="s">
        <v>124</v>
      </c>
      <c r="R83" s="2" t="s">
        <v>125</v>
      </c>
      <c r="S83" s="2" t="s">
        <v>126</v>
      </c>
      <c r="T83" s="2" t="s">
        <v>127</v>
      </c>
      <c r="U83" s="2" t="s">
        <v>128</v>
      </c>
      <c r="V83" s="2" t="s">
        <v>129</v>
      </c>
      <c r="W83" s="2" t="s">
        <v>130</v>
      </c>
      <c r="X83" s="2" t="s">
        <v>131</v>
      </c>
    </row>
    <row r="84" spans="1:24" x14ac:dyDescent="0.35">
      <c r="A84" s="4" t="s">
        <v>641</v>
      </c>
      <c r="B84" s="3" t="s">
        <v>580</v>
      </c>
      <c r="C84" s="3" t="s">
        <v>579</v>
      </c>
      <c r="D84" s="3" t="s">
        <v>579</v>
      </c>
      <c r="E84" s="3" t="s">
        <v>579</v>
      </c>
      <c r="F84" s="3" t="s">
        <v>582</v>
      </c>
      <c r="G84" s="3" t="s">
        <v>582</v>
      </c>
      <c r="H84" s="3" t="s">
        <v>582</v>
      </c>
      <c r="I84" s="3" t="s">
        <v>580</v>
      </c>
      <c r="J84" s="3" t="s">
        <v>582</v>
      </c>
      <c r="K84" s="3" t="s">
        <v>579</v>
      </c>
      <c r="L84" s="3" t="s">
        <v>579</v>
      </c>
      <c r="M84" s="3" t="s">
        <v>581</v>
      </c>
      <c r="N84" s="3" t="s">
        <v>581</v>
      </c>
      <c r="O84" s="3" t="s">
        <v>804</v>
      </c>
      <c r="P84" s="3" t="s">
        <v>582</v>
      </c>
      <c r="Q84" s="3" t="s">
        <v>579</v>
      </c>
      <c r="R84" s="3" t="s">
        <v>580</v>
      </c>
      <c r="S84" s="3" t="s">
        <v>581</v>
      </c>
      <c r="T84" s="3" t="s">
        <v>580</v>
      </c>
      <c r="U84" s="3" t="s">
        <v>672</v>
      </c>
      <c r="V84" s="3" t="s">
        <v>571</v>
      </c>
      <c r="W84" s="3" t="s">
        <v>571</v>
      </c>
      <c r="X84" s="3" t="s">
        <v>571</v>
      </c>
    </row>
    <row r="85" spans="1:24" x14ac:dyDescent="0.35">
      <c r="A85" s="4" t="s">
        <v>658</v>
      </c>
      <c r="B85" s="3" t="s">
        <v>578</v>
      </c>
      <c r="C85" s="3" t="s">
        <v>578</v>
      </c>
      <c r="D85" s="3" t="s">
        <v>578</v>
      </c>
      <c r="E85" s="3" t="s">
        <v>578</v>
      </c>
      <c r="F85" s="3" t="s">
        <v>579</v>
      </c>
      <c r="G85" s="3" t="s">
        <v>580</v>
      </c>
      <c r="H85" s="3" t="s">
        <v>580</v>
      </c>
      <c r="I85" s="3" t="s">
        <v>578</v>
      </c>
      <c r="J85" s="3" t="s">
        <v>580</v>
      </c>
      <c r="K85" s="3" t="s">
        <v>578</v>
      </c>
      <c r="L85" s="3" t="s">
        <v>578</v>
      </c>
      <c r="M85" s="3" t="s">
        <v>579</v>
      </c>
      <c r="N85" s="3" t="s">
        <v>579</v>
      </c>
      <c r="O85" s="3" t="s">
        <v>582</v>
      </c>
      <c r="P85" s="3" t="s">
        <v>580</v>
      </c>
      <c r="Q85" s="3" t="s">
        <v>578</v>
      </c>
      <c r="R85" s="3" t="s">
        <v>578</v>
      </c>
      <c r="S85" s="3" t="s">
        <v>579</v>
      </c>
      <c r="T85" s="3" t="s">
        <v>577</v>
      </c>
      <c r="U85" s="3" t="s">
        <v>804</v>
      </c>
      <c r="V85" s="3" t="s">
        <v>675</v>
      </c>
      <c r="W85" s="3" t="s">
        <v>675</v>
      </c>
      <c r="X85" s="3" t="s">
        <v>675</v>
      </c>
    </row>
    <row r="86" spans="1:24" x14ac:dyDescent="0.35">
      <c r="A86" s="6" t="s">
        <v>660</v>
      </c>
      <c r="B86" s="5" t="s">
        <v>584</v>
      </c>
      <c r="C86" s="5" t="s">
        <v>577</v>
      </c>
      <c r="D86" s="5" t="s">
        <v>577</v>
      </c>
      <c r="E86" s="5" t="s">
        <v>584</v>
      </c>
      <c r="F86" s="5" t="s">
        <v>580</v>
      </c>
      <c r="G86" s="5" t="s">
        <v>578</v>
      </c>
      <c r="H86" s="5" t="s">
        <v>577</v>
      </c>
      <c r="I86" s="5" t="s">
        <v>577</v>
      </c>
      <c r="J86" s="5" t="s">
        <v>578</v>
      </c>
      <c r="K86" s="5" t="s">
        <v>577</v>
      </c>
      <c r="L86" s="5" t="s">
        <v>584</v>
      </c>
      <c r="M86" s="5" t="s">
        <v>578</v>
      </c>
      <c r="N86" s="5" t="s">
        <v>578</v>
      </c>
      <c r="O86" s="5" t="s">
        <v>580</v>
      </c>
      <c r="P86" s="5" t="s">
        <v>578</v>
      </c>
      <c r="Q86" s="5" t="s">
        <v>584</v>
      </c>
      <c r="R86" s="5" t="s">
        <v>584</v>
      </c>
      <c r="S86" s="5" t="s">
        <v>580</v>
      </c>
      <c r="T86" s="5" t="s">
        <v>584</v>
      </c>
      <c r="U86" s="5" t="s">
        <v>582</v>
      </c>
      <c r="V86" s="5" t="s">
        <v>742</v>
      </c>
      <c r="W86" s="5" t="s">
        <v>742</v>
      </c>
      <c r="X86" s="5" t="s">
        <v>742</v>
      </c>
    </row>
    <row r="89" spans="1:24" x14ac:dyDescent="0.35">
      <c r="A89" s="4" t="s">
        <v>1328</v>
      </c>
    </row>
    <row r="91" spans="1:24" x14ac:dyDescent="0.35">
      <c r="A91" s="4" t="s">
        <v>1290</v>
      </c>
    </row>
    <row r="92" spans="1:24" x14ac:dyDescent="0.35">
      <c r="A92" s="4" t="s">
        <v>1291</v>
      </c>
    </row>
    <row r="93" spans="1:24" x14ac:dyDescent="0.35">
      <c r="A93" s="4" t="s">
        <v>1292</v>
      </c>
    </row>
    <row r="94" spans="1:24" x14ac:dyDescent="0.35">
      <c r="A94" s="4" t="s">
        <v>837</v>
      </c>
    </row>
    <row r="97" spans="1:24" x14ac:dyDescent="0.35">
      <c r="A97" s="1" t="s">
        <v>1329</v>
      </c>
    </row>
    <row r="99" spans="1:24" x14ac:dyDescent="0.35">
      <c r="A99" s="2" t="s">
        <v>930</v>
      </c>
      <c r="B99" s="2" t="s">
        <v>636</v>
      </c>
      <c r="C99" s="2" t="s">
        <v>637</v>
      </c>
      <c r="D99" s="2" t="s">
        <v>638</v>
      </c>
      <c r="E99" s="2" t="s">
        <v>639</v>
      </c>
      <c r="F99" s="2" t="s">
        <v>640</v>
      </c>
      <c r="G99" s="2" t="s">
        <v>114</v>
      </c>
      <c r="H99" s="2" t="s">
        <v>115</v>
      </c>
      <c r="I99" s="2" t="s">
        <v>116</v>
      </c>
      <c r="J99" s="2" t="s">
        <v>117</v>
      </c>
      <c r="K99" s="2" t="s">
        <v>118</v>
      </c>
      <c r="L99" s="2" t="s">
        <v>119</v>
      </c>
      <c r="M99" s="2" t="s">
        <v>120</v>
      </c>
      <c r="N99" s="2" t="s">
        <v>121</v>
      </c>
      <c r="O99" s="2" t="s">
        <v>122</v>
      </c>
      <c r="P99" s="2" t="s">
        <v>123</v>
      </c>
      <c r="Q99" s="2" t="s">
        <v>124</v>
      </c>
      <c r="R99" s="2" t="s">
        <v>125</v>
      </c>
      <c r="S99" s="2" t="s">
        <v>126</v>
      </c>
      <c r="T99" s="2" t="s">
        <v>127</v>
      </c>
      <c r="U99" s="2" t="s">
        <v>128</v>
      </c>
      <c r="V99" s="2" t="s">
        <v>129</v>
      </c>
      <c r="W99" s="2" t="s">
        <v>130</v>
      </c>
      <c r="X99" s="2" t="s">
        <v>131</v>
      </c>
    </row>
    <row r="100" spans="1:24" x14ac:dyDescent="0.35">
      <c r="A100" s="4" t="s">
        <v>641</v>
      </c>
      <c r="B100" s="3" t="s">
        <v>591</v>
      </c>
      <c r="C100" s="3" t="s">
        <v>591</v>
      </c>
      <c r="D100" s="3" t="s">
        <v>591</v>
      </c>
      <c r="E100" s="3" t="s">
        <v>591</v>
      </c>
      <c r="F100" s="3" t="s">
        <v>598</v>
      </c>
      <c r="G100" s="3" t="s">
        <v>598</v>
      </c>
      <c r="H100" s="3" t="s">
        <v>598</v>
      </c>
      <c r="I100" s="3" t="s">
        <v>598</v>
      </c>
      <c r="J100" s="3" t="s">
        <v>598</v>
      </c>
      <c r="K100" s="3" t="s">
        <v>598</v>
      </c>
      <c r="L100" s="3" t="s">
        <v>598</v>
      </c>
      <c r="M100" s="3" t="s">
        <v>598</v>
      </c>
      <c r="N100" s="3" t="s">
        <v>591</v>
      </c>
      <c r="O100" s="3" t="s">
        <v>598</v>
      </c>
      <c r="P100" s="3" t="s">
        <v>591</v>
      </c>
      <c r="Q100" s="3" t="s">
        <v>591</v>
      </c>
      <c r="R100" s="3" t="s">
        <v>591</v>
      </c>
      <c r="S100" s="3" t="s">
        <v>598</v>
      </c>
      <c r="T100" s="3" t="s">
        <v>591</v>
      </c>
      <c r="U100" s="3" t="s">
        <v>598</v>
      </c>
      <c r="V100" s="3" t="s">
        <v>1330</v>
      </c>
      <c r="W100" s="3" t="s">
        <v>1330</v>
      </c>
      <c r="X100" s="3" t="s">
        <v>598</v>
      </c>
    </row>
    <row r="101" spans="1:24" x14ac:dyDescent="0.35">
      <c r="A101" s="4" t="s">
        <v>658</v>
      </c>
      <c r="B101" s="3" t="s">
        <v>598</v>
      </c>
      <c r="C101" s="3" t="s">
        <v>591</v>
      </c>
      <c r="D101" s="3" t="s">
        <v>591</v>
      </c>
      <c r="E101" s="3" t="s">
        <v>591</v>
      </c>
      <c r="F101" s="3" t="s">
        <v>598</v>
      </c>
      <c r="G101" s="3" t="s">
        <v>598</v>
      </c>
      <c r="H101" s="3" t="s">
        <v>598</v>
      </c>
      <c r="I101" s="3" t="s">
        <v>598</v>
      </c>
      <c r="J101" s="3" t="s">
        <v>598</v>
      </c>
      <c r="K101" s="3" t="s">
        <v>598</v>
      </c>
      <c r="L101" s="3" t="s">
        <v>598</v>
      </c>
      <c r="M101" s="3" t="s">
        <v>598</v>
      </c>
      <c r="N101" s="3" t="s">
        <v>591</v>
      </c>
      <c r="O101" s="3" t="s">
        <v>598</v>
      </c>
      <c r="P101" s="3" t="s">
        <v>591</v>
      </c>
      <c r="Q101" s="3" t="s">
        <v>598</v>
      </c>
      <c r="R101" s="3" t="s">
        <v>598</v>
      </c>
      <c r="S101" s="3" t="s">
        <v>598</v>
      </c>
      <c r="T101" s="3" t="s">
        <v>591</v>
      </c>
      <c r="U101" s="3" t="s">
        <v>598</v>
      </c>
      <c r="V101" s="3" t="s">
        <v>1330</v>
      </c>
      <c r="W101" s="3" t="s">
        <v>1330</v>
      </c>
      <c r="X101" s="3" t="s">
        <v>598</v>
      </c>
    </row>
    <row r="102" spans="1:24" x14ac:dyDescent="0.35">
      <c r="A102" s="6" t="s">
        <v>660</v>
      </c>
      <c r="B102" s="5" t="s">
        <v>598</v>
      </c>
      <c r="C102" s="5" t="s">
        <v>591</v>
      </c>
      <c r="D102" s="5" t="s">
        <v>591</v>
      </c>
      <c r="E102" s="5" t="s">
        <v>591</v>
      </c>
      <c r="F102" s="5" t="s">
        <v>598</v>
      </c>
      <c r="G102" s="5" t="s">
        <v>598</v>
      </c>
      <c r="H102" s="5" t="s">
        <v>598</v>
      </c>
      <c r="I102" s="5" t="s">
        <v>598</v>
      </c>
      <c r="J102" s="5" t="s">
        <v>598</v>
      </c>
      <c r="K102" s="5" t="s">
        <v>598</v>
      </c>
      <c r="L102" s="5" t="s">
        <v>598</v>
      </c>
      <c r="M102" s="5" t="s">
        <v>598</v>
      </c>
      <c r="N102" s="5" t="s">
        <v>591</v>
      </c>
      <c r="O102" s="5" t="s">
        <v>598</v>
      </c>
      <c r="P102" s="5" t="s">
        <v>598</v>
      </c>
      <c r="Q102" s="5" t="s">
        <v>598</v>
      </c>
      <c r="R102" s="5" t="s">
        <v>598</v>
      </c>
      <c r="S102" s="5" t="s">
        <v>598</v>
      </c>
      <c r="T102" s="5" t="s">
        <v>598</v>
      </c>
      <c r="U102" s="5" t="s">
        <v>598</v>
      </c>
      <c r="V102" s="5" t="s">
        <v>1330</v>
      </c>
      <c r="W102" s="5" t="s">
        <v>1330</v>
      </c>
      <c r="X102" s="5" t="s">
        <v>598</v>
      </c>
    </row>
    <row r="105" spans="1:24" x14ac:dyDescent="0.35">
      <c r="A105" s="4" t="s">
        <v>1331</v>
      </c>
    </row>
    <row r="107" spans="1:24" x14ac:dyDescent="0.35">
      <c r="A107" s="4" t="s">
        <v>1290</v>
      </c>
    </row>
    <row r="108" spans="1:24" x14ac:dyDescent="0.35">
      <c r="A108" s="4" t="s">
        <v>1291</v>
      </c>
    </row>
    <row r="109" spans="1:24" x14ac:dyDescent="0.35">
      <c r="A109" s="4" t="s">
        <v>1292</v>
      </c>
    </row>
    <row r="110" spans="1:24" x14ac:dyDescent="0.35">
      <c r="A110" s="4" t="s">
        <v>1332</v>
      </c>
    </row>
    <row r="111" spans="1:24" x14ac:dyDescent="0.35">
      <c r="A111" s="4" t="s">
        <v>1302</v>
      </c>
    </row>
    <row r="114" spans="1:1" ht="15" x14ac:dyDescent="0.35">
      <c r="A114"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7">
    <tablePart r:id="rId2"/>
    <tablePart r:id="rId3"/>
    <tablePart r:id="rId4"/>
    <tablePart r:id="rId5"/>
    <tablePart r:id="rId6"/>
    <tablePart r:id="rId7"/>
    <tablePart r:id="rId8"/>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22"/>
  <sheetViews>
    <sheetView workbookViewId="0"/>
  </sheetViews>
  <sheetFormatPr defaultColWidth="10.90625" defaultRowHeight="14.5" x14ac:dyDescent="0.35"/>
  <cols>
    <col min="1" max="1" width="39.7265625" customWidth="1"/>
    <col min="2" max="19" width="12.7265625" customWidth="1"/>
  </cols>
  <sheetData>
    <row r="1" spans="1:19" x14ac:dyDescent="0.35">
      <c r="A1" s="1" t="s">
        <v>1333</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1334</v>
      </c>
      <c r="B4" s="3" t="s">
        <v>331</v>
      </c>
      <c r="C4" s="3" t="s">
        <v>298</v>
      </c>
      <c r="D4" s="3" t="s">
        <v>396</v>
      </c>
      <c r="E4" s="3" t="s">
        <v>403</v>
      </c>
      <c r="F4" s="3" t="s">
        <v>298</v>
      </c>
      <c r="G4" s="3" t="s">
        <v>402</v>
      </c>
      <c r="H4" s="3" t="s">
        <v>393</v>
      </c>
      <c r="I4" s="3" t="s">
        <v>10</v>
      </c>
      <c r="J4" s="3" t="s">
        <v>306</v>
      </c>
      <c r="K4" s="3" t="s">
        <v>926</v>
      </c>
      <c r="L4" s="3" t="s">
        <v>981</v>
      </c>
      <c r="M4" s="3" t="s">
        <v>396</v>
      </c>
      <c r="N4" s="3" t="s">
        <v>302</v>
      </c>
      <c r="O4" s="3" t="s">
        <v>300</v>
      </c>
      <c r="P4" s="3" t="s">
        <v>927</v>
      </c>
      <c r="Q4" s="3" t="s">
        <v>1335</v>
      </c>
      <c r="R4" s="3" t="s">
        <v>320</v>
      </c>
      <c r="S4" s="3" t="s">
        <v>269</v>
      </c>
    </row>
    <row r="5" spans="1:19" x14ac:dyDescent="0.35">
      <c r="A5" s="4" t="s">
        <v>1336</v>
      </c>
      <c r="B5" s="3" t="s">
        <v>73</v>
      </c>
      <c r="C5" s="3" t="s">
        <v>313</v>
      </c>
      <c r="D5" s="3" t="s">
        <v>73</v>
      </c>
      <c r="E5" s="3" t="s">
        <v>73</v>
      </c>
      <c r="F5" s="3" t="s">
        <v>46</v>
      </c>
      <c r="G5" s="3" t="s">
        <v>313</v>
      </c>
      <c r="H5" s="3" t="s">
        <v>73</v>
      </c>
      <c r="I5" s="3" t="s">
        <v>313</v>
      </c>
      <c r="J5" s="3" t="s">
        <v>313</v>
      </c>
      <c r="K5" s="3" t="s">
        <v>313</v>
      </c>
      <c r="L5" s="3" t="s">
        <v>46</v>
      </c>
      <c r="M5" s="3" t="s">
        <v>313</v>
      </c>
      <c r="N5" s="3" t="s">
        <v>75</v>
      </c>
      <c r="O5" s="3" t="s">
        <v>286</v>
      </c>
      <c r="P5" s="3" t="s">
        <v>83</v>
      </c>
      <c r="Q5" s="3" t="s">
        <v>102</v>
      </c>
      <c r="R5" s="3" t="s">
        <v>64</v>
      </c>
      <c r="S5" s="3" t="s">
        <v>75</v>
      </c>
    </row>
    <row r="6" spans="1:19" x14ac:dyDescent="0.35">
      <c r="A6" s="4" t="s">
        <v>1337</v>
      </c>
      <c r="B6" s="3" t="s">
        <v>91</v>
      </c>
      <c r="C6" s="3" t="s">
        <v>28</v>
      </c>
      <c r="D6" s="3" t="s">
        <v>28</v>
      </c>
      <c r="E6" s="3" t="s">
        <v>28</v>
      </c>
      <c r="F6" s="3" t="s">
        <v>28</v>
      </c>
      <c r="G6" s="3" t="s">
        <v>28</v>
      </c>
      <c r="H6" s="3" t="s">
        <v>28</v>
      </c>
      <c r="I6" s="3" t="s">
        <v>28</v>
      </c>
      <c r="J6" s="3" t="s">
        <v>28</v>
      </c>
      <c r="K6" s="3" t="s">
        <v>28</v>
      </c>
      <c r="L6" s="3" t="s">
        <v>91</v>
      </c>
      <c r="M6" s="3" t="s">
        <v>91</v>
      </c>
      <c r="N6" s="3" t="s">
        <v>91</v>
      </c>
      <c r="O6" s="3" t="s">
        <v>28</v>
      </c>
      <c r="P6" s="3" t="s">
        <v>91</v>
      </c>
      <c r="Q6" s="3" t="s">
        <v>91</v>
      </c>
      <c r="R6" s="3" t="s">
        <v>91</v>
      </c>
      <c r="S6" s="3" t="s">
        <v>28</v>
      </c>
    </row>
    <row r="7" spans="1:19" x14ac:dyDescent="0.35">
      <c r="A7" s="4" t="s">
        <v>1338</v>
      </c>
      <c r="B7" s="3" t="s">
        <v>295</v>
      </c>
      <c r="C7" s="3" t="s">
        <v>295</v>
      </c>
      <c r="D7" s="3" t="s">
        <v>296</v>
      </c>
      <c r="E7" s="3" t="s">
        <v>297</v>
      </c>
      <c r="F7" s="3" t="s">
        <v>295</v>
      </c>
      <c r="G7" s="3" t="s">
        <v>296</v>
      </c>
      <c r="H7" s="3" t="s">
        <v>298</v>
      </c>
      <c r="I7" s="3" t="s">
        <v>299</v>
      </c>
      <c r="J7" s="3" t="s">
        <v>300</v>
      </c>
      <c r="K7" s="3" t="s">
        <v>301</v>
      </c>
      <c r="L7" s="3" t="s">
        <v>302</v>
      </c>
      <c r="M7" s="3" t="s">
        <v>298</v>
      </c>
      <c r="N7" s="3" t="s">
        <v>303</v>
      </c>
      <c r="O7" s="3" t="s">
        <v>304</v>
      </c>
      <c r="P7" s="3" t="s">
        <v>282</v>
      </c>
      <c r="Q7" s="3" t="s">
        <v>305</v>
      </c>
      <c r="R7" s="3" t="s">
        <v>306</v>
      </c>
      <c r="S7" s="3" t="s">
        <v>55</v>
      </c>
    </row>
    <row r="8" spans="1:19" x14ac:dyDescent="0.35">
      <c r="A8" s="6" t="s">
        <v>679</v>
      </c>
      <c r="B8" s="5" t="s">
        <v>1339</v>
      </c>
      <c r="C8" s="5" t="s">
        <v>1340</v>
      </c>
      <c r="D8" s="5" t="s">
        <v>1341</v>
      </c>
      <c r="E8" s="5" t="s">
        <v>1342</v>
      </c>
      <c r="F8" s="5" t="s">
        <v>1343</v>
      </c>
      <c r="G8" s="5" t="s">
        <v>1344</v>
      </c>
      <c r="H8" s="5" t="s">
        <v>866</v>
      </c>
      <c r="I8" s="5" t="s">
        <v>1344</v>
      </c>
      <c r="J8" s="5" t="s">
        <v>1345</v>
      </c>
      <c r="K8" s="5" t="s">
        <v>910</v>
      </c>
      <c r="L8" s="5" t="s">
        <v>1346</v>
      </c>
      <c r="M8" s="5" t="s">
        <v>1347</v>
      </c>
      <c r="N8" s="5" t="s">
        <v>1348</v>
      </c>
      <c r="O8" s="5" t="s">
        <v>878</v>
      </c>
      <c r="P8" s="5" t="s">
        <v>1349</v>
      </c>
      <c r="Q8" s="5" t="s">
        <v>1350</v>
      </c>
      <c r="R8" s="5" t="s">
        <v>1351</v>
      </c>
      <c r="S8" s="5" t="s">
        <v>1352</v>
      </c>
    </row>
    <row r="9" spans="1:19" x14ac:dyDescent="0.35">
      <c r="A9" s="4" t="s">
        <v>683</v>
      </c>
      <c r="B9" s="3" t="s">
        <v>1353</v>
      </c>
      <c r="C9" s="3" t="s">
        <v>1354</v>
      </c>
      <c r="D9" s="3" t="s">
        <v>1355</v>
      </c>
      <c r="E9" s="3" t="s">
        <v>1356</v>
      </c>
      <c r="F9" s="3" t="s">
        <v>1357</v>
      </c>
      <c r="G9" s="3" t="s">
        <v>864</v>
      </c>
      <c r="H9" s="3" t="s">
        <v>345</v>
      </c>
      <c r="I9" s="3" t="s">
        <v>1358</v>
      </c>
      <c r="J9" s="3" t="s">
        <v>1359</v>
      </c>
      <c r="K9" s="3" t="s">
        <v>1360</v>
      </c>
      <c r="L9" s="3" t="s">
        <v>1361</v>
      </c>
      <c r="M9" s="3" t="s">
        <v>1362</v>
      </c>
      <c r="N9" s="3" t="s">
        <v>1363</v>
      </c>
      <c r="O9" s="3" t="s">
        <v>1350</v>
      </c>
      <c r="P9" s="3" t="s">
        <v>892</v>
      </c>
      <c r="Q9" s="3" t="s">
        <v>1364</v>
      </c>
      <c r="R9" s="3" t="s">
        <v>1365</v>
      </c>
      <c r="S9" s="3" t="s">
        <v>1366</v>
      </c>
    </row>
    <row r="10" spans="1:19" x14ac:dyDescent="0.35">
      <c r="A10" s="6" t="s">
        <v>687</v>
      </c>
      <c r="B10" s="5" t="s">
        <v>161</v>
      </c>
      <c r="C10" s="5" t="s">
        <v>86</v>
      </c>
      <c r="D10" s="5" t="s">
        <v>200</v>
      </c>
      <c r="E10" s="5" t="s">
        <v>154</v>
      </c>
      <c r="F10" s="5" t="s">
        <v>201</v>
      </c>
      <c r="G10" s="5" t="s">
        <v>149</v>
      </c>
      <c r="H10" s="5" t="s">
        <v>202</v>
      </c>
      <c r="I10" s="5" t="s">
        <v>147</v>
      </c>
      <c r="J10" s="5" t="s">
        <v>203</v>
      </c>
      <c r="K10" s="5" t="s">
        <v>204</v>
      </c>
      <c r="L10" s="5" t="s">
        <v>154</v>
      </c>
      <c r="M10" s="5" t="s">
        <v>205</v>
      </c>
      <c r="N10" s="5" t="s">
        <v>206</v>
      </c>
      <c r="O10" s="5" t="s">
        <v>200</v>
      </c>
      <c r="P10" s="5" t="s">
        <v>207</v>
      </c>
      <c r="Q10" s="5" t="s">
        <v>156</v>
      </c>
      <c r="R10" s="5" t="s">
        <v>208</v>
      </c>
      <c r="S10" s="5" t="s">
        <v>54</v>
      </c>
    </row>
    <row r="13" spans="1:19" x14ac:dyDescent="0.35">
      <c r="A13" s="4" t="s">
        <v>1367</v>
      </c>
    </row>
    <row r="15" spans="1:19" x14ac:dyDescent="0.35">
      <c r="A15" s="4" t="s">
        <v>1368</v>
      </c>
    </row>
    <row r="16" spans="1:19" x14ac:dyDescent="0.35">
      <c r="A16" s="4" t="s">
        <v>1369</v>
      </c>
    </row>
    <row r="17" spans="1:1" x14ac:dyDescent="0.35">
      <c r="A17" s="4" t="s">
        <v>1370</v>
      </c>
    </row>
    <row r="18" spans="1:1" x14ac:dyDescent="0.35">
      <c r="A18" s="4" t="s">
        <v>1371</v>
      </c>
    </row>
    <row r="19" spans="1:1" x14ac:dyDescent="0.35">
      <c r="A19" s="4" t="s">
        <v>1372</v>
      </c>
    </row>
    <row r="22" spans="1:1" ht="15" x14ac:dyDescent="0.35">
      <c r="A22"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5"/>
  <sheetViews>
    <sheetView workbookViewId="0"/>
  </sheetViews>
  <sheetFormatPr defaultColWidth="10.90625" defaultRowHeight="14.5" x14ac:dyDescent="0.35"/>
  <cols>
    <col min="1" max="1" width="28.7265625" customWidth="1"/>
    <col min="2" max="19" width="12.7265625" customWidth="1"/>
  </cols>
  <sheetData>
    <row r="1" spans="1:19" x14ac:dyDescent="0.35">
      <c r="A1" s="1" t="s">
        <v>1373</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47</v>
      </c>
      <c r="B4" s="3" t="s">
        <v>1374</v>
      </c>
      <c r="C4" s="3" t="s">
        <v>1375</v>
      </c>
      <c r="D4" s="3" t="s">
        <v>1376</v>
      </c>
      <c r="E4" s="3" t="s">
        <v>1377</v>
      </c>
      <c r="F4" s="3" t="s">
        <v>1378</v>
      </c>
      <c r="G4" s="3" t="s">
        <v>1379</v>
      </c>
      <c r="H4" s="3" t="s">
        <v>1380</v>
      </c>
      <c r="I4" s="3" t="s">
        <v>1381</v>
      </c>
      <c r="J4" s="3" t="s">
        <v>1382</v>
      </c>
      <c r="K4" s="3" t="s">
        <v>1383</v>
      </c>
      <c r="L4" s="3" t="s">
        <v>1384</v>
      </c>
      <c r="M4" s="3" t="s">
        <v>1385</v>
      </c>
      <c r="N4" s="3" t="s">
        <v>1386</v>
      </c>
      <c r="O4" s="3" t="s">
        <v>1387</v>
      </c>
      <c r="P4" s="3" t="s">
        <v>1388</v>
      </c>
      <c r="Q4" s="3" t="s">
        <v>1389</v>
      </c>
      <c r="R4" s="3" t="s">
        <v>1390</v>
      </c>
      <c r="S4" s="3" t="s">
        <v>48</v>
      </c>
    </row>
    <row r="5" spans="1:19" x14ac:dyDescent="0.35">
      <c r="A5" s="4" t="s">
        <v>45</v>
      </c>
      <c r="B5" s="3" t="s">
        <v>15</v>
      </c>
      <c r="C5" s="3" t="s">
        <v>194</v>
      </c>
      <c r="D5" s="3" t="s">
        <v>231</v>
      </c>
      <c r="E5" s="3" t="s">
        <v>232</v>
      </c>
      <c r="F5" s="3" t="s">
        <v>237</v>
      </c>
      <c r="G5" s="3" t="s">
        <v>189</v>
      </c>
      <c r="H5" s="3" t="s">
        <v>156</v>
      </c>
      <c r="I5" s="3" t="s">
        <v>255</v>
      </c>
      <c r="J5" s="3" t="s">
        <v>169</v>
      </c>
      <c r="K5" s="3" t="s">
        <v>251</v>
      </c>
      <c r="L5" s="3" t="s">
        <v>533</v>
      </c>
      <c r="M5" s="3" t="s">
        <v>51</v>
      </c>
      <c r="N5" s="3" t="s">
        <v>144</v>
      </c>
      <c r="O5" s="3" t="s">
        <v>51</v>
      </c>
      <c r="P5" s="3" t="s">
        <v>197</v>
      </c>
      <c r="Q5" s="3" t="s">
        <v>238</v>
      </c>
      <c r="R5" s="3" t="s">
        <v>9</v>
      </c>
      <c r="S5" s="3" t="s">
        <v>41</v>
      </c>
    </row>
    <row r="6" spans="1:19" x14ac:dyDescent="0.35">
      <c r="A6" s="6" t="s">
        <v>50</v>
      </c>
      <c r="B6" s="5" t="s">
        <v>166</v>
      </c>
      <c r="C6" s="5" t="s">
        <v>234</v>
      </c>
      <c r="D6" s="5" t="s">
        <v>188</v>
      </c>
      <c r="E6" s="5" t="s">
        <v>224</v>
      </c>
      <c r="F6" s="5" t="s">
        <v>469</v>
      </c>
      <c r="G6" s="5" t="s">
        <v>534</v>
      </c>
      <c r="H6" s="5" t="s">
        <v>173</v>
      </c>
      <c r="I6" s="5" t="s">
        <v>162</v>
      </c>
      <c r="J6" s="5" t="s">
        <v>255</v>
      </c>
      <c r="K6" s="5" t="s">
        <v>174</v>
      </c>
      <c r="L6" s="5" t="s">
        <v>165</v>
      </c>
      <c r="M6" s="5" t="s">
        <v>535</v>
      </c>
      <c r="N6" s="5" t="s">
        <v>234</v>
      </c>
      <c r="O6" s="5" t="s">
        <v>779</v>
      </c>
      <c r="P6" s="5" t="s">
        <v>165</v>
      </c>
      <c r="Q6" s="5" t="s">
        <v>236</v>
      </c>
      <c r="R6" s="5" t="s">
        <v>186</v>
      </c>
      <c r="S6" s="5" t="s">
        <v>51</v>
      </c>
    </row>
    <row r="7" spans="1:19" x14ac:dyDescent="0.35">
      <c r="A7" s="6" t="s">
        <v>1391</v>
      </c>
      <c r="B7" s="5" t="s">
        <v>161</v>
      </c>
      <c r="C7" s="5" t="s">
        <v>86</v>
      </c>
      <c r="D7" s="5" t="s">
        <v>200</v>
      </c>
      <c r="E7" s="5" t="s">
        <v>154</v>
      </c>
      <c r="F7" s="5" t="s">
        <v>201</v>
      </c>
      <c r="G7" s="5" t="s">
        <v>149</v>
      </c>
      <c r="H7" s="5" t="s">
        <v>202</v>
      </c>
      <c r="I7" s="5" t="s">
        <v>147</v>
      </c>
      <c r="J7" s="5" t="s">
        <v>203</v>
      </c>
      <c r="K7" s="5" t="s">
        <v>204</v>
      </c>
      <c r="L7" s="5" t="s">
        <v>154</v>
      </c>
      <c r="M7" s="5" t="s">
        <v>205</v>
      </c>
      <c r="N7" s="5" t="s">
        <v>206</v>
      </c>
      <c r="O7" s="5" t="s">
        <v>200</v>
      </c>
      <c r="P7" s="5" t="s">
        <v>207</v>
      </c>
      <c r="Q7" s="5" t="s">
        <v>156</v>
      </c>
      <c r="R7" s="5" t="s">
        <v>208</v>
      </c>
      <c r="S7" s="5" t="s">
        <v>54</v>
      </c>
    </row>
    <row r="10" spans="1:19" x14ac:dyDescent="0.35">
      <c r="A10" s="4" t="s">
        <v>1392</v>
      </c>
    </row>
    <row r="12" spans="1:19" x14ac:dyDescent="0.35">
      <c r="A12" s="4" t="s">
        <v>1393</v>
      </c>
    </row>
    <row r="15" spans="1:19" ht="15" x14ac:dyDescent="0.35">
      <c r="A1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16"/>
  <sheetViews>
    <sheetView workbookViewId="0"/>
  </sheetViews>
  <sheetFormatPr defaultColWidth="10.90625" defaultRowHeight="14.5" x14ac:dyDescent="0.35"/>
  <cols>
    <col min="1" max="1" width="61.7265625" customWidth="1"/>
    <col min="2" max="17" width="12.7265625" customWidth="1"/>
  </cols>
  <sheetData>
    <row r="1" spans="1:17" x14ac:dyDescent="0.35">
      <c r="A1" s="1" t="s">
        <v>1394</v>
      </c>
    </row>
    <row r="3" spans="1:17" x14ac:dyDescent="0.35">
      <c r="A3" s="2" t="s">
        <v>1395</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row>
    <row r="4" spans="1:17" x14ac:dyDescent="0.35">
      <c r="A4" s="4" t="s">
        <v>1396</v>
      </c>
      <c r="B4" s="3" t="s">
        <v>968</v>
      </c>
      <c r="C4" s="3" t="s">
        <v>950</v>
      </c>
      <c r="D4" s="3" t="s">
        <v>968</v>
      </c>
      <c r="E4" s="3" t="s">
        <v>960</v>
      </c>
      <c r="F4" s="3" t="s">
        <v>655</v>
      </c>
      <c r="G4" s="3" t="s">
        <v>655</v>
      </c>
      <c r="H4" s="3" t="s">
        <v>969</v>
      </c>
      <c r="I4" s="3" t="s">
        <v>960</v>
      </c>
      <c r="J4" s="3" t="s">
        <v>960</v>
      </c>
      <c r="K4" s="3" t="s">
        <v>969</v>
      </c>
      <c r="L4" s="3" t="s">
        <v>655</v>
      </c>
      <c r="M4" s="3" t="s">
        <v>655</v>
      </c>
      <c r="N4" s="3" t="s">
        <v>651</v>
      </c>
      <c r="O4" s="3" t="s">
        <v>840</v>
      </c>
      <c r="P4" s="3" t="s">
        <v>651</v>
      </c>
      <c r="Q4" s="3" t="s">
        <v>959</v>
      </c>
    </row>
    <row r="5" spans="1:17" x14ac:dyDescent="0.35">
      <c r="A5" s="4" t="s">
        <v>1397</v>
      </c>
      <c r="B5" s="3" t="s">
        <v>647</v>
      </c>
      <c r="C5" s="3" t="s">
        <v>648</v>
      </c>
      <c r="D5" s="3" t="s">
        <v>644</v>
      </c>
      <c r="E5" s="3" t="s">
        <v>648</v>
      </c>
      <c r="F5" s="3" t="s">
        <v>644</v>
      </c>
      <c r="G5" s="3" t="s">
        <v>659</v>
      </c>
      <c r="H5" s="3" t="s">
        <v>645</v>
      </c>
      <c r="I5" s="3" t="s">
        <v>645</v>
      </c>
      <c r="J5" s="3" t="s">
        <v>659</v>
      </c>
      <c r="K5" s="3" t="s">
        <v>644</v>
      </c>
      <c r="L5" s="3" t="s">
        <v>643</v>
      </c>
      <c r="M5" s="3" t="s">
        <v>659</v>
      </c>
      <c r="N5" s="3" t="s">
        <v>659</v>
      </c>
      <c r="O5" s="3" t="s">
        <v>643</v>
      </c>
      <c r="P5" s="3" t="s">
        <v>645</v>
      </c>
      <c r="Q5" s="3" t="s">
        <v>649</v>
      </c>
    </row>
    <row r="6" spans="1:17" x14ac:dyDescent="0.35">
      <c r="A6" s="4" t="s">
        <v>1398</v>
      </c>
      <c r="B6" s="3" t="s">
        <v>642</v>
      </c>
      <c r="C6" s="3" t="s">
        <v>661</v>
      </c>
      <c r="D6" s="3" t="s">
        <v>642</v>
      </c>
      <c r="E6" s="3" t="s">
        <v>642</v>
      </c>
      <c r="F6" s="3" t="s">
        <v>696</v>
      </c>
      <c r="G6" s="3" t="s">
        <v>696</v>
      </c>
      <c r="H6" s="3" t="s">
        <v>696</v>
      </c>
      <c r="I6" s="3" t="s">
        <v>696</v>
      </c>
      <c r="J6" s="3" t="s">
        <v>696</v>
      </c>
      <c r="K6" s="3" t="s">
        <v>696</v>
      </c>
      <c r="L6" s="3" t="s">
        <v>696</v>
      </c>
      <c r="M6" s="3" t="s">
        <v>696</v>
      </c>
      <c r="N6" s="3" t="s">
        <v>696</v>
      </c>
      <c r="O6" s="3" t="s">
        <v>696</v>
      </c>
      <c r="P6" s="3" t="s">
        <v>697</v>
      </c>
      <c r="Q6" s="3" t="s">
        <v>642</v>
      </c>
    </row>
    <row r="7" spans="1:17" x14ac:dyDescent="0.35">
      <c r="A7" s="6" t="s">
        <v>1399</v>
      </c>
      <c r="B7" s="5" t="s">
        <v>647</v>
      </c>
      <c r="C7" s="5" t="s">
        <v>648</v>
      </c>
      <c r="D7" s="5" t="s">
        <v>646</v>
      </c>
      <c r="E7" s="5" t="s">
        <v>644</v>
      </c>
      <c r="F7" s="5" t="s">
        <v>645</v>
      </c>
      <c r="G7" s="5" t="s">
        <v>648</v>
      </c>
      <c r="H7" s="5" t="s">
        <v>646</v>
      </c>
      <c r="I7" s="5" t="s">
        <v>646</v>
      </c>
      <c r="J7" s="5" t="s">
        <v>649</v>
      </c>
      <c r="K7" s="5" t="s">
        <v>647</v>
      </c>
      <c r="L7" s="5" t="s">
        <v>646</v>
      </c>
      <c r="M7" s="5" t="s">
        <v>647</v>
      </c>
      <c r="N7" s="5" t="s">
        <v>644</v>
      </c>
      <c r="O7" s="5" t="s">
        <v>647</v>
      </c>
      <c r="P7" s="5" t="s">
        <v>648</v>
      </c>
      <c r="Q7" s="5" t="s">
        <v>644</v>
      </c>
    </row>
    <row r="10" spans="1:17" x14ac:dyDescent="0.35">
      <c r="A10" s="4" t="s">
        <v>1400</v>
      </c>
    </row>
    <row r="12" spans="1:17" x14ac:dyDescent="0.35">
      <c r="A12" s="4" t="s">
        <v>1401</v>
      </c>
    </row>
    <row r="13" spans="1:17" x14ac:dyDescent="0.35">
      <c r="A13" s="4" t="s">
        <v>1402</v>
      </c>
    </row>
    <row r="16" spans="1:17" ht="15" x14ac:dyDescent="0.35">
      <c r="A16"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22"/>
  <sheetViews>
    <sheetView workbookViewId="0"/>
  </sheetViews>
  <sheetFormatPr defaultColWidth="10.90625" defaultRowHeight="14.5" x14ac:dyDescent="0.35"/>
  <cols>
    <col min="1" max="1" width="39.7265625" customWidth="1"/>
    <col min="2" max="19" width="12.7265625" customWidth="1"/>
  </cols>
  <sheetData>
    <row r="1" spans="1:19" x14ac:dyDescent="0.35">
      <c r="A1" s="1" t="s">
        <v>1403</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1334</v>
      </c>
      <c r="B4" s="3" t="s">
        <v>309</v>
      </c>
      <c r="C4" s="3" t="s">
        <v>309</v>
      </c>
      <c r="D4" s="3" t="s">
        <v>289</v>
      </c>
      <c r="E4" s="3" t="s">
        <v>307</v>
      </c>
      <c r="F4" s="3" t="s">
        <v>308</v>
      </c>
      <c r="G4" s="3" t="s">
        <v>398</v>
      </c>
      <c r="H4" s="3" t="s">
        <v>310</v>
      </c>
      <c r="I4" s="3" t="s">
        <v>394</v>
      </c>
      <c r="J4" s="3" t="s">
        <v>331</v>
      </c>
      <c r="K4" s="3" t="s">
        <v>328</v>
      </c>
      <c r="L4" s="3" t="s">
        <v>289</v>
      </c>
      <c r="M4" s="3" t="s">
        <v>291</v>
      </c>
      <c r="N4" s="3" t="s">
        <v>67</v>
      </c>
      <c r="O4" s="3" t="s">
        <v>395</v>
      </c>
      <c r="P4" s="3" t="s">
        <v>297</v>
      </c>
      <c r="Q4" s="3" t="s">
        <v>298</v>
      </c>
      <c r="R4" s="3" t="s">
        <v>305</v>
      </c>
      <c r="S4" s="3" t="s">
        <v>401</v>
      </c>
    </row>
    <row r="5" spans="1:19" x14ac:dyDescent="0.35">
      <c r="A5" s="4" t="s">
        <v>1336</v>
      </c>
      <c r="B5" s="3" t="s">
        <v>28</v>
      </c>
      <c r="C5" s="3" t="s">
        <v>38</v>
      </c>
      <c r="D5" s="3" t="s">
        <v>38</v>
      </c>
      <c r="E5" s="3" t="s">
        <v>28</v>
      </c>
      <c r="F5" s="3" t="s">
        <v>38</v>
      </c>
      <c r="G5" s="3" t="s">
        <v>91</v>
      </c>
      <c r="H5" s="3" t="s">
        <v>91</v>
      </c>
      <c r="I5" s="3" t="s">
        <v>28</v>
      </c>
      <c r="J5" s="3" t="s">
        <v>28</v>
      </c>
      <c r="K5" s="3" t="s">
        <v>91</v>
      </c>
      <c r="L5" s="3" t="s">
        <v>28</v>
      </c>
      <c r="M5" s="3" t="s">
        <v>91</v>
      </c>
      <c r="N5" s="3" t="s">
        <v>91</v>
      </c>
      <c r="O5" s="3" t="s">
        <v>28</v>
      </c>
      <c r="P5" s="3" t="s">
        <v>69</v>
      </c>
      <c r="Q5" s="3" t="s">
        <v>69</v>
      </c>
      <c r="R5" s="3" t="s">
        <v>16</v>
      </c>
      <c r="S5" s="3" t="s">
        <v>91</v>
      </c>
    </row>
    <row r="6" spans="1:19" x14ac:dyDescent="0.35">
      <c r="A6" s="4" t="s">
        <v>1337</v>
      </c>
      <c r="B6" s="3" t="s">
        <v>31</v>
      </c>
      <c r="C6" s="3" t="s">
        <v>31</v>
      </c>
      <c r="D6" s="3" t="s">
        <v>31</v>
      </c>
      <c r="E6" s="3" t="s">
        <v>31</v>
      </c>
      <c r="F6" s="3" t="s">
        <v>31</v>
      </c>
      <c r="G6" s="3" t="s">
        <v>91</v>
      </c>
      <c r="H6" s="3" t="s">
        <v>31</v>
      </c>
      <c r="I6" s="3" t="s">
        <v>31</v>
      </c>
      <c r="J6" s="3" t="s">
        <v>31</v>
      </c>
      <c r="K6" s="3" t="s">
        <v>31</v>
      </c>
      <c r="L6" s="3" t="s">
        <v>31</v>
      </c>
      <c r="M6" s="3" t="s">
        <v>31</v>
      </c>
      <c r="N6" s="3" t="s">
        <v>31</v>
      </c>
      <c r="O6" s="3" t="s">
        <v>31</v>
      </c>
      <c r="P6" s="3" t="s">
        <v>31</v>
      </c>
      <c r="Q6" s="3" t="s">
        <v>31</v>
      </c>
      <c r="R6" s="3" t="s">
        <v>31</v>
      </c>
      <c r="S6" s="3" t="s">
        <v>31</v>
      </c>
    </row>
    <row r="7" spans="1:19" x14ac:dyDescent="0.35">
      <c r="A7" s="4" t="s">
        <v>1338</v>
      </c>
      <c r="B7" s="3" t="s">
        <v>310</v>
      </c>
      <c r="C7" s="3" t="s">
        <v>310</v>
      </c>
      <c r="D7" s="3" t="s">
        <v>288</v>
      </c>
      <c r="E7" s="3" t="s">
        <v>290</v>
      </c>
      <c r="F7" s="3" t="s">
        <v>67</v>
      </c>
      <c r="G7" s="3" t="s">
        <v>397</v>
      </c>
      <c r="H7" s="3" t="s">
        <v>308</v>
      </c>
      <c r="I7" s="3" t="s">
        <v>297</v>
      </c>
      <c r="J7" s="3" t="s">
        <v>392</v>
      </c>
      <c r="K7" s="3" t="s">
        <v>397</v>
      </c>
      <c r="L7" s="3" t="s">
        <v>288</v>
      </c>
      <c r="M7" s="3" t="s">
        <v>67</v>
      </c>
      <c r="N7" s="3" t="s">
        <v>307</v>
      </c>
      <c r="O7" s="3" t="s">
        <v>394</v>
      </c>
      <c r="P7" s="3" t="s">
        <v>397</v>
      </c>
      <c r="Q7" s="3" t="s">
        <v>395</v>
      </c>
      <c r="R7" s="3" t="s">
        <v>301</v>
      </c>
      <c r="S7" s="3" t="s">
        <v>49</v>
      </c>
    </row>
    <row r="8" spans="1:19" x14ac:dyDescent="0.35">
      <c r="A8" s="6" t="s">
        <v>679</v>
      </c>
      <c r="B8" s="5" t="s">
        <v>1404</v>
      </c>
      <c r="C8" s="5" t="s">
        <v>1405</v>
      </c>
      <c r="D8" s="5" t="s">
        <v>1405</v>
      </c>
      <c r="E8" s="5" t="s">
        <v>919</v>
      </c>
      <c r="F8" s="5" t="s">
        <v>315</v>
      </c>
      <c r="G8" s="5" t="s">
        <v>973</v>
      </c>
      <c r="H8" s="5" t="s">
        <v>277</v>
      </c>
      <c r="I8" s="5" t="s">
        <v>980</v>
      </c>
      <c r="J8" s="5" t="s">
        <v>279</v>
      </c>
      <c r="K8" s="5" t="s">
        <v>1406</v>
      </c>
      <c r="L8" s="5" t="s">
        <v>1407</v>
      </c>
      <c r="M8" s="5" t="s">
        <v>1408</v>
      </c>
      <c r="N8" s="5" t="s">
        <v>1404</v>
      </c>
      <c r="O8" s="5" t="s">
        <v>1404</v>
      </c>
      <c r="P8" s="5" t="s">
        <v>918</v>
      </c>
      <c r="Q8" s="5" t="s">
        <v>1409</v>
      </c>
      <c r="R8" s="5" t="s">
        <v>1410</v>
      </c>
      <c r="S8" s="5" t="s">
        <v>1411</v>
      </c>
    </row>
    <row r="9" spans="1:19" x14ac:dyDescent="0.35">
      <c r="A9" s="4" t="s">
        <v>683</v>
      </c>
      <c r="B9" s="3" t="s">
        <v>1412</v>
      </c>
      <c r="C9" s="3" t="s">
        <v>1411</v>
      </c>
      <c r="D9" s="3" t="s">
        <v>1413</v>
      </c>
      <c r="E9" s="3" t="s">
        <v>918</v>
      </c>
      <c r="F9" s="3" t="s">
        <v>1414</v>
      </c>
      <c r="G9" s="3" t="s">
        <v>1415</v>
      </c>
      <c r="H9" s="3" t="s">
        <v>1416</v>
      </c>
      <c r="I9" s="3" t="s">
        <v>1417</v>
      </c>
      <c r="J9" s="3" t="s">
        <v>1418</v>
      </c>
      <c r="K9" s="3" t="s">
        <v>1419</v>
      </c>
      <c r="L9" s="3" t="s">
        <v>916</v>
      </c>
      <c r="M9" s="3" t="s">
        <v>1420</v>
      </c>
      <c r="N9" s="3" t="s">
        <v>1421</v>
      </c>
      <c r="O9" s="3" t="s">
        <v>1422</v>
      </c>
      <c r="P9" s="3" t="s">
        <v>1423</v>
      </c>
      <c r="Q9" s="3" t="s">
        <v>1424</v>
      </c>
      <c r="R9" s="3" t="s">
        <v>1425</v>
      </c>
      <c r="S9" s="3" t="s">
        <v>387</v>
      </c>
    </row>
    <row r="10" spans="1:19" x14ac:dyDescent="0.35">
      <c r="A10" s="6" t="s">
        <v>687</v>
      </c>
      <c r="B10" s="5" t="s">
        <v>1374</v>
      </c>
      <c r="C10" s="5" t="s">
        <v>1375</v>
      </c>
      <c r="D10" s="5" t="s">
        <v>1376</v>
      </c>
      <c r="E10" s="5" t="s">
        <v>1377</v>
      </c>
      <c r="F10" s="5" t="s">
        <v>1378</v>
      </c>
      <c r="G10" s="5" t="s">
        <v>1379</v>
      </c>
      <c r="H10" s="5" t="s">
        <v>1380</v>
      </c>
      <c r="I10" s="5" t="s">
        <v>1381</v>
      </c>
      <c r="J10" s="5" t="s">
        <v>1382</v>
      </c>
      <c r="K10" s="5" t="s">
        <v>1383</v>
      </c>
      <c r="L10" s="5" t="s">
        <v>1384</v>
      </c>
      <c r="M10" s="5" t="s">
        <v>1385</v>
      </c>
      <c r="N10" s="5" t="s">
        <v>1386</v>
      </c>
      <c r="O10" s="5" t="s">
        <v>1387</v>
      </c>
      <c r="P10" s="5" t="s">
        <v>1388</v>
      </c>
      <c r="Q10" s="5" t="s">
        <v>1389</v>
      </c>
      <c r="R10" s="5" t="s">
        <v>1390</v>
      </c>
      <c r="S10" s="5" t="s">
        <v>48</v>
      </c>
    </row>
    <row r="13" spans="1:19" x14ac:dyDescent="0.35">
      <c r="A13" s="4" t="s">
        <v>1426</v>
      </c>
    </row>
    <row r="15" spans="1:19" x14ac:dyDescent="0.35">
      <c r="A15" s="4" t="s">
        <v>1368</v>
      </c>
    </row>
    <row r="16" spans="1:19" x14ac:dyDescent="0.35">
      <c r="A16" s="4" t="s">
        <v>1369</v>
      </c>
    </row>
    <row r="17" spans="1:1" x14ac:dyDescent="0.35">
      <c r="A17" s="4" t="s">
        <v>1370</v>
      </c>
    </row>
    <row r="18" spans="1:1" x14ac:dyDescent="0.35">
      <c r="A18" s="4" t="s">
        <v>1371</v>
      </c>
    </row>
    <row r="19" spans="1:1" x14ac:dyDescent="0.35">
      <c r="A19" s="4" t="s">
        <v>1372</v>
      </c>
    </row>
    <row r="22" spans="1:1" ht="15" x14ac:dyDescent="0.35">
      <c r="A22"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16"/>
  <sheetViews>
    <sheetView workbookViewId="0"/>
  </sheetViews>
  <sheetFormatPr defaultColWidth="10.90625" defaultRowHeight="14.5" x14ac:dyDescent="0.35"/>
  <cols>
    <col min="1" max="1" width="61.7265625" customWidth="1"/>
    <col min="2" max="17" width="12.7265625" customWidth="1"/>
  </cols>
  <sheetData>
    <row r="1" spans="1:17" x14ac:dyDescent="0.35">
      <c r="A1" s="1" t="s">
        <v>1427</v>
      </c>
    </row>
    <row r="3" spans="1:17" x14ac:dyDescent="0.35">
      <c r="A3" s="2" t="s">
        <v>1395</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row>
    <row r="4" spans="1:17" x14ac:dyDescent="0.35">
      <c r="A4" s="4" t="s">
        <v>1396</v>
      </c>
      <c r="B4" s="3" t="s">
        <v>953</v>
      </c>
      <c r="C4" s="3" t="s">
        <v>944</v>
      </c>
      <c r="D4" s="3" t="s">
        <v>965</v>
      </c>
      <c r="E4" s="3" t="s">
        <v>956</v>
      </c>
      <c r="F4" s="3" t="s">
        <v>955</v>
      </c>
      <c r="G4" s="3" t="s">
        <v>957</v>
      </c>
      <c r="H4" s="3" t="s">
        <v>959</v>
      </c>
      <c r="I4" s="3" t="s">
        <v>1087</v>
      </c>
      <c r="J4" s="3" t="s">
        <v>968</v>
      </c>
      <c r="K4" s="3" t="s">
        <v>968</v>
      </c>
      <c r="L4" s="3" t="s">
        <v>969</v>
      </c>
      <c r="M4" s="3" t="s">
        <v>960</v>
      </c>
      <c r="N4" s="3" t="s">
        <v>840</v>
      </c>
      <c r="O4" s="3" t="s">
        <v>960</v>
      </c>
      <c r="P4" s="3" t="s">
        <v>950</v>
      </c>
      <c r="Q4" s="3" t="s">
        <v>955</v>
      </c>
    </row>
    <row r="5" spans="1:17" x14ac:dyDescent="0.35">
      <c r="A5" s="4" t="s">
        <v>1397</v>
      </c>
      <c r="B5" s="3" t="s">
        <v>842</v>
      </c>
      <c r="C5" s="3" t="s">
        <v>650</v>
      </c>
      <c r="D5" s="3" t="s">
        <v>646</v>
      </c>
      <c r="E5" s="3" t="s">
        <v>657</v>
      </c>
      <c r="F5" s="3" t="s">
        <v>649</v>
      </c>
      <c r="G5" s="3" t="s">
        <v>648</v>
      </c>
      <c r="H5" s="3" t="s">
        <v>659</v>
      </c>
      <c r="I5" s="3" t="s">
        <v>644</v>
      </c>
      <c r="J5" s="3" t="s">
        <v>659</v>
      </c>
      <c r="K5" s="3" t="s">
        <v>645</v>
      </c>
      <c r="L5" s="3" t="s">
        <v>642</v>
      </c>
      <c r="M5" s="3" t="s">
        <v>643</v>
      </c>
      <c r="N5" s="3" t="s">
        <v>643</v>
      </c>
      <c r="O5" s="3" t="s">
        <v>643</v>
      </c>
      <c r="P5" s="3" t="s">
        <v>645</v>
      </c>
      <c r="Q5" s="3" t="s">
        <v>650</v>
      </c>
    </row>
    <row r="6" spans="1:17" x14ac:dyDescent="0.35">
      <c r="A6" s="4" t="s">
        <v>1398</v>
      </c>
      <c r="B6" s="3" t="s">
        <v>645</v>
      </c>
      <c r="C6" s="3" t="s">
        <v>643</v>
      </c>
      <c r="D6" s="3" t="s">
        <v>659</v>
      </c>
      <c r="E6" s="3" t="s">
        <v>659</v>
      </c>
      <c r="F6" s="3" t="s">
        <v>643</v>
      </c>
      <c r="G6" s="3" t="s">
        <v>642</v>
      </c>
      <c r="H6" s="3" t="s">
        <v>696</v>
      </c>
      <c r="I6" s="3" t="s">
        <v>696</v>
      </c>
      <c r="J6" s="3" t="s">
        <v>642</v>
      </c>
      <c r="K6" s="3" t="s">
        <v>696</v>
      </c>
      <c r="L6" s="3" t="s">
        <v>697</v>
      </c>
      <c r="M6" s="3" t="s">
        <v>696</v>
      </c>
      <c r="N6" s="3" t="s">
        <v>697</v>
      </c>
      <c r="O6" s="3" t="s">
        <v>697</v>
      </c>
      <c r="P6" s="3" t="s">
        <v>696</v>
      </c>
      <c r="Q6" s="3" t="s">
        <v>661</v>
      </c>
    </row>
    <row r="7" spans="1:17" x14ac:dyDescent="0.35">
      <c r="A7" s="6" t="s">
        <v>1399</v>
      </c>
      <c r="B7" s="5" t="s">
        <v>840</v>
      </c>
      <c r="C7" s="5" t="s">
        <v>652</v>
      </c>
      <c r="D7" s="5" t="s">
        <v>969</v>
      </c>
      <c r="E7" s="5" t="s">
        <v>650</v>
      </c>
      <c r="F7" s="5" t="s">
        <v>654</v>
      </c>
      <c r="G7" s="5" t="s">
        <v>652</v>
      </c>
      <c r="H7" s="5" t="s">
        <v>654</v>
      </c>
      <c r="I7" s="5" t="s">
        <v>842</v>
      </c>
      <c r="J7" s="5" t="s">
        <v>654</v>
      </c>
      <c r="K7" s="5" t="s">
        <v>650</v>
      </c>
      <c r="L7" s="5" t="s">
        <v>654</v>
      </c>
      <c r="M7" s="5" t="s">
        <v>657</v>
      </c>
      <c r="N7" s="5" t="s">
        <v>646</v>
      </c>
      <c r="O7" s="5" t="s">
        <v>650</v>
      </c>
      <c r="P7" s="5" t="s">
        <v>657</v>
      </c>
      <c r="Q7" s="5" t="s">
        <v>650</v>
      </c>
    </row>
    <row r="10" spans="1:17" x14ac:dyDescent="0.35">
      <c r="A10" s="4" t="s">
        <v>1428</v>
      </c>
    </row>
    <row r="12" spans="1:17" x14ac:dyDescent="0.35">
      <c r="A12" s="4" t="s">
        <v>1401</v>
      </c>
    </row>
    <row r="13" spans="1:17" x14ac:dyDescent="0.35">
      <c r="A13" s="4" t="s">
        <v>1402</v>
      </c>
    </row>
    <row r="16" spans="1:17" ht="15" x14ac:dyDescent="0.35">
      <c r="A16"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22"/>
  <sheetViews>
    <sheetView workbookViewId="0"/>
  </sheetViews>
  <sheetFormatPr defaultColWidth="10.90625" defaultRowHeight="14.5" x14ac:dyDescent="0.35"/>
  <cols>
    <col min="1" max="1" width="39.7265625" customWidth="1"/>
    <col min="2" max="19" width="12.7265625" customWidth="1"/>
  </cols>
  <sheetData>
    <row r="1" spans="1:19" x14ac:dyDescent="0.35">
      <c r="A1" s="1" t="s">
        <v>1429</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1334</v>
      </c>
      <c r="B4" s="3" t="s">
        <v>73</v>
      </c>
      <c r="C4" s="3" t="s">
        <v>313</v>
      </c>
      <c r="D4" s="3" t="s">
        <v>75</v>
      </c>
      <c r="E4" s="3" t="s">
        <v>20</v>
      </c>
      <c r="F4" s="3" t="s">
        <v>20</v>
      </c>
      <c r="G4" s="3" t="s">
        <v>313</v>
      </c>
      <c r="H4" s="3" t="s">
        <v>52</v>
      </c>
      <c r="I4" s="3" t="s">
        <v>64</v>
      </c>
      <c r="J4" s="3" t="s">
        <v>406</v>
      </c>
      <c r="K4" s="3" t="s">
        <v>102</v>
      </c>
      <c r="L4" s="3" t="s">
        <v>42</v>
      </c>
      <c r="M4" s="3" t="s">
        <v>102</v>
      </c>
      <c r="N4" s="3" t="s">
        <v>326</v>
      </c>
      <c r="O4" s="3" t="s">
        <v>284</v>
      </c>
      <c r="P4" s="3" t="s">
        <v>102</v>
      </c>
      <c r="Q4" s="3" t="s">
        <v>102</v>
      </c>
      <c r="R4" s="3" t="s">
        <v>285</v>
      </c>
      <c r="S4" s="3" t="s">
        <v>323</v>
      </c>
    </row>
    <row r="5" spans="1:19" x14ac:dyDescent="0.35">
      <c r="A5" s="4" t="s">
        <v>1336</v>
      </c>
      <c r="B5" s="3" t="s">
        <v>38</v>
      </c>
      <c r="C5" s="3" t="s">
        <v>38</v>
      </c>
      <c r="D5" s="3" t="s">
        <v>28</v>
      </c>
      <c r="E5" s="3" t="s">
        <v>28</v>
      </c>
      <c r="F5" s="3" t="s">
        <v>69</v>
      </c>
      <c r="G5" s="3" t="s">
        <v>69</v>
      </c>
      <c r="H5" s="3" t="s">
        <v>38</v>
      </c>
      <c r="I5" s="3" t="s">
        <v>38</v>
      </c>
      <c r="J5" s="3" t="s">
        <v>38</v>
      </c>
      <c r="K5" s="3" t="s">
        <v>69</v>
      </c>
      <c r="L5" s="3" t="s">
        <v>16</v>
      </c>
      <c r="M5" s="3" t="s">
        <v>16</v>
      </c>
      <c r="N5" s="3" t="s">
        <v>73</v>
      </c>
      <c r="O5" s="3" t="s">
        <v>59</v>
      </c>
      <c r="P5" s="3" t="s">
        <v>287</v>
      </c>
      <c r="Q5" s="3" t="s">
        <v>287</v>
      </c>
      <c r="R5" s="3" t="s">
        <v>287</v>
      </c>
      <c r="S5" s="3" t="s">
        <v>73</v>
      </c>
    </row>
    <row r="6" spans="1:19" x14ac:dyDescent="0.35">
      <c r="A6" s="4" t="s">
        <v>1337</v>
      </c>
      <c r="B6" s="3" t="s">
        <v>31</v>
      </c>
      <c r="C6" s="3" t="s">
        <v>31</v>
      </c>
      <c r="D6" s="3" t="s">
        <v>31</v>
      </c>
      <c r="E6" s="3" t="s">
        <v>31</v>
      </c>
      <c r="F6" s="3" t="s">
        <v>31</v>
      </c>
      <c r="G6" s="3" t="s">
        <v>31</v>
      </c>
      <c r="H6" s="3" t="s">
        <v>31</v>
      </c>
      <c r="I6" s="3" t="s">
        <v>31</v>
      </c>
      <c r="J6" s="3" t="s">
        <v>31</v>
      </c>
      <c r="K6" s="3" t="s">
        <v>31</v>
      </c>
      <c r="L6" s="3" t="s">
        <v>31</v>
      </c>
      <c r="M6" s="3" t="s">
        <v>31</v>
      </c>
      <c r="N6" s="3" t="s">
        <v>31</v>
      </c>
      <c r="O6" s="3" t="s">
        <v>31</v>
      </c>
      <c r="P6" s="3" t="s">
        <v>31</v>
      </c>
      <c r="Q6" s="3" t="s">
        <v>31</v>
      </c>
      <c r="R6" s="3" t="s">
        <v>31</v>
      </c>
      <c r="S6" s="3" t="s">
        <v>31</v>
      </c>
    </row>
    <row r="7" spans="1:19" x14ac:dyDescent="0.35">
      <c r="A7" s="4" t="s">
        <v>1338</v>
      </c>
      <c r="B7" s="3" t="s">
        <v>16</v>
      </c>
      <c r="C7" s="3" t="s">
        <v>59</v>
      </c>
      <c r="D7" s="3" t="s">
        <v>46</v>
      </c>
      <c r="E7" s="3" t="s">
        <v>73</v>
      </c>
      <c r="F7" s="3" t="s">
        <v>59</v>
      </c>
      <c r="G7" s="3" t="s">
        <v>16</v>
      </c>
      <c r="H7" s="3" t="s">
        <v>20</v>
      </c>
      <c r="I7" s="3" t="s">
        <v>75</v>
      </c>
      <c r="J7" s="3" t="s">
        <v>285</v>
      </c>
      <c r="K7" s="3" t="s">
        <v>52</v>
      </c>
      <c r="L7" s="3" t="s">
        <v>323</v>
      </c>
      <c r="M7" s="3" t="s">
        <v>286</v>
      </c>
      <c r="N7" s="3" t="s">
        <v>75</v>
      </c>
      <c r="O7" s="3" t="s">
        <v>23</v>
      </c>
      <c r="P7" s="3" t="s">
        <v>20</v>
      </c>
      <c r="Q7" s="3" t="s">
        <v>313</v>
      </c>
      <c r="R7" s="3" t="s">
        <v>286</v>
      </c>
      <c r="S7" s="3" t="s">
        <v>46</v>
      </c>
    </row>
    <row r="8" spans="1:19" x14ac:dyDescent="0.35">
      <c r="A8" s="6" t="s">
        <v>679</v>
      </c>
      <c r="B8" s="5" t="s">
        <v>1430</v>
      </c>
      <c r="C8" s="5" t="s">
        <v>1335</v>
      </c>
      <c r="D8" s="5" t="s">
        <v>320</v>
      </c>
      <c r="E8" s="5" t="s">
        <v>1430</v>
      </c>
      <c r="F8" s="5" t="s">
        <v>332</v>
      </c>
      <c r="G8" s="5" t="s">
        <v>1431</v>
      </c>
      <c r="H8" s="5" t="s">
        <v>1431</v>
      </c>
      <c r="I8" s="5" t="s">
        <v>55</v>
      </c>
      <c r="J8" s="5" t="s">
        <v>980</v>
      </c>
      <c r="K8" s="5" t="s">
        <v>919</v>
      </c>
      <c r="L8" s="5" t="s">
        <v>1415</v>
      </c>
      <c r="M8" s="5" t="s">
        <v>1432</v>
      </c>
      <c r="N8" s="5" t="s">
        <v>1433</v>
      </c>
      <c r="O8" s="5" t="s">
        <v>1434</v>
      </c>
      <c r="P8" s="5" t="s">
        <v>1435</v>
      </c>
      <c r="Q8" s="5" t="s">
        <v>901</v>
      </c>
      <c r="R8" s="5" t="s">
        <v>1436</v>
      </c>
      <c r="S8" s="5" t="s">
        <v>1437</v>
      </c>
    </row>
    <row r="9" spans="1:19" x14ac:dyDescent="0.35">
      <c r="A9" s="4" t="s">
        <v>683</v>
      </c>
      <c r="B9" s="3" t="s">
        <v>10</v>
      </c>
      <c r="C9" s="3" t="s">
        <v>306</v>
      </c>
      <c r="D9" s="3" t="s">
        <v>972</v>
      </c>
      <c r="E9" s="3" t="s">
        <v>55</v>
      </c>
      <c r="F9" s="3" t="s">
        <v>269</v>
      </c>
      <c r="G9" s="3" t="s">
        <v>55</v>
      </c>
      <c r="H9" s="3" t="s">
        <v>332</v>
      </c>
      <c r="I9" s="3" t="s">
        <v>380</v>
      </c>
      <c r="J9" s="3" t="s">
        <v>1438</v>
      </c>
      <c r="K9" s="3" t="s">
        <v>1404</v>
      </c>
      <c r="L9" s="3" t="s">
        <v>1411</v>
      </c>
      <c r="M9" s="3" t="s">
        <v>1419</v>
      </c>
      <c r="N9" s="3" t="s">
        <v>1439</v>
      </c>
      <c r="O9" s="3" t="s">
        <v>1440</v>
      </c>
      <c r="P9" s="3" t="s">
        <v>1440</v>
      </c>
      <c r="Q9" s="3" t="s">
        <v>886</v>
      </c>
      <c r="R9" s="3" t="s">
        <v>1441</v>
      </c>
      <c r="S9" s="3" t="s">
        <v>885</v>
      </c>
    </row>
    <row r="10" spans="1:19" x14ac:dyDescent="0.35">
      <c r="A10" s="6" t="s">
        <v>687</v>
      </c>
      <c r="B10" s="5" t="s">
        <v>15</v>
      </c>
      <c r="C10" s="5" t="s">
        <v>194</v>
      </c>
      <c r="D10" s="5" t="s">
        <v>231</v>
      </c>
      <c r="E10" s="5" t="s">
        <v>232</v>
      </c>
      <c r="F10" s="5" t="s">
        <v>237</v>
      </c>
      <c r="G10" s="5" t="s">
        <v>189</v>
      </c>
      <c r="H10" s="5" t="s">
        <v>156</v>
      </c>
      <c r="I10" s="5" t="s">
        <v>255</v>
      </c>
      <c r="J10" s="5" t="s">
        <v>169</v>
      </c>
      <c r="K10" s="5" t="s">
        <v>251</v>
      </c>
      <c r="L10" s="5" t="s">
        <v>533</v>
      </c>
      <c r="M10" s="5" t="s">
        <v>51</v>
      </c>
      <c r="N10" s="5" t="s">
        <v>144</v>
      </c>
      <c r="O10" s="5" t="s">
        <v>51</v>
      </c>
      <c r="P10" s="5" t="s">
        <v>197</v>
      </c>
      <c r="Q10" s="5" t="s">
        <v>238</v>
      </c>
      <c r="R10" s="5" t="s">
        <v>9</v>
      </c>
      <c r="S10" s="5" t="s">
        <v>41</v>
      </c>
    </row>
    <row r="13" spans="1:19" x14ac:dyDescent="0.35">
      <c r="A13" s="4" t="s">
        <v>1442</v>
      </c>
    </row>
    <row r="15" spans="1:19" x14ac:dyDescent="0.35">
      <c r="A15" s="4" t="s">
        <v>1368</v>
      </c>
    </row>
    <row r="16" spans="1:19" x14ac:dyDescent="0.35">
      <c r="A16" s="4" t="s">
        <v>1369</v>
      </c>
    </row>
    <row r="17" spans="1:1" x14ac:dyDescent="0.35">
      <c r="A17" s="4" t="s">
        <v>1370</v>
      </c>
    </row>
    <row r="18" spans="1:1" x14ac:dyDescent="0.35">
      <c r="A18" s="4" t="s">
        <v>1371</v>
      </c>
    </row>
    <row r="19" spans="1:1" x14ac:dyDescent="0.35">
      <c r="A19" s="4" t="s">
        <v>1372</v>
      </c>
    </row>
    <row r="22" spans="1:1" ht="15" x14ac:dyDescent="0.35">
      <c r="A22"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6"/>
  <sheetViews>
    <sheetView workbookViewId="0"/>
  </sheetViews>
  <sheetFormatPr defaultColWidth="10.90625" defaultRowHeight="14.5" x14ac:dyDescent="0.35"/>
  <cols>
    <col min="1" max="1" width="61.7265625" customWidth="1"/>
    <col min="2" max="17" width="12.7265625" customWidth="1"/>
  </cols>
  <sheetData>
    <row r="1" spans="1:17" x14ac:dyDescent="0.35">
      <c r="A1" s="1" t="s">
        <v>1443</v>
      </c>
    </row>
    <row r="3" spans="1:17" x14ac:dyDescent="0.35">
      <c r="A3" s="2" t="s">
        <v>1395</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row>
    <row r="4" spans="1:17" x14ac:dyDescent="0.35">
      <c r="A4" s="4" t="s">
        <v>1396</v>
      </c>
      <c r="B4" s="3" t="s">
        <v>657</v>
      </c>
      <c r="C4" s="3" t="s">
        <v>650</v>
      </c>
      <c r="D4" s="3" t="s">
        <v>650</v>
      </c>
      <c r="E4" s="3" t="s">
        <v>657</v>
      </c>
      <c r="F4" s="3" t="s">
        <v>649</v>
      </c>
      <c r="G4" s="3" t="s">
        <v>649</v>
      </c>
      <c r="H4" s="3" t="s">
        <v>651</v>
      </c>
      <c r="I4" s="3" t="s">
        <v>653</v>
      </c>
      <c r="J4" s="3" t="s">
        <v>655</v>
      </c>
      <c r="K4" s="3" t="s">
        <v>840</v>
      </c>
      <c r="L4" s="3" t="s">
        <v>655</v>
      </c>
      <c r="M4" s="3" t="s">
        <v>840</v>
      </c>
      <c r="N4" s="3" t="s">
        <v>651</v>
      </c>
      <c r="O4" s="3" t="s">
        <v>652</v>
      </c>
      <c r="P4" s="3" t="s">
        <v>841</v>
      </c>
      <c r="Q4" s="3" t="s">
        <v>655</v>
      </c>
    </row>
    <row r="5" spans="1:17" x14ac:dyDescent="0.35">
      <c r="A5" s="4" t="s">
        <v>1397</v>
      </c>
      <c r="B5" s="3" t="s">
        <v>659</v>
      </c>
      <c r="C5" s="3" t="s">
        <v>643</v>
      </c>
      <c r="D5" s="3" t="s">
        <v>659</v>
      </c>
      <c r="E5" s="3" t="s">
        <v>659</v>
      </c>
      <c r="F5" s="3" t="s">
        <v>643</v>
      </c>
      <c r="G5" s="3" t="s">
        <v>643</v>
      </c>
      <c r="H5" s="3" t="s">
        <v>645</v>
      </c>
      <c r="I5" s="3" t="s">
        <v>659</v>
      </c>
      <c r="J5" s="3" t="s">
        <v>644</v>
      </c>
      <c r="K5" s="3" t="s">
        <v>648</v>
      </c>
      <c r="L5" s="3" t="s">
        <v>644</v>
      </c>
      <c r="M5" s="3" t="s">
        <v>645</v>
      </c>
      <c r="N5" s="3" t="s">
        <v>644</v>
      </c>
      <c r="O5" s="3" t="s">
        <v>643</v>
      </c>
      <c r="P5" s="3" t="s">
        <v>645</v>
      </c>
      <c r="Q5" s="3" t="s">
        <v>646</v>
      </c>
    </row>
    <row r="6" spans="1:17" x14ac:dyDescent="0.35">
      <c r="A6" s="4" t="s">
        <v>1398</v>
      </c>
      <c r="B6" s="3" t="s">
        <v>697</v>
      </c>
      <c r="C6" s="3" t="s">
        <v>642</v>
      </c>
      <c r="D6" s="3" t="s">
        <v>696</v>
      </c>
      <c r="E6" s="3" t="s">
        <v>697</v>
      </c>
      <c r="F6" s="3" t="s">
        <v>695</v>
      </c>
      <c r="G6" s="3" t="s">
        <v>697</v>
      </c>
      <c r="H6" s="3" t="s">
        <v>696</v>
      </c>
      <c r="I6" s="3" t="s">
        <v>697</v>
      </c>
      <c r="J6" s="3" t="s">
        <v>696</v>
      </c>
      <c r="K6" s="3" t="s">
        <v>697</v>
      </c>
      <c r="L6" s="3" t="s">
        <v>642</v>
      </c>
      <c r="M6" s="3" t="s">
        <v>696</v>
      </c>
      <c r="N6" s="3" t="s">
        <v>642</v>
      </c>
      <c r="O6" s="3" t="s">
        <v>696</v>
      </c>
      <c r="P6" s="3" t="s">
        <v>695</v>
      </c>
      <c r="Q6" s="3" t="s">
        <v>642</v>
      </c>
    </row>
    <row r="7" spans="1:17" x14ac:dyDescent="0.35">
      <c r="A7" s="6" t="s">
        <v>1399</v>
      </c>
      <c r="B7" s="5" t="s">
        <v>697</v>
      </c>
      <c r="C7" s="5" t="s">
        <v>696</v>
      </c>
      <c r="D7" s="5" t="s">
        <v>642</v>
      </c>
      <c r="E7" s="5" t="s">
        <v>642</v>
      </c>
      <c r="F7" s="5" t="s">
        <v>696</v>
      </c>
      <c r="G7" s="5" t="s">
        <v>697</v>
      </c>
      <c r="H7" s="5" t="s">
        <v>645</v>
      </c>
      <c r="I7" s="5" t="s">
        <v>645</v>
      </c>
      <c r="J7" s="5" t="s">
        <v>648</v>
      </c>
      <c r="K7" s="5" t="s">
        <v>659</v>
      </c>
      <c r="L7" s="5" t="s">
        <v>645</v>
      </c>
      <c r="M7" s="5" t="s">
        <v>644</v>
      </c>
      <c r="N7" s="5" t="s">
        <v>659</v>
      </c>
      <c r="O7" s="5" t="s">
        <v>645</v>
      </c>
      <c r="P7" s="5" t="s">
        <v>643</v>
      </c>
      <c r="Q7" s="5" t="s">
        <v>642</v>
      </c>
    </row>
    <row r="10" spans="1:17" x14ac:dyDescent="0.35">
      <c r="A10" s="4" t="s">
        <v>1444</v>
      </c>
    </row>
    <row r="12" spans="1:17" x14ac:dyDescent="0.35">
      <c r="A12" s="4" t="s">
        <v>1401</v>
      </c>
    </row>
    <row r="13" spans="1:17" x14ac:dyDescent="0.35">
      <c r="A13" s="4" t="s">
        <v>1402</v>
      </c>
    </row>
    <row r="16" spans="1:17" ht="15" x14ac:dyDescent="0.35">
      <c r="A16"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6"/>
  <sheetViews>
    <sheetView workbookViewId="0"/>
  </sheetViews>
  <sheetFormatPr defaultColWidth="10.90625" defaultRowHeight="14.5" x14ac:dyDescent="0.35"/>
  <cols>
    <col min="1" max="1" width="39.7265625" customWidth="1"/>
    <col min="2" max="19" width="12.7265625" customWidth="1"/>
  </cols>
  <sheetData>
    <row r="1" spans="1:19" x14ac:dyDescent="0.35">
      <c r="A1" s="1" t="s">
        <v>1445</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16</v>
      </c>
      <c r="C4" s="3" t="s">
        <v>59</v>
      </c>
      <c r="D4" s="3" t="s">
        <v>313</v>
      </c>
      <c r="E4" s="3" t="s">
        <v>73</v>
      </c>
      <c r="F4" s="3" t="s">
        <v>313</v>
      </c>
      <c r="G4" s="3" t="s">
        <v>20</v>
      </c>
      <c r="H4" s="3" t="s">
        <v>286</v>
      </c>
      <c r="I4" s="3" t="s">
        <v>23</v>
      </c>
      <c r="J4" s="3" t="s">
        <v>285</v>
      </c>
      <c r="K4" s="3" t="s">
        <v>83</v>
      </c>
      <c r="L4" s="3" t="s">
        <v>83</v>
      </c>
      <c r="M4" s="3" t="s">
        <v>286</v>
      </c>
      <c r="N4" s="3" t="s">
        <v>52</v>
      </c>
      <c r="O4" s="3" t="s">
        <v>102</v>
      </c>
      <c r="P4" s="3" t="s">
        <v>64</v>
      </c>
      <c r="Q4" s="3" t="s">
        <v>102</v>
      </c>
      <c r="R4" s="3" t="s">
        <v>285</v>
      </c>
      <c r="S4" s="3" t="s">
        <v>323</v>
      </c>
    </row>
    <row r="5" spans="1:19" x14ac:dyDescent="0.35">
      <c r="A5" s="4" t="s">
        <v>1447</v>
      </c>
      <c r="B5" s="3" t="s">
        <v>16</v>
      </c>
      <c r="C5" s="3" t="s">
        <v>59</v>
      </c>
      <c r="D5" s="3" t="s">
        <v>73</v>
      </c>
      <c r="E5" s="3" t="s">
        <v>287</v>
      </c>
      <c r="F5" s="3" t="s">
        <v>73</v>
      </c>
      <c r="G5" s="3" t="s">
        <v>313</v>
      </c>
      <c r="H5" s="3" t="s">
        <v>20</v>
      </c>
      <c r="I5" s="3" t="s">
        <v>52</v>
      </c>
      <c r="J5" s="3" t="s">
        <v>23</v>
      </c>
      <c r="K5" s="3" t="s">
        <v>286</v>
      </c>
      <c r="L5" s="3" t="s">
        <v>286</v>
      </c>
      <c r="M5" s="3" t="s">
        <v>20</v>
      </c>
      <c r="N5" s="3" t="s">
        <v>46</v>
      </c>
      <c r="O5" s="3" t="s">
        <v>75</v>
      </c>
      <c r="P5" s="3" t="s">
        <v>83</v>
      </c>
      <c r="Q5" s="3" t="s">
        <v>75</v>
      </c>
      <c r="R5" s="3" t="s">
        <v>102</v>
      </c>
      <c r="S5" s="3" t="s">
        <v>23</v>
      </c>
    </row>
    <row r="6" spans="1:19" x14ac:dyDescent="0.35">
      <c r="A6" s="4" t="s">
        <v>1448</v>
      </c>
      <c r="B6" s="3" t="s">
        <v>16</v>
      </c>
      <c r="C6" s="3" t="s">
        <v>16</v>
      </c>
      <c r="D6" s="3" t="s">
        <v>287</v>
      </c>
      <c r="E6" s="3" t="s">
        <v>59</v>
      </c>
      <c r="F6" s="3" t="s">
        <v>59</v>
      </c>
      <c r="G6" s="3" t="s">
        <v>287</v>
      </c>
      <c r="H6" s="3" t="s">
        <v>73</v>
      </c>
      <c r="I6" s="3" t="s">
        <v>20</v>
      </c>
      <c r="J6" s="3" t="s">
        <v>286</v>
      </c>
      <c r="K6" s="3" t="s">
        <v>313</v>
      </c>
      <c r="L6" s="3" t="s">
        <v>20</v>
      </c>
      <c r="M6" s="3" t="s">
        <v>73</v>
      </c>
      <c r="N6" s="3" t="s">
        <v>313</v>
      </c>
      <c r="O6" s="3" t="s">
        <v>286</v>
      </c>
      <c r="P6" s="3" t="s">
        <v>286</v>
      </c>
      <c r="Q6" s="3" t="s">
        <v>286</v>
      </c>
      <c r="R6" s="3" t="s">
        <v>75</v>
      </c>
      <c r="S6" s="3" t="s">
        <v>52</v>
      </c>
    </row>
    <row r="7" spans="1:19" x14ac:dyDescent="0.35">
      <c r="A7" s="4" t="s">
        <v>1336</v>
      </c>
      <c r="B7" s="3" t="s">
        <v>91</v>
      </c>
      <c r="C7" s="3" t="s">
        <v>28</v>
      </c>
      <c r="D7" s="3" t="s">
        <v>91</v>
      </c>
      <c r="E7" s="3" t="s">
        <v>91</v>
      </c>
      <c r="F7" s="3" t="s">
        <v>28</v>
      </c>
      <c r="G7" s="3" t="s">
        <v>91</v>
      </c>
      <c r="H7" s="3" t="s">
        <v>91</v>
      </c>
      <c r="I7" s="3" t="s">
        <v>91</v>
      </c>
      <c r="J7" s="3" t="s">
        <v>28</v>
      </c>
      <c r="K7" s="3" t="s">
        <v>28</v>
      </c>
      <c r="L7" s="3" t="s">
        <v>28</v>
      </c>
      <c r="M7" s="3" t="s">
        <v>91</v>
      </c>
      <c r="N7" s="3" t="s">
        <v>38</v>
      </c>
      <c r="O7" s="3" t="s">
        <v>28</v>
      </c>
      <c r="P7" s="3" t="s">
        <v>38</v>
      </c>
      <c r="Q7" s="3" t="s">
        <v>38</v>
      </c>
      <c r="R7" s="3" t="s">
        <v>69</v>
      </c>
      <c r="S7" s="3" t="s">
        <v>38</v>
      </c>
    </row>
    <row r="8" spans="1:19" x14ac:dyDescent="0.35">
      <c r="A8" s="4" t="s">
        <v>1337</v>
      </c>
      <c r="B8" s="3" t="s">
        <v>34</v>
      </c>
      <c r="C8" s="3" t="s">
        <v>31</v>
      </c>
      <c r="D8" s="3" t="s">
        <v>31</v>
      </c>
      <c r="E8" s="3" t="s">
        <v>31</v>
      </c>
      <c r="F8" s="3" t="s">
        <v>31</v>
      </c>
      <c r="G8" s="3" t="s">
        <v>31</v>
      </c>
      <c r="H8" s="3" t="s">
        <v>31</v>
      </c>
      <c r="I8" s="3" t="s">
        <v>31</v>
      </c>
      <c r="J8" s="3" t="s">
        <v>31</v>
      </c>
      <c r="K8" s="3" t="s">
        <v>31</v>
      </c>
      <c r="L8" s="3" t="s">
        <v>31</v>
      </c>
      <c r="M8" s="3" t="s">
        <v>31</v>
      </c>
      <c r="N8" s="3" t="s">
        <v>31</v>
      </c>
      <c r="O8" s="3" t="s">
        <v>31</v>
      </c>
      <c r="P8" s="3" t="s">
        <v>31</v>
      </c>
      <c r="Q8" s="3" t="s">
        <v>31</v>
      </c>
      <c r="R8" s="3" t="s">
        <v>34</v>
      </c>
      <c r="S8" s="3" t="s">
        <v>31</v>
      </c>
    </row>
    <row r="9" spans="1:19" x14ac:dyDescent="0.35">
      <c r="A9" s="4" t="s">
        <v>1449</v>
      </c>
      <c r="B9" s="3" t="s">
        <v>16</v>
      </c>
      <c r="C9" s="3" t="s">
        <v>59</v>
      </c>
      <c r="D9" s="3" t="s">
        <v>313</v>
      </c>
      <c r="E9" s="3" t="s">
        <v>73</v>
      </c>
      <c r="F9" s="3" t="s">
        <v>313</v>
      </c>
      <c r="G9" s="3" t="s">
        <v>20</v>
      </c>
      <c r="H9" s="3" t="s">
        <v>20</v>
      </c>
      <c r="I9" s="3" t="s">
        <v>75</v>
      </c>
      <c r="J9" s="3" t="s">
        <v>64</v>
      </c>
      <c r="K9" s="3" t="s">
        <v>52</v>
      </c>
      <c r="L9" s="3" t="s">
        <v>286</v>
      </c>
      <c r="M9" s="3" t="s">
        <v>46</v>
      </c>
      <c r="N9" s="3" t="s">
        <v>20</v>
      </c>
      <c r="O9" s="3" t="s">
        <v>75</v>
      </c>
      <c r="P9" s="3" t="s">
        <v>83</v>
      </c>
      <c r="Q9" s="3" t="s">
        <v>52</v>
      </c>
      <c r="R9" s="3" t="s">
        <v>102</v>
      </c>
      <c r="S9" s="3" t="s">
        <v>102</v>
      </c>
    </row>
    <row r="10" spans="1:19" x14ac:dyDescent="0.35">
      <c r="A10" s="4" t="s">
        <v>1450</v>
      </c>
      <c r="B10" s="3" t="s">
        <v>69</v>
      </c>
      <c r="C10" s="3" t="s">
        <v>69</v>
      </c>
      <c r="D10" s="3" t="s">
        <v>287</v>
      </c>
      <c r="E10" s="3" t="s">
        <v>59</v>
      </c>
      <c r="F10" s="3" t="s">
        <v>59</v>
      </c>
      <c r="G10" s="3" t="s">
        <v>73</v>
      </c>
      <c r="H10" s="3" t="s">
        <v>73</v>
      </c>
      <c r="I10" s="3" t="s">
        <v>286</v>
      </c>
      <c r="J10" s="3" t="s">
        <v>75</v>
      </c>
      <c r="K10" s="3" t="s">
        <v>20</v>
      </c>
      <c r="L10" s="3" t="s">
        <v>20</v>
      </c>
      <c r="M10" s="3" t="s">
        <v>313</v>
      </c>
      <c r="N10" s="3" t="s">
        <v>73</v>
      </c>
      <c r="O10" s="3" t="s">
        <v>286</v>
      </c>
      <c r="P10" s="3" t="s">
        <v>286</v>
      </c>
      <c r="Q10" s="3" t="s">
        <v>20</v>
      </c>
      <c r="R10" s="3" t="s">
        <v>52</v>
      </c>
      <c r="S10" s="3" t="s">
        <v>52</v>
      </c>
    </row>
    <row r="11" spans="1:19" x14ac:dyDescent="0.35">
      <c r="A11" s="4" t="s">
        <v>1451</v>
      </c>
      <c r="B11" s="3" t="s">
        <v>38</v>
      </c>
      <c r="C11" s="3" t="s">
        <v>38</v>
      </c>
      <c r="D11" s="3" t="s">
        <v>59</v>
      </c>
      <c r="E11" s="3" t="s">
        <v>16</v>
      </c>
      <c r="F11" s="3" t="s">
        <v>69</v>
      </c>
      <c r="G11" s="3" t="s">
        <v>287</v>
      </c>
      <c r="H11" s="3" t="s">
        <v>59</v>
      </c>
      <c r="I11" s="3" t="s">
        <v>313</v>
      </c>
      <c r="J11" s="3" t="s">
        <v>46</v>
      </c>
      <c r="K11" s="3" t="s">
        <v>287</v>
      </c>
      <c r="L11" s="3" t="s">
        <v>287</v>
      </c>
      <c r="M11" s="3" t="s">
        <v>287</v>
      </c>
      <c r="N11" s="3" t="s">
        <v>59</v>
      </c>
      <c r="O11" s="3" t="s">
        <v>313</v>
      </c>
      <c r="P11" s="3" t="s">
        <v>313</v>
      </c>
      <c r="Q11" s="3" t="s">
        <v>73</v>
      </c>
      <c r="R11" s="3" t="s">
        <v>46</v>
      </c>
      <c r="S11" s="3" t="s">
        <v>46</v>
      </c>
    </row>
    <row r="12" spans="1:19" x14ac:dyDescent="0.35">
      <c r="A12" s="6" t="s">
        <v>679</v>
      </c>
      <c r="B12" s="5" t="s">
        <v>295</v>
      </c>
      <c r="C12" s="5" t="s">
        <v>296</v>
      </c>
      <c r="D12" s="5" t="s">
        <v>299</v>
      </c>
      <c r="E12" s="5" t="s">
        <v>302</v>
      </c>
      <c r="F12" s="5" t="s">
        <v>1452</v>
      </c>
      <c r="G12" s="5" t="s">
        <v>302</v>
      </c>
      <c r="H12" s="5" t="s">
        <v>305</v>
      </c>
      <c r="I12" s="5" t="s">
        <v>399</v>
      </c>
      <c r="J12" s="5" t="s">
        <v>283</v>
      </c>
      <c r="K12" s="5" t="s">
        <v>281</v>
      </c>
      <c r="L12" s="5" t="s">
        <v>380</v>
      </c>
      <c r="M12" s="5" t="s">
        <v>380</v>
      </c>
      <c r="N12" s="5" t="s">
        <v>320</v>
      </c>
      <c r="O12" s="5" t="s">
        <v>275</v>
      </c>
      <c r="P12" s="5" t="s">
        <v>316</v>
      </c>
      <c r="Q12" s="5" t="s">
        <v>975</v>
      </c>
      <c r="R12" s="5" t="s">
        <v>1417</v>
      </c>
      <c r="S12" s="5" t="s">
        <v>1414</v>
      </c>
    </row>
    <row r="13" spans="1:19" x14ac:dyDescent="0.35">
      <c r="A13" s="4" t="s">
        <v>683</v>
      </c>
      <c r="B13" s="3" t="s">
        <v>403</v>
      </c>
      <c r="C13" s="3" t="s">
        <v>396</v>
      </c>
      <c r="D13" s="3" t="s">
        <v>1453</v>
      </c>
      <c r="E13" s="3" t="s">
        <v>926</v>
      </c>
      <c r="F13" s="3" t="s">
        <v>926</v>
      </c>
      <c r="G13" s="3" t="s">
        <v>304</v>
      </c>
      <c r="H13" s="3" t="s">
        <v>10</v>
      </c>
      <c r="I13" s="3" t="s">
        <v>283</v>
      </c>
      <c r="J13" s="3" t="s">
        <v>272</v>
      </c>
      <c r="K13" s="3" t="s">
        <v>381</v>
      </c>
      <c r="L13" s="3" t="s">
        <v>980</v>
      </c>
      <c r="M13" s="3" t="s">
        <v>320</v>
      </c>
      <c r="N13" s="3" t="s">
        <v>920</v>
      </c>
      <c r="O13" s="3" t="s">
        <v>925</v>
      </c>
      <c r="P13" s="3" t="s">
        <v>1438</v>
      </c>
      <c r="Q13" s="3" t="s">
        <v>924</v>
      </c>
      <c r="R13" s="3" t="s">
        <v>1421</v>
      </c>
      <c r="S13" s="3" t="s">
        <v>916</v>
      </c>
    </row>
    <row r="14" spans="1:19" x14ac:dyDescent="0.35">
      <c r="A14" s="6" t="s">
        <v>687</v>
      </c>
      <c r="B14" s="5" t="s">
        <v>166</v>
      </c>
      <c r="C14" s="5" t="s">
        <v>234</v>
      </c>
      <c r="D14" s="5" t="s">
        <v>188</v>
      </c>
      <c r="E14" s="5" t="s">
        <v>224</v>
      </c>
      <c r="F14" s="5" t="s">
        <v>469</v>
      </c>
      <c r="G14" s="5" t="s">
        <v>534</v>
      </c>
      <c r="H14" s="5" t="s">
        <v>173</v>
      </c>
      <c r="I14" s="5" t="s">
        <v>162</v>
      </c>
      <c r="J14" s="5" t="s">
        <v>255</v>
      </c>
      <c r="K14" s="5" t="s">
        <v>174</v>
      </c>
      <c r="L14" s="5" t="s">
        <v>165</v>
      </c>
      <c r="M14" s="5" t="s">
        <v>535</v>
      </c>
      <c r="N14" s="5" t="s">
        <v>234</v>
      </c>
      <c r="O14" s="5" t="s">
        <v>779</v>
      </c>
      <c r="P14" s="5" t="s">
        <v>165</v>
      </c>
      <c r="Q14" s="5" t="s">
        <v>236</v>
      </c>
      <c r="R14" s="5" t="s">
        <v>186</v>
      </c>
      <c r="S14" s="5" t="s">
        <v>51</v>
      </c>
    </row>
    <row r="17" spans="1:1" x14ac:dyDescent="0.35">
      <c r="A17" s="4" t="s">
        <v>1454</v>
      </c>
    </row>
    <row r="19" spans="1:1" x14ac:dyDescent="0.35">
      <c r="A19" s="4" t="s">
        <v>1368</v>
      </c>
    </row>
    <row r="20" spans="1:1" x14ac:dyDescent="0.35">
      <c r="A20" s="4" t="s">
        <v>1369</v>
      </c>
    </row>
    <row r="21" spans="1:1" x14ac:dyDescent="0.35">
      <c r="A21" s="4" t="s">
        <v>1370</v>
      </c>
    </row>
    <row r="22" spans="1:1" x14ac:dyDescent="0.35">
      <c r="A22" s="4" t="s">
        <v>1371</v>
      </c>
    </row>
    <row r="23" spans="1:1" x14ac:dyDescent="0.35">
      <c r="A23" s="4" t="s">
        <v>1372</v>
      </c>
    </row>
    <row r="26" spans="1:1" ht="15" x14ac:dyDescent="0.35">
      <c r="A26"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7"/>
  <sheetViews>
    <sheetView workbookViewId="0"/>
  </sheetViews>
  <sheetFormatPr defaultColWidth="10.90625" defaultRowHeight="14.5" x14ac:dyDescent="0.35"/>
  <cols>
    <col min="1" max="1" width="41.7265625" customWidth="1"/>
    <col min="2" max="2" width="47.7265625" customWidth="1"/>
    <col min="3" max="20" width="12.7265625" customWidth="1"/>
  </cols>
  <sheetData>
    <row r="1" spans="1:20" x14ac:dyDescent="0.35">
      <c r="A1" s="1" t="s">
        <v>113</v>
      </c>
    </row>
    <row r="3" spans="1:20" x14ac:dyDescent="0.35">
      <c r="A3" s="2" t="s">
        <v>1</v>
      </c>
      <c r="B3" s="2" t="s">
        <v>2</v>
      </c>
      <c r="C3" s="2" t="s">
        <v>114</v>
      </c>
      <c r="D3" s="2" t="s">
        <v>115</v>
      </c>
      <c r="E3" s="2" t="s">
        <v>116</v>
      </c>
      <c r="F3" s="2" t="s">
        <v>117</v>
      </c>
      <c r="G3" s="2" t="s">
        <v>118</v>
      </c>
      <c r="H3" s="2" t="s">
        <v>119</v>
      </c>
      <c r="I3" s="2" t="s">
        <v>120</v>
      </c>
      <c r="J3" s="2" t="s">
        <v>121</v>
      </c>
      <c r="K3" s="2" t="s">
        <v>122</v>
      </c>
      <c r="L3" s="2" t="s">
        <v>123</v>
      </c>
      <c r="M3" s="2" t="s">
        <v>124</v>
      </c>
      <c r="N3" s="2" t="s">
        <v>125</v>
      </c>
      <c r="O3" s="2" t="s">
        <v>126</v>
      </c>
      <c r="P3" s="2" t="s">
        <v>127</v>
      </c>
      <c r="Q3" s="2" t="s">
        <v>128</v>
      </c>
      <c r="R3" s="2" t="s">
        <v>129</v>
      </c>
      <c r="S3" s="2" t="s">
        <v>130</v>
      </c>
      <c r="T3" s="2" t="s">
        <v>131</v>
      </c>
    </row>
    <row r="4" spans="1:20" x14ac:dyDescent="0.35">
      <c r="A4" s="4" t="s">
        <v>7</v>
      </c>
      <c r="B4" s="4" t="s">
        <v>8</v>
      </c>
      <c r="C4" s="3" t="s">
        <v>132</v>
      </c>
      <c r="D4" s="3" t="s">
        <v>133</v>
      </c>
      <c r="E4" s="3" t="s">
        <v>134</v>
      </c>
      <c r="F4" s="3" t="s">
        <v>132</v>
      </c>
      <c r="G4" s="3" t="s">
        <v>135</v>
      </c>
      <c r="H4" s="3" t="s">
        <v>136</v>
      </c>
      <c r="I4" s="3" t="s">
        <v>137</v>
      </c>
      <c r="J4" s="3" t="s">
        <v>137</v>
      </c>
      <c r="K4" s="3" t="s">
        <v>138</v>
      </c>
      <c r="L4" s="3" t="s">
        <v>139</v>
      </c>
      <c r="M4" s="3" t="s">
        <v>140</v>
      </c>
      <c r="N4" s="3" t="s">
        <v>141</v>
      </c>
      <c r="O4" s="3" t="s">
        <v>142</v>
      </c>
      <c r="P4" s="3" t="s">
        <v>143</v>
      </c>
      <c r="Q4" s="3" t="s">
        <v>144</v>
      </c>
      <c r="R4" s="3" t="s">
        <v>145</v>
      </c>
      <c r="S4" s="3" t="s">
        <v>146</v>
      </c>
      <c r="T4" s="3" t="s">
        <v>9</v>
      </c>
    </row>
    <row r="5" spans="1:20" x14ac:dyDescent="0.35">
      <c r="A5" s="4" t="s">
        <v>12</v>
      </c>
      <c r="B5" s="4" t="s">
        <v>13</v>
      </c>
      <c r="C5" s="3" t="s">
        <v>147</v>
      </c>
      <c r="D5" s="3" t="s">
        <v>148</v>
      </c>
      <c r="E5" s="3" t="s">
        <v>149</v>
      </c>
      <c r="F5" s="3" t="s">
        <v>150</v>
      </c>
      <c r="G5" s="3" t="s">
        <v>151</v>
      </c>
      <c r="H5" s="3" t="s">
        <v>152</v>
      </c>
      <c r="I5" s="3" t="s">
        <v>153</v>
      </c>
      <c r="J5" s="3" t="s">
        <v>154</v>
      </c>
      <c r="K5" s="3" t="s">
        <v>155</v>
      </c>
      <c r="L5" s="3" t="s">
        <v>156</v>
      </c>
      <c r="M5" s="3" t="s">
        <v>157</v>
      </c>
      <c r="N5" s="3" t="s">
        <v>158</v>
      </c>
      <c r="O5" s="3" t="s">
        <v>159</v>
      </c>
      <c r="P5" s="3" t="s">
        <v>160</v>
      </c>
      <c r="Q5" s="3" t="s">
        <v>161</v>
      </c>
      <c r="R5" s="3" t="s">
        <v>162</v>
      </c>
      <c r="S5" s="3" t="s">
        <v>154</v>
      </c>
      <c r="T5" s="3" t="s">
        <v>22</v>
      </c>
    </row>
    <row r="6" spans="1:20" x14ac:dyDescent="0.35">
      <c r="A6" s="4" t="s">
        <v>12</v>
      </c>
      <c r="B6" s="4" t="s">
        <v>26</v>
      </c>
      <c r="C6" s="3" t="s">
        <v>163</v>
      </c>
      <c r="D6" s="3" t="s">
        <v>164</v>
      </c>
      <c r="E6" s="3" t="s">
        <v>165</v>
      </c>
      <c r="F6" s="3" t="s">
        <v>166</v>
      </c>
      <c r="G6" s="3" t="s">
        <v>164</v>
      </c>
      <c r="H6" s="3" t="s">
        <v>167</v>
      </c>
      <c r="I6" s="3" t="s">
        <v>137</v>
      </c>
      <c r="J6" s="3" t="s">
        <v>168</v>
      </c>
      <c r="K6" s="3" t="s">
        <v>155</v>
      </c>
      <c r="L6" s="3" t="s">
        <v>169</v>
      </c>
      <c r="M6" s="3" t="s">
        <v>162</v>
      </c>
      <c r="N6" s="3" t="s">
        <v>169</v>
      </c>
      <c r="O6" s="3" t="s">
        <v>156</v>
      </c>
      <c r="P6" s="3" t="s">
        <v>170</v>
      </c>
      <c r="Q6" s="3" t="s">
        <v>171</v>
      </c>
      <c r="R6" s="3" t="s">
        <v>172</v>
      </c>
      <c r="S6" s="3" t="s">
        <v>173</v>
      </c>
      <c r="T6" s="3" t="s">
        <v>27</v>
      </c>
    </row>
    <row r="7" spans="1:20" x14ac:dyDescent="0.35">
      <c r="A7" s="4" t="s">
        <v>12</v>
      </c>
      <c r="B7" s="4" t="s">
        <v>29</v>
      </c>
      <c r="C7" s="3" t="s">
        <v>143</v>
      </c>
      <c r="D7" s="3" t="s">
        <v>138</v>
      </c>
      <c r="E7" s="3" t="s">
        <v>37</v>
      </c>
      <c r="F7" s="3" t="s">
        <v>174</v>
      </c>
      <c r="G7" s="3" t="s">
        <v>175</v>
      </c>
      <c r="H7" s="3" t="s">
        <v>41</v>
      </c>
      <c r="I7" s="3" t="s">
        <v>101</v>
      </c>
      <c r="J7" s="3" t="s">
        <v>176</v>
      </c>
      <c r="K7" s="3" t="s">
        <v>138</v>
      </c>
      <c r="L7" s="3" t="s">
        <v>144</v>
      </c>
      <c r="M7" s="3" t="s">
        <v>177</v>
      </c>
      <c r="N7" s="3" t="s">
        <v>176</v>
      </c>
      <c r="O7" s="3" t="s">
        <v>178</v>
      </c>
      <c r="P7" s="3" t="s">
        <v>84</v>
      </c>
      <c r="Q7" s="3" t="s">
        <v>179</v>
      </c>
      <c r="R7" s="3" t="s">
        <v>180</v>
      </c>
      <c r="S7" s="3" t="s">
        <v>90</v>
      </c>
      <c r="T7" s="3" t="s">
        <v>30</v>
      </c>
    </row>
    <row r="8" spans="1:20" x14ac:dyDescent="0.35">
      <c r="A8" s="4" t="s">
        <v>12</v>
      </c>
      <c r="B8" s="4" t="s">
        <v>32</v>
      </c>
      <c r="C8" s="3" t="s">
        <v>181</v>
      </c>
      <c r="D8" s="3" t="s">
        <v>181</v>
      </c>
      <c r="E8" s="3" t="s">
        <v>182</v>
      </c>
      <c r="F8" s="3" t="s">
        <v>77</v>
      </c>
      <c r="G8" s="3" t="s">
        <v>183</v>
      </c>
      <c r="H8" s="3" t="s">
        <v>95</v>
      </c>
      <c r="I8" s="3" t="s">
        <v>61</v>
      </c>
      <c r="J8" s="3" t="s">
        <v>184</v>
      </c>
      <c r="K8" s="3" t="s">
        <v>33</v>
      </c>
      <c r="L8" s="3" t="s">
        <v>33</v>
      </c>
      <c r="M8" s="3" t="s">
        <v>33</v>
      </c>
      <c r="N8" s="3" t="s">
        <v>185</v>
      </c>
      <c r="O8" s="3" t="s">
        <v>185</v>
      </c>
      <c r="P8" s="3" t="s">
        <v>185</v>
      </c>
      <c r="Q8" s="3" t="s">
        <v>185</v>
      </c>
      <c r="R8" s="3" t="s">
        <v>185</v>
      </c>
      <c r="S8" s="3" t="s">
        <v>185</v>
      </c>
      <c r="T8" s="3" t="s">
        <v>33</v>
      </c>
    </row>
    <row r="9" spans="1:20" x14ac:dyDescent="0.35">
      <c r="A9" s="4" t="s">
        <v>12</v>
      </c>
      <c r="B9" s="4" t="s">
        <v>36</v>
      </c>
      <c r="C9" s="3" t="s">
        <v>186</v>
      </c>
      <c r="D9" s="3" t="s">
        <v>187</v>
      </c>
      <c r="E9" s="3" t="s">
        <v>142</v>
      </c>
      <c r="F9" s="3" t="s">
        <v>188</v>
      </c>
      <c r="G9" s="3" t="s">
        <v>189</v>
      </c>
      <c r="H9" s="3" t="s">
        <v>144</v>
      </c>
      <c r="I9" s="3" t="s">
        <v>190</v>
      </c>
      <c r="J9" s="3" t="s">
        <v>191</v>
      </c>
      <c r="K9" s="3" t="s">
        <v>192</v>
      </c>
      <c r="L9" s="3" t="s">
        <v>134</v>
      </c>
      <c r="M9" s="3" t="s">
        <v>165</v>
      </c>
      <c r="N9" s="3" t="s">
        <v>193</v>
      </c>
      <c r="O9" s="3" t="s">
        <v>194</v>
      </c>
      <c r="P9" s="3" t="s">
        <v>141</v>
      </c>
      <c r="Q9" s="3" t="s">
        <v>189</v>
      </c>
      <c r="R9" s="3" t="s">
        <v>140</v>
      </c>
      <c r="S9" s="3" t="s">
        <v>195</v>
      </c>
      <c r="T9" s="3" t="s">
        <v>37</v>
      </c>
    </row>
    <row r="10" spans="1:20" x14ac:dyDescent="0.35">
      <c r="A10" s="4" t="s">
        <v>12</v>
      </c>
      <c r="B10" s="4" t="s">
        <v>40</v>
      </c>
      <c r="C10" s="3" t="s">
        <v>193</v>
      </c>
      <c r="D10" s="3" t="s">
        <v>27</v>
      </c>
      <c r="E10" s="3" t="s">
        <v>15</v>
      </c>
      <c r="F10" s="3" t="s">
        <v>186</v>
      </c>
      <c r="G10" s="3" t="s">
        <v>15</v>
      </c>
      <c r="H10" s="3" t="s">
        <v>196</v>
      </c>
      <c r="I10" s="3" t="s">
        <v>178</v>
      </c>
      <c r="J10" s="3" t="s">
        <v>197</v>
      </c>
      <c r="K10" s="3" t="s">
        <v>194</v>
      </c>
      <c r="L10" s="3" t="s">
        <v>196</v>
      </c>
      <c r="M10" s="3" t="s">
        <v>198</v>
      </c>
      <c r="N10" s="3" t="s">
        <v>199</v>
      </c>
      <c r="O10" s="3" t="s">
        <v>178</v>
      </c>
      <c r="P10" s="3" t="s">
        <v>146</v>
      </c>
      <c r="Q10" s="3" t="s">
        <v>195</v>
      </c>
      <c r="R10" s="3" t="s">
        <v>15</v>
      </c>
      <c r="S10" s="3" t="s">
        <v>197</v>
      </c>
      <c r="T10" s="3" t="s">
        <v>41</v>
      </c>
    </row>
    <row r="11" spans="1:20" x14ac:dyDescent="0.35">
      <c r="A11" s="4" t="s">
        <v>43</v>
      </c>
      <c r="B11" s="4" t="s">
        <v>44</v>
      </c>
      <c r="C11" s="3" t="s">
        <v>161</v>
      </c>
      <c r="D11" s="3" t="s">
        <v>86</v>
      </c>
      <c r="E11" s="3" t="s">
        <v>200</v>
      </c>
      <c r="F11" s="3" t="s">
        <v>154</v>
      </c>
      <c r="G11" s="3" t="s">
        <v>201</v>
      </c>
      <c r="H11" s="3" t="s">
        <v>149</v>
      </c>
      <c r="I11" s="3" t="s">
        <v>202</v>
      </c>
      <c r="J11" s="3" t="s">
        <v>147</v>
      </c>
      <c r="K11" s="3" t="s">
        <v>203</v>
      </c>
      <c r="L11" s="3" t="s">
        <v>204</v>
      </c>
      <c r="M11" s="3" t="s">
        <v>154</v>
      </c>
      <c r="N11" s="3" t="s">
        <v>205</v>
      </c>
      <c r="O11" s="3" t="s">
        <v>206</v>
      </c>
      <c r="P11" s="3" t="s">
        <v>200</v>
      </c>
      <c r="Q11" s="3" t="s">
        <v>207</v>
      </c>
      <c r="R11" s="3" t="s">
        <v>156</v>
      </c>
      <c r="S11" s="3" t="s">
        <v>208</v>
      </c>
      <c r="T11" s="3" t="s">
        <v>54</v>
      </c>
    </row>
    <row r="12" spans="1:20" x14ac:dyDescent="0.35">
      <c r="A12" s="4" t="s">
        <v>43</v>
      </c>
      <c r="B12" s="4" t="s">
        <v>56</v>
      </c>
      <c r="C12" s="3" t="s">
        <v>209</v>
      </c>
      <c r="D12" s="3" t="s">
        <v>30</v>
      </c>
      <c r="E12" s="3" t="s">
        <v>30</v>
      </c>
      <c r="F12" s="3" t="s">
        <v>95</v>
      </c>
      <c r="G12" s="3" t="s">
        <v>30</v>
      </c>
      <c r="H12" s="3" t="s">
        <v>180</v>
      </c>
      <c r="I12" s="3" t="s">
        <v>30</v>
      </c>
      <c r="J12" s="3" t="s">
        <v>30</v>
      </c>
      <c r="K12" s="3" t="s">
        <v>209</v>
      </c>
      <c r="L12" s="3" t="s">
        <v>90</v>
      </c>
      <c r="M12" s="3" t="s">
        <v>90</v>
      </c>
      <c r="N12" s="3" t="s">
        <v>95</v>
      </c>
      <c r="O12" s="3" t="s">
        <v>210</v>
      </c>
      <c r="P12" s="3" t="s">
        <v>93</v>
      </c>
      <c r="Q12" s="3" t="s">
        <v>66</v>
      </c>
      <c r="R12" s="3" t="s">
        <v>66</v>
      </c>
      <c r="S12" s="3" t="s">
        <v>66</v>
      </c>
      <c r="T12" s="3" t="s">
        <v>66</v>
      </c>
    </row>
    <row r="13" spans="1:20" x14ac:dyDescent="0.35">
      <c r="A13" s="4" t="s">
        <v>43</v>
      </c>
      <c r="B13" s="4" t="s">
        <v>76</v>
      </c>
      <c r="C13" s="3" t="s">
        <v>211</v>
      </c>
      <c r="D13" s="3" t="s">
        <v>212</v>
      </c>
      <c r="E13" s="3" t="s">
        <v>212</v>
      </c>
      <c r="F13" s="3" t="s">
        <v>213</v>
      </c>
      <c r="G13" s="3" t="s">
        <v>214</v>
      </c>
      <c r="H13" s="3" t="s">
        <v>41</v>
      </c>
      <c r="I13" s="3" t="s">
        <v>37</v>
      </c>
      <c r="J13" s="3" t="s">
        <v>178</v>
      </c>
      <c r="K13" s="3" t="s">
        <v>215</v>
      </c>
      <c r="L13" s="3" t="s">
        <v>37</v>
      </c>
      <c r="M13" s="3" t="s">
        <v>216</v>
      </c>
      <c r="N13" s="3" t="s">
        <v>217</v>
      </c>
      <c r="O13" s="3" t="s">
        <v>218</v>
      </c>
      <c r="P13" s="3" t="s">
        <v>101</v>
      </c>
      <c r="Q13" s="3" t="s">
        <v>219</v>
      </c>
      <c r="R13" s="3" t="s">
        <v>220</v>
      </c>
      <c r="S13" s="3" t="s">
        <v>221</v>
      </c>
      <c r="T13" s="3" t="s">
        <v>77</v>
      </c>
    </row>
    <row r="14" spans="1:20" x14ac:dyDescent="0.35">
      <c r="A14" s="4" t="s">
        <v>79</v>
      </c>
      <c r="B14" s="4" t="s">
        <v>57</v>
      </c>
      <c r="C14" s="3" t="s">
        <v>222</v>
      </c>
      <c r="D14" s="3" t="s">
        <v>223</v>
      </c>
      <c r="E14" s="3" t="s">
        <v>159</v>
      </c>
      <c r="F14" s="3" t="s">
        <v>207</v>
      </c>
      <c r="G14" s="3" t="s">
        <v>168</v>
      </c>
      <c r="H14" s="3" t="s">
        <v>187</v>
      </c>
      <c r="I14" s="3" t="s">
        <v>224</v>
      </c>
      <c r="J14" s="3" t="s">
        <v>22</v>
      </c>
      <c r="K14" s="3" t="s">
        <v>225</v>
      </c>
      <c r="L14" s="3" t="s">
        <v>204</v>
      </c>
      <c r="M14" s="3" t="s">
        <v>158</v>
      </c>
      <c r="N14" s="3" t="s">
        <v>149</v>
      </c>
      <c r="O14" s="3" t="s">
        <v>226</v>
      </c>
      <c r="P14" s="3" t="s">
        <v>222</v>
      </c>
      <c r="Q14" s="3" t="s">
        <v>227</v>
      </c>
      <c r="R14" s="3" t="s">
        <v>228</v>
      </c>
      <c r="S14" s="3" t="s">
        <v>228</v>
      </c>
      <c r="T14" s="3" t="s">
        <v>80</v>
      </c>
    </row>
    <row r="15" spans="1:20" x14ac:dyDescent="0.35">
      <c r="A15" s="4" t="s">
        <v>79</v>
      </c>
      <c r="B15" s="4" t="s">
        <v>60</v>
      </c>
      <c r="C15" s="3" t="s">
        <v>159</v>
      </c>
      <c r="D15" s="3" t="s">
        <v>229</v>
      </c>
      <c r="E15" s="3" t="s">
        <v>138</v>
      </c>
      <c r="F15" s="3" t="s">
        <v>173</v>
      </c>
      <c r="G15" s="3" t="s">
        <v>230</v>
      </c>
      <c r="H15" s="3" t="s">
        <v>231</v>
      </c>
      <c r="I15" s="3" t="s">
        <v>193</v>
      </c>
      <c r="J15" s="3" t="s">
        <v>232</v>
      </c>
      <c r="K15" s="3" t="s">
        <v>233</v>
      </c>
      <c r="L15" s="3" t="s">
        <v>207</v>
      </c>
      <c r="M15" s="3" t="s">
        <v>141</v>
      </c>
      <c r="N15" s="3" t="s">
        <v>139</v>
      </c>
      <c r="O15" s="3" t="s">
        <v>193</v>
      </c>
      <c r="P15" s="3" t="s">
        <v>234</v>
      </c>
      <c r="Q15" s="3" t="s">
        <v>194</v>
      </c>
      <c r="R15" s="3" t="s">
        <v>190</v>
      </c>
      <c r="S15" s="3" t="s">
        <v>235</v>
      </c>
      <c r="T15" s="3" t="s">
        <v>82</v>
      </c>
    </row>
    <row r="16" spans="1:20" x14ac:dyDescent="0.35">
      <c r="A16" s="4" t="s">
        <v>79</v>
      </c>
      <c r="B16" s="4" t="s">
        <v>62</v>
      </c>
      <c r="C16" s="3" t="s">
        <v>27</v>
      </c>
      <c r="D16" s="3" t="s">
        <v>140</v>
      </c>
      <c r="E16" s="3" t="s">
        <v>236</v>
      </c>
      <c r="F16" s="3" t="s">
        <v>189</v>
      </c>
      <c r="G16" s="3" t="s">
        <v>237</v>
      </c>
      <c r="H16" s="3" t="s">
        <v>15</v>
      </c>
      <c r="I16" s="3" t="s">
        <v>238</v>
      </c>
      <c r="J16" s="3" t="s">
        <v>239</v>
      </c>
      <c r="K16" s="3" t="s">
        <v>240</v>
      </c>
      <c r="L16" s="3" t="s">
        <v>239</v>
      </c>
      <c r="M16" s="3" t="s">
        <v>216</v>
      </c>
      <c r="N16" s="3" t="s">
        <v>217</v>
      </c>
      <c r="O16" s="3" t="s">
        <v>77</v>
      </c>
      <c r="P16" s="3" t="s">
        <v>77</v>
      </c>
      <c r="Q16" s="3" t="s">
        <v>77</v>
      </c>
      <c r="R16" s="3" t="s">
        <v>84</v>
      </c>
      <c r="S16" s="3" t="s">
        <v>84</v>
      </c>
      <c r="T16" s="3" t="s">
        <v>84</v>
      </c>
    </row>
    <row r="17" spans="1:20" x14ac:dyDescent="0.35">
      <c r="A17" s="4" t="s">
        <v>79</v>
      </c>
      <c r="B17" s="4" t="s">
        <v>85</v>
      </c>
      <c r="C17" s="3" t="s">
        <v>173</v>
      </c>
      <c r="D17" s="3" t="s">
        <v>231</v>
      </c>
      <c r="E17" s="3" t="s">
        <v>233</v>
      </c>
      <c r="F17" s="3" t="s">
        <v>224</v>
      </c>
      <c r="G17" s="3" t="s">
        <v>165</v>
      </c>
      <c r="H17" s="3" t="s">
        <v>241</v>
      </c>
      <c r="I17" s="3" t="s">
        <v>235</v>
      </c>
      <c r="J17" s="3" t="s">
        <v>186</v>
      </c>
      <c r="K17" s="3" t="s">
        <v>51</v>
      </c>
      <c r="L17" s="3" t="s">
        <v>224</v>
      </c>
      <c r="M17" s="3" t="s">
        <v>166</v>
      </c>
      <c r="N17" s="3" t="s">
        <v>242</v>
      </c>
      <c r="O17" s="3" t="s">
        <v>141</v>
      </c>
      <c r="P17" s="3" t="s">
        <v>163</v>
      </c>
      <c r="Q17" s="3" t="s">
        <v>243</v>
      </c>
      <c r="R17" s="3" t="s">
        <v>244</v>
      </c>
      <c r="S17" s="3" t="s">
        <v>225</v>
      </c>
      <c r="T17" s="3" t="s">
        <v>86</v>
      </c>
    </row>
    <row r="18" spans="1:20" x14ac:dyDescent="0.35">
      <c r="A18" s="4" t="s">
        <v>87</v>
      </c>
      <c r="B18" s="4" t="s">
        <v>88</v>
      </c>
      <c r="C18" s="3" t="s">
        <v>175</v>
      </c>
      <c r="D18" s="3" t="s">
        <v>245</v>
      </c>
      <c r="E18" s="3" t="s">
        <v>175</v>
      </c>
      <c r="F18" s="3" t="s">
        <v>176</v>
      </c>
      <c r="G18" s="3" t="s">
        <v>182</v>
      </c>
      <c r="H18" s="3" t="s">
        <v>175</v>
      </c>
      <c r="I18" s="3" t="s">
        <v>245</v>
      </c>
      <c r="J18" s="3" t="s">
        <v>246</v>
      </c>
      <c r="K18" s="3" t="s">
        <v>95</v>
      </c>
      <c r="L18" s="3" t="s">
        <v>90</v>
      </c>
      <c r="M18" s="3" t="s">
        <v>180</v>
      </c>
      <c r="N18" s="3" t="s">
        <v>90</v>
      </c>
      <c r="O18" s="3" t="s">
        <v>90</v>
      </c>
      <c r="P18" s="3" t="s">
        <v>209</v>
      </c>
      <c r="Q18" s="3" t="s">
        <v>179</v>
      </c>
      <c r="R18" s="3" t="s">
        <v>179</v>
      </c>
      <c r="S18" s="3" t="s">
        <v>30</v>
      </c>
      <c r="T18" s="3" t="s">
        <v>95</v>
      </c>
    </row>
    <row r="19" spans="1:20" x14ac:dyDescent="0.35">
      <c r="A19" s="4" t="s">
        <v>87</v>
      </c>
      <c r="B19" s="4" t="s">
        <v>96</v>
      </c>
      <c r="C19" s="3" t="s">
        <v>77</v>
      </c>
      <c r="D19" s="3" t="s">
        <v>239</v>
      </c>
      <c r="E19" s="3" t="s">
        <v>216</v>
      </c>
      <c r="F19" s="3" t="s">
        <v>196</v>
      </c>
      <c r="G19" s="3" t="s">
        <v>247</v>
      </c>
      <c r="H19" s="3" t="s">
        <v>143</v>
      </c>
      <c r="I19" s="3" t="s">
        <v>189</v>
      </c>
      <c r="J19" s="3" t="s">
        <v>142</v>
      </c>
      <c r="K19" s="3" t="s">
        <v>241</v>
      </c>
      <c r="L19" s="3" t="s">
        <v>248</v>
      </c>
      <c r="M19" s="3" t="s">
        <v>249</v>
      </c>
      <c r="N19" s="3" t="s">
        <v>195</v>
      </c>
      <c r="O19" s="3" t="s">
        <v>51</v>
      </c>
      <c r="P19" s="3" t="s">
        <v>236</v>
      </c>
      <c r="Q19" s="3" t="s">
        <v>234</v>
      </c>
      <c r="R19" s="3" t="s">
        <v>146</v>
      </c>
      <c r="S19" s="3" t="s">
        <v>143</v>
      </c>
      <c r="T19" s="3" t="s">
        <v>37</v>
      </c>
    </row>
    <row r="20" spans="1:20" x14ac:dyDescent="0.35">
      <c r="A20" s="4" t="s">
        <v>87</v>
      </c>
      <c r="B20" s="4" t="s">
        <v>97</v>
      </c>
      <c r="C20" s="3" t="s">
        <v>218</v>
      </c>
      <c r="D20" s="3" t="s">
        <v>217</v>
      </c>
      <c r="E20" s="3" t="s">
        <v>217</v>
      </c>
      <c r="F20" s="3" t="s">
        <v>218</v>
      </c>
      <c r="G20" s="3" t="s">
        <v>250</v>
      </c>
      <c r="H20" s="3" t="s">
        <v>221</v>
      </c>
      <c r="I20" s="3" t="s">
        <v>215</v>
      </c>
      <c r="J20" s="3" t="s">
        <v>99</v>
      </c>
      <c r="K20" s="3" t="s">
        <v>143</v>
      </c>
      <c r="L20" s="3" t="s">
        <v>251</v>
      </c>
      <c r="M20" s="3" t="s">
        <v>251</v>
      </c>
      <c r="N20" s="3" t="s">
        <v>229</v>
      </c>
      <c r="O20" s="3" t="s">
        <v>252</v>
      </c>
      <c r="P20" s="3" t="s">
        <v>253</v>
      </c>
      <c r="Q20" s="3" t="s">
        <v>254</v>
      </c>
      <c r="R20" s="3" t="s">
        <v>255</v>
      </c>
      <c r="S20" s="3" t="s">
        <v>204</v>
      </c>
      <c r="T20" s="3" t="s">
        <v>22</v>
      </c>
    </row>
    <row r="21" spans="1:20" x14ac:dyDescent="0.35">
      <c r="A21" s="4" t="s">
        <v>87</v>
      </c>
      <c r="B21" s="4" t="s">
        <v>98</v>
      </c>
      <c r="C21" s="3" t="s">
        <v>177</v>
      </c>
      <c r="D21" s="3" t="s">
        <v>190</v>
      </c>
      <c r="E21" s="3" t="s">
        <v>199</v>
      </c>
      <c r="F21" s="3" t="s">
        <v>248</v>
      </c>
      <c r="G21" s="3" t="s">
        <v>143</v>
      </c>
      <c r="H21" s="3" t="s">
        <v>256</v>
      </c>
      <c r="I21" s="3" t="s">
        <v>257</v>
      </c>
      <c r="J21" s="3" t="s">
        <v>235</v>
      </c>
      <c r="K21" s="3" t="s">
        <v>15</v>
      </c>
      <c r="L21" s="3" t="s">
        <v>257</v>
      </c>
      <c r="M21" s="3" t="s">
        <v>249</v>
      </c>
      <c r="N21" s="3" t="s">
        <v>215</v>
      </c>
      <c r="O21" s="3" t="s">
        <v>178</v>
      </c>
      <c r="P21" s="3" t="s">
        <v>178</v>
      </c>
      <c r="Q21" s="3" t="s">
        <v>258</v>
      </c>
      <c r="R21" s="3" t="s">
        <v>178</v>
      </c>
      <c r="S21" s="3" t="s">
        <v>145</v>
      </c>
      <c r="T21" s="3" t="s">
        <v>99</v>
      </c>
    </row>
    <row r="22" spans="1:20" x14ac:dyDescent="0.35">
      <c r="A22" s="6" t="s">
        <v>87</v>
      </c>
      <c r="B22" s="6" t="s">
        <v>100</v>
      </c>
      <c r="C22" s="5" t="s">
        <v>259</v>
      </c>
      <c r="D22" s="5" t="s">
        <v>239</v>
      </c>
      <c r="E22" s="5" t="s">
        <v>213</v>
      </c>
      <c r="F22" s="5" t="s">
        <v>37</v>
      </c>
      <c r="G22" s="5" t="s">
        <v>41</v>
      </c>
      <c r="H22" s="5" t="s">
        <v>37</v>
      </c>
      <c r="I22" s="5" t="s">
        <v>238</v>
      </c>
      <c r="J22" s="5" t="s">
        <v>238</v>
      </c>
      <c r="K22" s="5" t="s">
        <v>211</v>
      </c>
      <c r="L22" s="5" t="s">
        <v>216</v>
      </c>
      <c r="M22" s="5" t="s">
        <v>214</v>
      </c>
      <c r="N22" s="5" t="s">
        <v>240</v>
      </c>
      <c r="O22" s="5" t="s">
        <v>214</v>
      </c>
      <c r="P22" s="5" t="s">
        <v>238</v>
      </c>
      <c r="Q22" s="5" t="s">
        <v>41</v>
      </c>
      <c r="R22" s="5" t="s">
        <v>214</v>
      </c>
      <c r="S22" s="5" t="s">
        <v>240</v>
      </c>
      <c r="T22" s="5" t="s">
        <v>101</v>
      </c>
    </row>
    <row r="23" spans="1:20" x14ac:dyDescent="0.35">
      <c r="A23" s="6" t="s">
        <v>103</v>
      </c>
      <c r="B23" s="6" t="s">
        <v>103</v>
      </c>
      <c r="C23" s="5" t="s">
        <v>177</v>
      </c>
      <c r="D23" s="5" t="s">
        <v>190</v>
      </c>
      <c r="E23" s="5" t="s">
        <v>199</v>
      </c>
      <c r="F23" s="5" t="s">
        <v>248</v>
      </c>
      <c r="G23" s="5" t="s">
        <v>143</v>
      </c>
      <c r="H23" s="5" t="s">
        <v>256</v>
      </c>
      <c r="I23" s="5" t="s">
        <v>257</v>
      </c>
      <c r="J23" s="5" t="s">
        <v>235</v>
      </c>
      <c r="K23" s="5" t="s">
        <v>15</v>
      </c>
      <c r="L23" s="5" t="s">
        <v>257</v>
      </c>
      <c r="M23" s="5" t="s">
        <v>249</v>
      </c>
      <c r="N23" s="5" t="s">
        <v>215</v>
      </c>
      <c r="O23" s="5" t="s">
        <v>178</v>
      </c>
      <c r="P23" s="5" t="s">
        <v>178</v>
      </c>
      <c r="Q23" s="5" t="s">
        <v>258</v>
      </c>
      <c r="R23" s="5" t="s">
        <v>178</v>
      </c>
      <c r="S23" s="5" t="s">
        <v>145</v>
      </c>
      <c r="T23" s="5" t="s">
        <v>99</v>
      </c>
    </row>
    <row r="26" spans="1:20" x14ac:dyDescent="0.35">
      <c r="A26" s="4" t="s">
        <v>260</v>
      </c>
    </row>
    <row r="28" spans="1:20" x14ac:dyDescent="0.35">
      <c r="A28" s="4" t="s">
        <v>261</v>
      </c>
    </row>
    <row r="29" spans="1:20" x14ac:dyDescent="0.35">
      <c r="A29" s="4" t="s">
        <v>262</v>
      </c>
    </row>
    <row r="30" spans="1:20" x14ac:dyDescent="0.35">
      <c r="A30" s="4" t="s">
        <v>263</v>
      </c>
    </row>
    <row r="31" spans="1:20" x14ac:dyDescent="0.35">
      <c r="A31" s="4" t="s">
        <v>264</v>
      </c>
    </row>
    <row r="32" spans="1:20" x14ac:dyDescent="0.35">
      <c r="A32" s="4" t="s">
        <v>111</v>
      </c>
    </row>
    <row r="33" spans="1:1" x14ac:dyDescent="0.35">
      <c r="A33" s="4" t="s">
        <v>265</v>
      </c>
    </row>
    <row r="34" spans="1:1" x14ac:dyDescent="0.35">
      <c r="A34" s="4" t="s">
        <v>266</v>
      </c>
    </row>
    <row r="37" spans="1:1" ht="15" x14ac:dyDescent="0.35">
      <c r="A37"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26"/>
  <sheetViews>
    <sheetView workbookViewId="0"/>
  </sheetViews>
  <sheetFormatPr defaultColWidth="10.90625" defaultRowHeight="14.5" x14ac:dyDescent="0.35"/>
  <cols>
    <col min="1" max="1" width="39.7265625" customWidth="1"/>
    <col min="2" max="19" width="12.7265625" customWidth="1"/>
  </cols>
  <sheetData>
    <row r="1" spans="1:19" x14ac:dyDescent="0.35">
      <c r="A1" s="1" t="s">
        <v>1455</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1452</v>
      </c>
      <c r="C4" s="3" t="s">
        <v>399</v>
      </c>
      <c r="D4" s="3" t="s">
        <v>305</v>
      </c>
      <c r="E4" s="3" t="s">
        <v>391</v>
      </c>
      <c r="F4" s="3" t="s">
        <v>301</v>
      </c>
      <c r="G4" s="3" t="s">
        <v>306</v>
      </c>
      <c r="H4" s="3" t="s">
        <v>977</v>
      </c>
      <c r="I4" s="3" t="s">
        <v>1456</v>
      </c>
      <c r="J4" s="3" t="s">
        <v>318</v>
      </c>
      <c r="K4" s="3" t="s">
        <v>920</v>
      </c>
      <c r="L4" s="3" t="s">
        <v>920</v>
      </c>
      <c r="M4" s="3" t="s">
        <v>272</v>
      </c>
      <c r="N4" s="3" t="s">
        <v>974</v>
      </c>
      <c r="O4" s="3" t="s">
        <v>1438</v>
      </c>
      <c r="P4" s="3" t="s">
        <v>271</v>
      </c>
      <c r="Q4" s="3" t="s">
        <v>317</v>
      </c>
      <c r="R4" s="3" t="s">
        <v>1457</v>
      </c>
      <c r="S4" s="3" t="s">
        <v>924</v>
      </c>
    </row>
    <row r="5" spans="1:19" x14ac:dyDescent="0.35">
      <c r="A5" s="4" t="s">
        <v>1447</v>
      </c>
      <c r="B5" s="3" t="s">
        <v>295</v>
      </c>
      <c r="C5" s="3" t="s">
        <v>394</v>
      </c>
      <c r="D5" s="3" t="s">
        <v>404</v>
      </c>
      <c r="E5" s="3" t="s">
        <v>398</v>
      </c>
      <c r="F5" s="3" t="s">
        <v>297</v>
      </c>
      <c r="G5" s="3" t="s">
        <v>331</v>
      </c>
      <c r="H5" s="3" t="s">
        <v>395</v>
      </c>
      <c r="I5" s="3" t="s">
        <v>301</v>
      </c>
      <c r="J5" s="3" t="s">
        <v>304</v>
      </c>
      <c r="K5" s="3" t="s">
        <v>391</v>
      </c>
      <c r="L5" s="3" t="s">
        <v>402</v>
      </c>
      <c r="M5" s="3" t="s">
        <v>403</v>
      </c>
      <c r="N5" s="3" t="s">
        <v>303</v>
      </c>
      <c r="O5" s="3" t="s">
        <v>305</v>
      </c>
      <c r="P5" s="3" t="s">
        <v>402</v>
      </c>
      <c r="Q5" s="3" t="s">
        <v>324</v>
      </c>
      <c r="R5" s="3" t="s">
        <v>982</v>
      </c>
      <c r="S5" s="3" t="s">
        <v>927</v>
      </c>
    </row>
    <row r="6" spans="1:19" x14ac:dyDescent="0.35">
      <c r="A6" s="4" t="s">
        <v>1448</v>
      </c>
      <c r="B6" s="3" t="s">
        <v>102</v>
      </c>
      <c r="C6" s="3" t="s">
        <v>23</v>
      </c>
      <c r="D6" s="3" t="s">
        <v>102</v>
      </c>
      <c r="E6" s="3" t="s">
        <v>52</v>
      </c>
      <c r="F6" s="3" t="s">
        <v>75</v>
      </c>
      <c r="G6" s="3" t="s">
        <v>284</v>
      </c>
      <c r="H6" s="3" t="s">
        <v>42</v>
      </c>
      <c r="I6" s="3" t="s">
        <v>67</v>
      </c>
      <c r="J6" s="3" t="s">
        <v>288</v>
      </c>
      <c r="K6" s="3" t="s">
        <v>294</v>
      </c>
      <c r="L6" s="3" t="s">
        <v>67</v>
      </c>
      <c r="M6" s="3" t="s">
        <v>407</v>
      </c>
      <c r="N6" s="3" t="s">
        <v>294</v>
      </c>
      <c r="O6" s="3" t="s">
        <v>288</v>
      </c>
      <c r="P6" s="3" t="s">
        <v>290</v>
      </c>
      <c r="Q6" s="3" t="s">
        <v>310</v>
      </c>
      <c r="R6" s="3" t="s">
        <v>297</v>
      </c>
      <c r="S6" s="3" t="s">
        <v>289</v>
      </c>
    </row>
    <row r="7" spans="1:19" x14ac:dyDescent="0.35">
      <c r="A7" s="4" t="s">
        <v>1336</v>
      </c>
      <c r="B7" s="3" t="s">
        <v>59</v>
      </c>
      <c r="C7" s="3" t="s">
        <v>287</v>
      </c>
      <c r="D7" s="3" t="s">
        <v>59</v>
      </c>
      <c r="E7" s="3" t="s">
        <v>16</v>
      </c>
      <c r="F7" s="3" t="s">
        <v>73</v>
      </c>
      <c r="G7" s="3" t="s">
        <v>59</v>
      </c>
      <c r="H7" s="3" t="s">
        <v>16</v>
      </c>
      <c r="I7" s="3" t="s">
        <v>59</v>
      </c>
      <c r="J7" s="3" t="s">
        <v>59</v>
      </c>
      <c r="K7" s="3" t="s">
        <v>59</v>
      </c>
      <c r="L7" s="3" t="s">
        <v>73</v>
      </c>
      <c r="M7" s="3" t="s">
        <v>287</v>
      </c>
      <c r="N7" s="3" t="s">
        <v>20</v>
      </c>
      <c r="O7" s="3" t="s">
        <v>313</v>
      </c>
      <c r="P7" s="3" t="s">
        <v>46</v>
      </c>
      <c r="Q7" s="3" t="s">
        <v>52</v>
      </c>
      <c r="R7" s="3" t="s">
        <v>52</v>
      </c>
      <c r="S7" s="3" t="s">
        <v>20</v>
      </c>
    </row>
    <row r="8" spans="1:19" x14ac:dyDescent="0.35">
      <c r="A8" s="4" t="s">
        <v>1337</v>
      </c>
      <c r="B8" s="3" t="s">
        <v>91</v>
      </c>
      <c r="C8" s="3" t="s">
        <v>91</v>
      </c>
      <c r="D8" s="3" t="s">
        <v>28</v>
      </c>
      <c r="E8" s="3" t="s">
        <v>91</v>
      </c>
      <c r="F8" s="3" t="s">
        <v>28</v>
      </c>
      <c r="G8" s="3" t="s">
        <v>28</v>
      </c>
      <c r="H8" s="3" t="s">
        <v>91</v>
      </c>
      <c r="I8" s="3" t="s">
        <v>91</v>
      </c>
      <c r="J8" s="3" t="s">
        <v>91</v>
      </c>
      <c r="K8" s="3" t="s">
        <v>91</v>
      </c>
      <c r="L8" s="3" t="s">
        <v>91</v>
      </c>
      <c r="M8" s="3" t="s">
        <v>91</v>
      </c>
      <c r="N8" s="3" t="s">
        <v>91</v>
      </c>
      <c r="O8" s="3" t="s">
        <v>91</v>
      </c>
      <c r="P8" s="3" t="s">
        <v>91</v>
      </c>
      <c r="Q8" s="3" t="s">
        <v>31</v>
      </c>
      <c r="R8" s="3" t="s">
        <v>31</v>
      </c>
      <c r="S8" s="3" t="s">
        <v>91</v>
      </c>
    </row>
    <row r="9" spans="1:19" x14ac:dyDescent="0.35">
      <c r="A9" s="4" t="s">
        <v>1449</v>
      </c>
      <c r="B9" s="3" t="s">
        <v>926</v>
      </c>
      <c r="C9" s="3" t="s">
        <v>10</v>
      </c>
      <c r="D9" s="3" t="s">
        <v>977</v>
      </c>
      <c r="E9" s="3" t="s">
        <v>1430</v>
      </c>
      <c r="F9" s="3" t="s">
        <v>1458</v>
      </c>
      <c r="G9" s="3" t="s">
        <v>270</v>
      </c>
      <c r="H9" s="3" t="s">
        <v>270</v>
      </c>
      <c r="I9" s="3" t="s">
        <v>315</v>
      </c>
      <c r="J9" s="3" t="s">
        <v>1459</v>
      </c>
      <c r="K9" s="3" t="s">
        <v>277</v>
      </c>
      <c r="L9" s="3" t="s">
        <v>321</v>
      </c>
      <c r="M9" s="3" t="s">
        <v>977</v>
      </c>
      <c r="N9" s="3" t="s">
        <v>977</v>
      </c>
      <c r="O9" s="3" t="s">
        <v>315</v>
      </c>
      <c r="P9" s="3" t="s">
        <v>274</v>
      </c>
      <c r="Q9" s="3" t="s">
        <v>276</v>
      </c>
      <c r="R9" s="3" t="s">
        <v>1459</v>
      </c>
      <c r="S9" s="3" t="s">
        <v>1460</v>
      </c>
    </row>
    <row r="10" spans="1:19" x14ac:dyDescent="0.35">
      <c r="A10" s="4" t="s">
        <v>1450</v>
      </c>
      <c r="B10" s="3" t="s">
        <v>397</v>
      </c>
      <c r="C10" s="3" t="s">
        <v>397</v>
      </c>
      <c r="D10" s="3" t="s">
        <v>395</v>
      </c>
      <c r="E10" s="3" t="s">
        <v>289</v>
      </c>
      <c r="F10" s="3" t="s">
        <v>330</v>
      </c>
      <c r="G10" s="3" t="s">
        <v>327</v>
      </c>
      <c r="H10" s="3" t="s">
        <v>297</v>
      </c>
      <c r="I10" s="3" t="s">
        <v>391</v>
      </c>
      <c r="J10" s="3" t="s">
        <v>305</v>
      </c>
      <c r="K10" s="3" t="s">
        <v>303</v>
      </c>
      <c r="L10" s="3" t="s">
        <v>986</v>
      </c>
      <c r="M10" s="3" t="s">
        <v>297</v>
      </c>
      <c r="N10" s="3" t="s">
        <v>297</v>
      </c>
      <c r="O10" s="3" t="s">
        <v>402</v>
      </c>
      <c r="P10" s="3" t="s">
        <v>331</v>
      </c>
      <c r="Q10" s="3" t="s">
        <v>401</v>
      </c>
      <c r="R10" s="3" t="s">
        <v>927</v>
      </c>
      <c r="S10" s="3" t="s">
        <v>399</v>
      </c>
    </row>
    <row r="11" spans="1:19" x14ac:dyDescent="0.35">
      <c r="A11" s="4" t="s">
        <v>1451</v>
      </c>
      <c r="B11" s="3" t="s">
        <v>64</v>
      </c>
      <c r="C11" s="3" t="s">
        <v>23</v>
      </c>
      <c r="D11" s="3" t="s">
        <v>284</v>
      </c>
      <c r="E11" s="3" t="s">
        <v>83</v>
      </c>
      <c r="F11" s="3" t="s">
        <v>52</v>
      </c>
      <c r="G11" s="3" t="s">
        <v>23</v>
      </c>
      <c r="H11" s="3" t="s">
        <v>285</v>
      </c>
      <c r="I11" s="3" t="s">
        <v>292</v>
      </c>
      <c r="J11" s="3" t="s">
        <v>307</v>
      </c>
      <c r="K11" s="3" t="s">
        <v>406</v>
      </c>
      <c r="L11" s="3" t="s">
        <v>407</v>
      </c>
      <c r="M11" s="3" t="s">
        <v>323</v>
      </c>
      <c r="N11" s="3" t="s">
        <v>323</v>
      </c>
      <c r="O11" s="3" t="s">
        <v>294</v>
      </c>
      <c r="P11" s="3" t="s">
        <v>323</v>
      </c>
      <c r="Q11" s="3" t="s">
        <v>406</v>
      </c>
      <c r="R11" s="3" t="s">
        <v>292</v>
      </c>
      <c r="S11" s="3" t="s">
        <v>42</v>
      </c>
    </row>
    <row r="12" spans="1:19" x14ac:dyDescent="0.35">
      <c r="A12" s="6" t="s">
        <v>679</v>
      </c>
      <c r="B12" s="5" t="s">
        <v>1461</v>
      </c>
      <c r="C12" s="5" t="s">
        <v>1462</v>
      </c>
      <c r="D12" s="5" t="s">
        <v>1463</v>
      </c>
      <c r="E12" s="5" t="s">
        <v>1464</v>
      </c>
      <c r="F12" s="5" t="s">
        <v>1465</v>
      </c>
      <c r="G12" s="5" t="s">
        <v>1466</v>
      </c>
      <c r="H12" s="5" t="s">
        <v>1467</v>
      </c>
      <c r="I12" s="5" t="s">
        <v>1435</v>
      </c>
      <c r="J12" s="5" t="s">
        <v>1468</v>
      </c>
      <c r="K12" s="5" t="s">
        <v>1469</v>
      </c>
      <c r="L12" s="5" t="s">
        <v>1470</v>
      </c>
      <c r="M12" s="5" t="s">
        <v>1343</v>
      </c>
      <c r="N12" s="5" t="s">
        <v>1471</v>
      </c>
      <c r="O12" s="5" t="s">
        <v>340</v>
      </c>
      <c r="P12" s="5" t="s">
        <v>1472</v>
      </c>
      <c r="Q12" s="5" t="s">
        <v>1473</v>
      </c>
      <c r="R12" s="5" t="s">
        <v>859</v>
      </c>
      <c r="S12" s="5" t="s">
        <v>1474</v>
      </c>
    </row>
    <row r="13" spans="1:19" x14ac:dyDescent="0.35">
      <c r="A13" s="4" t="s">
        <v>683</v>
      </c>
      <c r="B13" s="3" t="s">
        <v>1475</v>
      </c>
      <c r="C13" s="3" t="s">
        <v>1476</v>
      </c>
      <c r="D13" s="3" t="s">
        <v>1345</v>
      </c>
      <c r="E13" s="3" t="s">
        <v>1477</v>
      </c>
      <c r="F13" s="3" t="s">
        <v>1478</v>
      </c>
      <c r="G13" s="3" t="s">
        <v>1437</v>
      </c>
      <c r="H13" s="3" t="s">
        <v>1479</v>
      </c>
      <c r="I13" s="3" t="s">
        <v>1463</v>
      </c>
      <c r="J13" s="3" t="s">
        <v>883</v>
      </c>
      <c r="K13" s="3" t="s">
        <v>898</v>
      </c>
      <c r="L13" s="3" t="s">
        <v>1480</v>
      </c>
      <c r="M13" s="3" t="s">
        <v>340</v>
      </c>
      <c r="N13" s="3" t="s">
        <v>1481</v>
      </c>
      <c r="O13" s="3" t="s">
        <v>1482</v>
      </c>
      <c r="P13" s="3" t="s">
        <v>1483</v>
      </c>
      <c r="Q13" s="3" t="s">
        <v>1484</v>
      </c>
      <c r="R13" s="3" t="s">
        <v>891</v>
      </c>
      <c r="S13" s="3" t="s">
        <v>1485</v>
      </c>
    </row>
    <row r="14" spans="1:19" x14ac:dyDescent="0.35">
      <c r="A14" s="6" t="s">
        <v>687</v>
      </c>
      <c r="B14" s="5" t="s">
        <v>1486</v>
      </c>
      <c r="C14" s="5" t="s">
        <v>255</v>
      </c>
      <c r="D14" s="5" t="s">
        <v>778</v>
      </c>
      <c r="E14" s="5" t="s">
        <v>1486</v>
      </c>
      <c r="F14" s="5" t="s">
        <v>169</v>
      </c>
      <c r="G14" s="5" t="s">
        <v>1377</v>
      </c>
      <c r="H14" s="5" t="s">
        <v>1487</v>
      </c>
      <c r="I14" s="5" t="s">
        <v>1488</v>
      </c>
      <c r="J14" s="5" t="s">
        <v>1489</v>
      </c>
      <c r="K14" s="5" t="s">
        <v>150</v>
      </c>
      <c r="L14" s="5" t="s">
        <v>778</v>
      </c>
      <c r="M14" s="5" t="s">
        <v>86</v>
      </c>
      <c r="N14" s="5" t="s">
        <v>208</v>
      </c>
      <c r="O14" s="5" t="s">
        <v>171</v>
      </c>
      <c r="P14" s="5" t="s">
        <v>243</v>
      </c>
      <c r="Q14" s="5" t="s">
        <v>542</v>
      </c>
      <c r="R14" s="5" t="s">
        <v>22</v>
      </c>
      <c r="S14" s="5" t="s">
        <v>536</v>
      </c>
    </row>
    <row r="17" spans="1:1" x14ac:dyDescent="0.35">
      <c r="A17" s="4" t="s">
        <v>1490</v>
      </c>
    </row>
    <row r="19" spans="1:1" x14ac:dyDescent="0.35">
      <c r="A19" s="4" t="s">
        <v>1368</v>
      </c>
    </row>
    <row r="20" spans="1:1" x14ac:dyDescent="0.35">
      <c r="A20" s="4" t="s">
        <v>1369</v>
      </c>
    </row>
    <row r="21" spans="1:1" x14ac:dyDescent="0.35">
      <c r="A21" s="4" t="s">
        <v>1370</v>
      </c>
    </row>
    <row r="22" spans="1:1" x14ac:dyDescent="0.35">
      <c r="A22" s="4" t="s">
        <v>1371</v>
      </c>
    </row>
    <row r="23" spans="1:1" x14ac:dyDescent="0.35">
      <c r="A23" s="4" t="s">
        <v>1372</v>
      </c>
    </row>
    <row r="26" spans="1:1" ht="15" x14ac:dyDescent="0.35">
      <c r="A26"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4"/>
  <sheetViews>
    <sheetView workbookViewId="0"/>
  </sheetViews>
  <sheetFormatPr defaultColWidth="10.90625" defaultRowHeight="14.5" x14ac:dyDescent="0.35"/>
  <cols>
    <col min="1" max="1" width="33.7265625" customWidth="1"/>
    <col min="2" max="19" width="12.7265625" customWidth="1"/>
  </cols>
  <sheetData>
    <row r="1" spans="1:19" x14ac:dyDescent="0.35">
      <c r="A1" s="1" t="s">
        <v>1491</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1492</v>
      </c>
      <c r="B4" s="3" t="s">
        <v>59</v>
      </c>
      <c r="C4" s="3" t="s">
        <v>59</v>
      </c>
      <c r="D4" s="3" t="s">
        <v>20</v>
      </c>
      <c r="E4" s="3" t="s">
        <v>73</v>
      </c>
      <c r="F4" s="3" t="s">
        <v>287</v>
      </c>
      <c r="G4" s="3" t="s">
        <v>20</v>
      </c>
      <c r="H4" s="3" t="s">
        <v>46</v>
      </c>
      <c r="I4" s="3" t="s">
        <v>83</v>
      </c>
      <c r="J4" s="3" t="s">
        <v>64</v>
      </c>
      <c r="K4" s="3" t="s">
        <v>52</v>
      </c>
      <c r="L4" s="3" t="s">
        <v>52</v>
      </c>
      <c r="M4" s="3" t="s">
        <v>46</v>
      </c>
      <c r="N4" s="3" t="s">
        <v>286</v>
      </c>
      <c r="O4" s="3" t="s">
        <v>286</v>
      </c>
      <c r="P4" s="3" t="s">
        <v>286</v>
      </c>
      <c r="Q4" s="3" t="s">
        <v>46</v>
      </c>
      <c r="R4" s="3" t="s">
        <v>75</v>
      </c>
      <c r="S4" s="3" t="s">
        <v>83</v>
      </c>
    </row>
    <row r="5" spans="1:19" x14ac:dyDescent="0.35">
      <c r="A5" s="6" t="s">
        <v>687</v>
      </c>
      <c r="B5" s="5" t="s">
        <v>212</v>
      </c>
      <c r="C5" s="5" t="s">
        <v>213</v>
      </c>
      <c r="D5" s="5" t="s">
        <v>250</v>
      </c>
      <c r="E5" s="5" t="s">
        <v>250</v>
      </c>
      <c r="F5" s="5" t="s">
        <v>238</v>
      </c>
      <c r="G5" s="5" t="s">
        <v>143</v>
      </c>
      <c r="H5" s="5" t="s">
        <v>82</v>
      </c>
      <c r="I5" s="5" t="s">
        <v>469</v>
      </c>
      <c r="J5" s="5" t="s">
        <v>139</v>
      </c>
      <c r="K5" s="5" t="s">
        <v>143</v>
      </c>
      <c r="L5" s="5" t="s">
        <v>197</v>
      </c>
      <c r="M5" s="5" t="s">
        <v>215</v>
      </c>
      <c r="N5" s="5" t="s">
        <v>41</v>
      </c>
      <c r="O5" s="5" t="s">
        <v>37</v>
      </c>
      <c r="P5" s="5" t="s">
        <v>214</v>
      </c>
      <c r="Q5" s="5" t="s">
        <v>240</v>
      </c>
      <c r="R5" s="5" t="s">
        <v>216</v>
      </c>
      <c r="S5" s="5" t="s">
        <v>214</v>
      </c>
    </row>
    <row r="8" spans="1:19" x14ac:dyDescent="0.35">
      <c r="A8" s="4" t="s">
        <v>1493</v>
      </c>
    </row>
    <row r="10" spans="1:19" x14ac:dyDescent="0.35">
      <c r="A10" s="4" t="s">
        <v>1494</v>
      </c>
    </row>
    <row r="11" spans="1:19" x14ac:dyDescent="0.35">
      <c r="A11" s="4" t="s">
        <v>1369</v>
      </c>
    </row>
    <row r="14" spans="1:19" ht="15" x14ac:dyDescent="0.35">
      <c r="A14"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20"/>
  <sheetViews>
    <sheetView workbookViewId="0"/>
  </sheetViews>
  <sheetFormatPr defaultColWidth="10.90625" defaultRowHeight="14.5" x14ac:dyDescent="0.35"/>
  <cols>
    <col min="1" max="1" width="39.7265625" customWidth="1"/>
    <col min="2" max="19" width="12.7265625" customWidth="1"/>
  </cols>
  <sheetData>
    <row r="1" spans="1:19" x14ac:dyDescent="0.35">
      <c r="A1" s="1" t="s">
        <v>1495</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1334</v>
      </c>
      <c r="B4" s="3" t="s">
        <v>292</v>
      </c>
      <c r="C4" s="3" t="s">
        <v>294</v>
      </c>
      <c r="D4" s="3" t="s">
        <v>294</v>
      </c>
      <c r="E4" s="3" t="s">
        <v>406</v>
      </c>
      <c r="F4" s="3" t="s">
        <v>326</v>
      </c>
      <c r="G4" s="3" t="s">
        <v>407</v>
      </c>
      <c r="H4" s="3" t="s">
        <v>406</v>
      </c>
      <c r="I4" s="3" t="s">
        <v>42</v>
      </c>
      <c r="J4" s="3" t="s">
        <v>284</v>
      </c>
      <c r="K4" s="3" t="s">
        <v>293</v>
      </c>
      <c r="L4" s="3" t="s">
        <v>307</v>
      </c>
      <c r="M4" s="3" t="s">
        <v>294</v>
      </c>
      <c r="N4" s="3" t="s">
        <v>293</v>
      </c>
      <c r="O4" s="3" t="s">
        <v>323</v>
      </c>
      <c r="P4" s="3" t="s">
        <v>323</v>
      </c>
      <c r="Q4" s="3" t="s">
        <v>284</v>
      </c>
      <c r="R4" s="3" t="s">
        <v>293</v>
      </c>
      <c r="S4" s="3" t="s">
        <v>293</v>
      </c>
    </row>
    <row r="5" spans="1:19" x14ac:dyDescent="0.35">
      <c r="A5" s="4" t="s">
        <v>1336</v>
      </c>
      <c r="B5" s="3" t="s">
        <v>38</v>
      </c>
      <c r="C5" s="3" t="s">
        <v>16</v>
      </c>
      <c r="D5" s="3" t="s">
        <v>69</v>
      </c>
      <c r="E5" s="3" t="s">
        <v>69</v>
      </c>
      <c r="F5" s="3" t="s">
        <v>69</v>
      </c>
      <c r="G5" s="3" t="s">
        <v>16</v>
      </c>
      <c r="H5" s="3" t="s">
        <v>59</v>
      </c>
      <c r="I5" s="3" t="s">
        <v>287</v>
      </c>
      <c r="J5" s="3" t="s">
        <v>38</v>
      </c>
      <c r="K5" s="3" t="s">
        <v>69</v>
      </c>
      <c r="L5" s="3" t="s">
        <v>38</v>
      </c>
      <c r="M5" s="3" t="s">
        <v>69</v>
      </c>
      <c r="N5" s="3" t="s">
        <v>38</v>
      </c>
      <c r="O5" s="3" t="s">
        <v>91</v>
      </c>
      <c r="P5" s="3" t="s">
        <v>91</v>
      </c>
      <c r="Q5" s="3" t="s">
        <v>91</v>
      </c>
      <c r="R5" s="3" t="s">
        <v>31</v>
      </c>
      <c r="S5" s="3" t="s">
        <v>91</v>
      </c>
    </row>
    <row r="6" spans="1:19" x14ac:dyDescent="0.35">
      <c r="A6" s="4" t="s">
        <v>1337</v>
      </c>
      <c r="B6" s="3" t="s">
        <v>287</v>
      </c>
      <c r="C6" s="3" t="s">
        <v>73</v>
      </c>
      <c r="D6" s="3" t="s">
        <v>20</v>
      </c>
      <c r="E6" s="3" t="s">
        <v>313</v>
      </c>
      <c r="F6" s="3" t="s">
        <v>83</v>
      </c>
      <c r="G6" s="3" t="s">
        <v>64</v>
      </c>
      <c r="H6" s="3" t="s">
        <v>64</v>
      </c>
      <c r="I6" s="3" t="s">
        <v>102</v>
      </c>
      <c r="J6" s="3" t="s">
        <v>285</v>
      </c>
      <c r="K6" s="3" t="s">
        <v>286</v>
      </c>
      <c r="L6" s="3" t="s">
        <v>73</v>
      </c>
      <c r="M6" s="3" t="s">
        <v>46</v>
      </c>
      <c r="N6" s="3" t="s">
        <v>313</v>
      </c>
      <c r="O6" s="3" t="s">
        <v>286</v>
      </c>
      <c r="P6" s="3" t="s">
        <v>313</v>
      </c>
      <c r="Q6" s="3" t="s">
        <v>59</v>
      </c>
      <c r="R6" s="3" t="s">
        <v>69</v>
      </c>
      <c r="S6" s="3" t="s">
        <v>287</v>
      </c>
    </row>
    <row r="7" spans="1:19" x14ac:dyDescent="0.35">
      <c r="A7" s="4" t="s">
        <v>1338</v>
      </c>
      <c r="B7" s="3" t="s">
        <v>307</v>
      </c>
      <c r="C7" s="3" t="s">
        <v>307</v>
      </c>
      <c r="D7" s="3" t="s">
        <v>308</v>
      </c>
      <c r="E7" s="3" t="s">
        <v>294</v>
      </c>
      <c r="F7" s="3" t="s">
        <v>67</v>
      </c>
      <c r="G7" s="3" t="s">
        <v>309</v>
      </c>
      <c r="H7" s="3" t="s">
        <v>310</v>
      </c>
      <c r="I7" s="3" t="s">
        <v>291</v>
      </c>
      <c r="J7" s="3" t="s">
        <v>289</v>
      </c>
      <c r="K7" s="3" t="s">
        <v>310</v>
      </c>
      <c r="L7" s="3" t="s">
        <v>288</v>
      </c>
      <c r="M7" s="3" t="s">
        <v>308</v>
      </c>
      <c r="N7" s="3" t="s">
        <v>67</v>
      </c>
      <c r="O7" s="3" t="s">
        <v>311</v>
      </c>
      <c r="P7" s="3" t="s">
        <v>292</v>
      </c>
      <c r="Q7" s="3" t="s">
        <v>293</v>
      </c>
      <c r="R7" s="3" t="s">
        <v>290</v>
      </c>
      <c r="S7" s="3" t="s">
        <v>67</v>
      </c>
    </row>
    <row r="8" spans="1:19" x14ac:dyDescent="0.35">
      <c r="A8" s="6" t="s">
        <v>679</v>
      </c>
      <c r="B8" s="5" t="s">
        <v>1496</v>
      </c>
      <c r="C8" s="5" t="s">
        <v>1497</v>
      </c>
      <c r="D8" s="5" t="s">
        <v>1498</v>
      </c>
      <c r="E8" s="5" t="s">
        <v>1499</v>
      </c>
      <c r="F8" s="5" t="s">
        <v>1500</v>
      </c>
      <c r="G8" s="5" t="s">
        <v>1501</v>
      </c>
      <c r="H8" s="5" t="s">
        <v>1502</v>
      </c>
      <c r="I8" s="5" t="s">
        <v>1503</v>
      </c>
      <c r="J8" s="5" t="s">
        <v>1504</v>
      </c>
      <c r="K8" s="5" t="s">
        <v>1505</v>
      </c>
      <c r="L8" s="5" t="s">
        <v>1506</v>
      </c>
      <c r="M8" s="5" t="s">
        <v>1507</v>
      </c>
      <c r="N8" s="5" t="s">
        <v>1508</v>
      </c>
      <c r="O8" s="5" t="s">
        <v>1509</v>
      </c>
      <c r="P8" s="5" t="s">
        <v>1510</v>
      </c>
      <c r="Q8" s="5" t="s">
        <v>1511</v>
      </c>
      <c r="R8" s="5" t="s">
        <v>1512</v>
      </c>
      <c r="S8" s="5" t="s">
        <v>1513</v>
      </c>
    </row>
    <row r="9" spans="1:19" x14ac:dyDescent="0.35">
      <c r="A9" s="4" t="s">
        <v>683</v>
      </c>
      <c r="B9" s="3" t="s">
        <v>1514</v>
      </c>
      <c r="C9" s="3" t="s">
        <v>1515</v>
      </c>
      <c r="D9" s="3" t="s">
        <v>1516</v>
      </c>
      <c r="E9" s="3" t="s">
        <v>1517</v>
      </c>
      <c r="F9" s="3" t="s">
        <v>1518</v>
      </c>
      <c r="G9" s="3" t="s">
        <v>1519</v>
      </c>
      <c r="H9" s="3" t="s">
        <v>1520</v>
      </c>
      <c r="I9" s="3" t="s">
        <v>1520</v>
      </c>
      <c r="J9" s="3" t="s">
        <v>1521</v>
      </c>
      <c r="K9" s="3" t="s">
        <v>1522</v>
      </c>
      <c r="L9" s="3" t="s">
        <v>1523</v>
      </c>
      <c r="M9" s="3" t="s">
        <v>1524</v>
      </c>
      <c r="N9" s="3" t="s">
        <v>1525</v>
      </c>
      <c r="O9" s="3" t="s">
        <v>1526</v>
      </c>
      <c r="P9" s="3" t="s">
        <v>1527</v>
      </c>
      <c r="Q9" s="3" t="s">
        <v>1528</v>
      </c>
      <c r="R9" s="3" t="s">
        <v>1529</v>
      </c>
      <c r="S9" s="3" t="s">
        <v>1530</v>
      </c>
    </row>
    <row r="10" spans="1:19" x14ac:dyDescent="0.35">
      <c r="A10" s="6" t="s">
        <v>687</v>
      </c>
      <c r="B10" s="5" t="s">
        <v>209</v>
      </c>
      <c r="C10" s="5" t="s">
        <v>30</v>
      </c>
      <c r="D10" s="5" t="s">
        <v>30</v>
      </c>
      <c r="E10" s="5" t="s">
        <v>95</v>
      </c>
      <c r="F10" s="5" t="s">
        <v>30</v>
      </c>
      <c r="G10" s="5" t="s">
        <v>180</v>
      </c>
      <c r="H10" s="5" t="s">
        <v>30</v>
      </c>
      <c r="I10" s="5" t="s">
        <v>30</v>
      </c>
      <c r="J10" s="5" t="s">
        <v>209</v>
      </c>
      <c r="K10" s="5" t="s">
        <v>90</v>
      </c>
      <c r="L10" s="5" t="s">
        <v>90</v>
      </c>
      <c r="M10" s="5" t="s">
        <v>95</v>
      </c>
      <c r="N10" s="5" t="s">
        <v>210</v>
      </c>
      <c r="O10" s="5" t="s">
        <v>93</v>
      </c>
      <c r="P10" s="5" t="s">
        <v>66</v>
      </c>
      <c r="Q10" s="5" t="s">
        <v>66</v>
      </c>
      <c r="R10" s="5" t="s">
        <v>66</v>
      </c>
      <c r="S10" s="5" t="s">
        <v>66</v>
      </c>
    </row>
    <row r="13" spans="1:19" x14ac:dyDescent="0.35">
      <c r="A13" s="4" t="s">
        <v>1531</v>
      </c>
    </row>
    <row r="15" spans="1:19" x14ac:dyDescent="0.35">
      <c r="A15" s="4" t="s">
        <v>1368</v>
      </c>
    </row>
    <row r="16" spans="1:19" x14ac:dyDescent="0.35">
      <c r="A16" s="4" t="s">
        <v>1532</v>
      </c>
    </row>
    <row r="17" spans="1:1" x14ac:dyDescent="0.35">
      <c r="A17" s="4" t="s">
        <v>1533</v>
      </c>
    </row>
    <row r="20" spans="1:1" ht="15" x14ac:dyDescent="0.35">
      <c r="A20"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15"/>
  <sheetViews>
    <sheetView workbookViewId="0"/>
  </sheetViews>
  <sheetFormatPr defaultColWidth="10.90625" defaultRowHeight="14.5" x14ac:dyDescent="0.35"/>
  <cols>
    <col min="1" max="1" width="26.7265625" customWidth="1"/>
    <col min="2" max="19" width="12.7265625" customWidth="1"/>
  </cols>
  <sheetData>
    <row r="1" spans="1:19" x14ac:dyDescent="0.35">
      <c r="A1" s="1" t="s">
        <v>1534</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57</v>
      </c>
      <c r="B4" s="3" t="s">
        <v>1535</v>
      </c>
      <c r="C4" s="3" t="s">
        <v>180</v>
      </c>
      <c r="D4" s="3" t="s">
        <v>180</v>
      </c>
      <c r="E4" s="3" t="s">
        <v>63</v>
      </c>
      <c r="F4" s="3" t="s">
        <v>209</v>
      </c>
      <c r="G4" s="3" t="s">
        <v>377</v>
      </c>
      <c r="H4" s="3" t="s">
        <v>209</v>
      </c>
      <c r="I4" s="3" t="s">
        <v>90</v>
      </c>
      <c r="J4" s="3" t="s">
        <v>246</v>
      </c>
      <c r="K4" s="3" t="s">
        <v>376</v>
      </c>
      <c r="L4" s="3" t="s">
        <v>182</v>
      </c>
      <c r="M4" s="3" t="s">
        <v>246</v>
      </c>
      <c r="N4" s="3" t="s">
        <v>66</v>
      </c>
      <c r="O4" s="3" t="s">
        <v>93</v>
      </c>
      <c r="P4" s="3" t="s">
        <v>66</v>
      </c>
      <c r="Q4" s="3" t="s">
        <v>58</v>
      </c>
      <c r="R4" s="3" t="s">
        <v>389</v>
      </c>
      <c r="S4" s="3" t="s">
        <v>58</v>
      </c>
    </row>
    <row r="5" spans="1:19" x14ac:dyDescent="0.35">
      <c r="A5" s="4" t="s">
        <v>60</v>
      </c>
      <c r="B5" s="3" t="s">
        <v>90</v>
      </c>
      <c r="C5" s="3" t="s">
        <v>95</v>
      </c>
      <c r="D5" s="3" t="s">
        <v>95</v>
      </c>
      <c r="E5" s="3" t="s">
        <v>210</v>
      </c>
      <c r="F5" s="3" t="s">
        <v>30</v>
      </c>
      <c r="G5" s="3" t="s">
        <v>209</v>
      </c>
      <c r="H5" s="3" t="s">
        <v>209</v>
      </c>
      <c r="I5" s="3" t="s">
        <v>209</v>
      </c>
      <c r="J5" s="3" t="s">
        <v>209</v>
      </c>
      <c r="K5" s="3" t="s">
        <v>210</v>
      </c>
      <c r="L5" s="3" t="s">
        <v>66</v>
      </c>
      <c r="M5" s="3" t="s">
        <v>66</v>
      </c>
      <c r="N5" s="3" t="s">
        <v>179</v>
      </c>
      <c r="O5" s="3" t="s">
        <v>66</v>
      </c>
      <c r="P5" s="3" t="s">
        <v>58</v>
      </c>
      <c r="Q5" s="3" t="s">
        <v>58</v>
      </c>
      <c r="R5" s="3" t="s">
        <v>185</v>
      </c>
      <c r="S5" s="3" t="s">
        <v>61</v>
      </c>
    </row>
    <row r="6" spans="1:19" x14ac:dyDescent="0.35">
      <c r="A6" s="6" t="s">
        <v>62</v>
      </c>
      <c r="B6" s="5" t="s">
        <v>30</v>
      </c>
      <c r="C6" s="5" t="s">
        <v>30</v>
      </c>
      <c r="D6" s="5" t="s">
        <v>30</v>
      </c>
      <c r="E6" s="5" t="s">
        <v>30</v>
      </c>
      <c r="F6" s="5" t="s">
        <v>30</v>
      </c>
      <c r="G6" s="5" t="s">
        <v>30</v>
      </c>
      <c r="H6" s="5" t="s">
        <v>30</v>
      </c>
      <c r="I6" s="5" t="s">
        <v>30</v>
      </c>
      <c r="J6" s="5" t="s">
        <v>30</v>
      </c>
      <c r="K6" s="5" t="s">
        <v>63</v>
      </c>
      <c r="L6" s="5" t="s">
        <v>63</v>
      </c>
      <c r="M6" s="5" t="s">
        <v>63</v>
      </c>
      <c r="N6" s="5" t="s">
        <v>63</v>
      </c>
      <c r="O6" s="5" t="s">
        <v>63</v>
      </c>
      <c r="P6" s="5" t="s">
        <v>63</v>
      </c>
      <c r="Q6" s="5" t="s">
        <v>63</v>
      </c>
      <c r="R6" s="5" t="s">
        <v>63</v>
      </c>
      <c r="S6" s="5" t="s">
        <v>63</v>
      </c>
    </row>
    <row r="7" spans="1:19" x14ac:dyDescent="0.35">
      <c r="A7" s="6" t="s">
        <v>1536</v>
      </c>
      <c r="B7" s="5" t="s">
        <v>209</v>
      </c>
      <c r="C7" s="5" t="s">
        <v>30</v>
      </c>
      <c r="D7" s="5" t="s">
        <v>30</v>
      </c>
      <c r="E7" s="5" t="s">
        <v>95</v>
      </c>
      <c r="F7" s="5" t="s">
        <v>30</v>
      </c>
      <c r="G7" s="5" t="s">
        <v>180</v>
      </c>
      <c r="H7" s="5" t="s">
        <v>30</v>
      </c>
      <c r="I7" s="5" t="s">
        <v>30</v>
      </c>
      <c r="J7" s="5" t="s">
        <v>209</v>
      </c>
      <c r="K7" s="5" t="s">
        <v>90</v>
      </c>
      <c r="L7" s="5" t="s">
        <v>90</v>
      </c>
      <c r="M7" s="5" t="s">
        <v>95</v>
      </c>
      <c r="N7" s="5" t="s">
        <v>210</v>
      </c>
      <c r="O7" s="5" t="s">
        <v>93</v>
      </c>
      <c r="P7" s="5" t="s">
        <v>66</v>
      </c>
      <c r="Q7" s="5" t="s">
        <v>66</v>
      </c>
      <c r="R7" s="5" t="s">
        <v>66</v>
      </c>
      <c r="S7" s="5" t="s">
        <v>66</v>
      </c>
    </row>
    <row r="10" spans="1:19" x14ac:dyDescent="0.35">
      <c r="A10" s="4" t="s">
        <v>1537</v>
      </c>
    </row>
    <row r="12" spans="1:19" x14ac:dyDescent="0.35">
      <c r="A12" s="4" t="s">
        <v>1393</v>
      </c>
    </row>
    <row r="15" spans="1:19" ht="15" x14ac:dyDescent="0.35">
      <c r="A1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25"/>
  <sheetViews>
    <sheetView workbookViewId="0"/>
  </sheetViews>
  <sheetFormatPr defaultColWidth="10.90625" defaultRowHeight="14.5" x14ac:dyDescent="0.35"/>
  <cols>
    <col min="1" max="1" width="39.7265625" customWidth="1"/>
    <col min="2" max="19" width="12.7265625" customWidth="1"/>
  </cols>
  <sheetData>
    <row r="1" spans="1:19" x14ac:dyDescent="0.35">
      <c r="A1" s="1" t="s">
        <v>1538</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46</v>
      </c>
      <c r="C4" s="3" t="s">
        <v>20</v>
      </c>
      <c r="D4" s="3" t="s">
        <v>46</v>
      </c>
      <c r="E4" s="3" t="s">
        <v>59</v>
      </c>
      <c r="F4" s="3" t="s">
        <v>287</v>
      </c>
      <c r="G4" s="3" t="s">
        <v>52</v>
      </c>
      <c r="H4" s="3" t="s">
        <v>52</v>
      </c>
      <c r="I4" s="3" t="s">
        <v>313</v>
      </c>
      <c r="J4" s="3" t="s">
        <v>52</v>
      </c>
      <c r="K4" s="3" t="s">
        <v>310</v>
      </c>
      <c r="L4" s="3" t="s">
        <v>328</v>
      </c>
      <c r="M4" s="3" t="s">
        <v>295</v>
      </c>
      <c r="N4" s="3" t="s">
        <v>20</v>
      </c>
      <c r="O4" s="3" t="s">
        <v>52</v>
      </c>
      <c r="P4" s="3" t="s">
        <v>313</v>
      </c>
      <c r="Q4" s="3" t="s">
        <v>59</v>
      </c>
      <c r="R4" s="3" t="s">
        <v>286</v>
      </c>
      <c r="S4" s="3" t="s">
        <v>20</v>
      </c>
    </row>
    <row r="5" spans="1:19" x14ac:dyDescent="0.35">
      <c r="A5" s="4" t="s">
        <v>1447</v>
      </c>
      <c r="B5" s="3" t="s">
        <v>287</v>
      </c>
      <c r="C5" s="3" t="s">
        <v>287</v>
      </c>
      <c r="D5" s="3" t="s">
        <v>73</v>
      </c>
      <c r="E5" s="3" t="s">
        <v>69</v>
      </c>
      <c r="F5" s="3" t="s">
        <v>69</v>
      </c>
      <c r="G5" s="3" t="s">
        <v>287</v>
      </c>
      <c r="H5" s="3" t="s">
        <v>59</v>
      </c>
      <c r="I5" s="3" t="s">
        <v>69</v>
      </c>
      <c r="J5" s="3" t="s">
        <v>59</v>
      </c>
      <c r="K5" s="3" t="s">
        <v>46</v>
      </c>
      <c r="L5" s="3" t="s">
        <v>75</v>
      </c>
      <c r="M5" s="3" t="s">
        <v>46</v>
      </c>
      <c r="N5" s="3" t="s">
        <v>38</v>
      </c>
      <c r="O5" s="3" t="s">
        <v>69</v>
      </c>
      <c r="P5" s="3" t="s">
        <v>38</v>
      </c>
      <c r="Q5" s="3" t="s">
        <v>28</v>
      </c>
      <c r="R5" s="3" t="s">
        <v>69</v>
      </c>
      <c r="S5" s="3" t="s">
        <v>38</v>
      </c>
    </row>
    <row r="6" spans="1:19" x14ac:dyDescent="0.35">
      <c r="A6" s="4" t="s">
        <v>1448</v>
      </c>
      <c r="B6" s="3" t="s">
        <v>16</v>
      </c>
      <c r="C6" s="3" t="s">
        <v>16</v>
      </c>
      <c r="D6" s="3" t="s">
        <v>59</v>
      </c>
      <c r="E6" s="3" t="s">
        <v>38</v>
      </c>
      <c r="F6" s="3" t="s">
        <v>38</v>
      </c>
      <c r="G6" s="3" t="s">
        <v>38</v>
      </c>
      <c r="H6" s="3" t="s">
        <v>28</v>
      </c>
      <c r="I6" s="3" t="s">
        <v>91</v>
      </c>
      <c r="J6" s="3" t="s">
        <v>28</v>
      </c>
      <c r="K6" s="3" t="s">
        <v>69</v>
      </c>
      <c r="L6" s="3" t="s">
        <v>69</v>
      </c>
      <c r="M6" s="3" t="s">
        <v>28</v>
      </c>
      <c r="N6" s="3" t="s">
        <v>31</v>
      </c>
      <c r="O6" s="3" t="s">
        <v>91</v>
      </c>
      <c r="P6" s="3" t="s">
        <v>91</v>
      </c>
      <c r="Q6" s="3" t="s">
        <v>31</v>
      </c>
      <c r="R6" s="3" t="s">
        <v>91</v>
      </c>
      <c r="S6" s="3" t="s">
        <v>31</v>
      </c>
    </row>
    <row r="7" spans="1:19" x14ac:dyDescent="0.35">
      <c r="A7" s="4" t="s">
        <v>1336</v>
      </c>
      <c r="B7" s="3" t="s">
        <v>28</v>
      </c>
      <c r="C7" s="3" t="s">
        <v>28</v>
      </c>
      <c r="D7" s="3" t="s">
        <v>28</v>
      </c>
      <c r="E7" s="3" t="s">
        <v>28</v>
      </c>
      <c r="F7" s="3" t="s">
        <v>91</v>
      </c>
      <c r="G7" s="3" t="s">
        <v>28</v>
      </c>
      <c r="H7" s="3" t="s">
        <v>28</v>
      </c>
      <c r="I7" s="3" t="s">
        <v>91</v>
      </c>
      <c r="J7" s="3" t="s">
        <v>31</v>
      </c>
      <c r="K7" s="3" t="s">
        <v>91</v>
      </c>
      <c r="L7" s="3" t="s">
        <v>31</v>
      </c>
      <c r="M7" s="3" t="s">
        <v>91</v>
      </c>
      <c r="N7" s="3" t="s">
        <v>31</v>
      </c>
      <c r="O7" s="3" t="s">
        <v>31</v>
      </c>
      <c r="P7" s="3" t="s">
        <v>31</v>
      </c>
      <c r="Q7" s="3" t="s">
        <v>34</v>
      </c>
      <c r="R7" s="3" t="s">
        <v>34</v>
      </c>
      <c r="S7" s="3" t="s">
        <v>34</v>
      </c>
    </row>
    <row r="8" spans="1:19" x14ac:dyDescent="0.35">
      <c r="A8" s="4" t="s">
        <v>1337</v>
      </c>
      <c r="B8" s="3" t="s">
        <v>69</v>
      </c>
      <c r="C8" s="3" t="s">
        <v>69</v>
      </c>
      <c r="D8" s="3" t="s">
        <v>69</v>
      </c>
      <c r="E8" s="3" t="s">
        <v>38</v>
      </c>
      <c r="F8" s="3" t="s">
        <v>59</v>
      </c>
      <c r="G8" s="3" t="s">
        <v>287</v>
      </c>
      <c r="H8" s="3" t="s">
        <v>59</v>
      </c>
      <c r="I8" s="3" t="s">
        <v>16</v>
      </c>
      <c r="J8" s="3" t="s">
        <v>287</v>
      </c>
      <c r="K8" s="3" t="s">
        <v>69</v>
      </c>
      <c r="L8" s="3" t="s">
        <v>28</v>
      </c>
      <c r="M8" s="3" t="s">
        <v>38</v>
      </c>
      <c r="N8" s="3" t="s">
        <v>38</v>
      </c>
      <c r="O8" s="3" t="s">
        <v>69</v>
      </c>
      <c r="P8" s="3" t="s">
        <v>38</v>
      </c>
      <c r="Q8" s="3" t="s">
        <v>28</v>
      </c>
      <c r="R8" s="3" t="s">
        <v>91</v>
      </c>
      <c r="S8" s="3" t="s">
        <v>28</v>
      </c>
    </row>
    <row r="9" spans="1:19" x14ac:dyDescent="0.35">
      <c r="A9" s="4" t="s">
        <v>1449</v>
      </c>
      <c r="B9" s="3" t="s">
        <v>52</v>
      </c>
      <c r="C9" s="3" t="s">
        <v>286</v>
      </c>
      <c r="D9" s="3" t="s">
        <v>52</v>
      </c>
      <c r="E9" s="3" t="s">
        <v>287</v>
      </c>
      <c r="F9" s="3" t="s">
        <v>46</v>
      </c>
      <c r="G9" s="3" t="s">
        <v>64</v>
      </c>
      <c r="H9" s="3" t="s">
        <v>102</v>
      </c>
      <c r="I9" s="3" t="s">
        <v>52</v>
      </c>
      <c r="J9" s="3" t="s">
        <v>323</v>
      </c>
      <c r="K9" s="3" t="s">
        <v>289</v>
      </c>
      <c r="L9" s="3" t="s">
        <v>295</v>
      </c>
      <c r="M9" s="3" t="s">
        <v>395</v>
      </c>
      <c r="N9" s="3" t="s">
        <v>52</v>
      </c>
      <c r="O9" s="3" t="s">
        <v>102</v>
      </c>
      <c r="P9" s="3" t="s">
        <v>286</v>
      </c>
      <c r="Q9" s="3" t="s">
        <v>73</v>
      </c>
      <c r="R9" s="3" t="s">
        <v>75</v>
      </c>
      <c r="S9" s="3" t="s">
        <v>52</v>
      </c>
    </row>
    <row r="10" spans="1:19" x14ac:dyDescent="0.35">
      <c r="A10" s="4" t="s">
        <v>1450</v>
      </c>
      <c r="B10" s="3" t="s">
        <v>20</v>
      </c>
      <c r="C10" s="3" t="s">
        <v>313</v>
      </c>
      <c r="D10" s="3" t="s">
        <v>20</v>
      </c>
      <c r="E10" s="3" t="s">
        <v>59</v>
      </c>
      <c r="F10" s="3" t="s">
        <v>313</v>
      </c>
      <c r="G10" s="3" t="s">
        <v>286</v>
      </c>
      <c r="H10" s="3" t="s">
        <v>20</v>
      </c>
      <c r="I10" s="3" t="s">
        <v>73</v>
      </c>
      <c r="J10" s="3" t="s">
        <v>286</v>
      </c>
      <c r="K10" s="3" t="s">
        <v>83</v>
      </c>
      <c r="L10" s="3" t="s">
        <v>23</v>
      </c>
      <c r="M10" s="3" t="s">
        <v>75</v>
      </c>
      <c r="N10" s="3" t="s">
        <v>59</v>
      </c>
      <c r="O10" s="3" t="s">
        <v>73</v>
      </c>
      <c r="P10" s="3" t="s">
        <v>59</v>
      </c>
      <c r="Q10" s="3" t="s">
        <v>69</v>
      </c>
      <c r="R10" s="3" t="s">
        <v>59</v>
      </c>
      <c r="S10" s="3" t="s">
        <v>59</v>
      </c>
    </row>
    <row r="11" spans="1:19" x14ac:dyDescent="0.35">
      <c r="A11" s="6" t="s">
        <v>1451</v>
      </c>
      <c r="B11" s="5" t="s">
        <v>287</v>
      </c>
      <c r="C11" s="5" t="s">
        <v>287</v>
      </c>
      <c r="D11" s="5" t="s">
        <v>287</v>
      </c>
      <c r="E11" s="5" t="s">
        <v>16</v>
      </c>
      <c r="F11" s="5" t="s">
        <v>287</v>
      </c>
      <c r="G11" s="5" t="s">
        <v>73</v>
      </c>
      <c r="H11" s="5" t="s">
        <v>59</v>
      </c>
      <c r="I11" s="5" t="s">
        <v>16</v>
      </c>
      <c r="J11" s="5" t="s">
        <v>73</v>
      </c>
      <c r="K11" s="5" t="s">
        <v>287</v>
      </c>
      <c r="L11" s="5" t="s">
        <v>287</v>
      </c>
      <c r="M11" s="5" t="s">
        <v>69</v>
      </c>
      <c r="N11" s="5" t="s">
        <v>38</v>
      </c>
      <c r="O11" s="5" t="s">
        <v>69</v>
      </c>
      <c r="P11" s="5" t="s">
        <v>69</v>
      </c>
      <c r="Q11" s="5" t="s">
        <v>28</v>
      </c>
      <c r="R11" s="5" t="s">
        <v>28</v>
      </c>
      <c r="S11" s="5" t="s">
        <v>38</v>
      </c>
    </row>
    <row r="12" spans="1:19" x14ac:dyDescent="0.35">
      <c r="A12" s="4" t="s">
        <v>683</v>
      </c>
      <c r="B12" s="3" t="s">
        <v>874</v>
      </c>
      <c r="C12" s="3" t="s">
        <v>1539</v>
      </c>
      <c r="D12" s="3" t="s">
        <v>1540</v>
      </c>
      <c r="E12" s="3" t="s">
        <v>1541</v>
      </c>
      <c r="F12" s="3" t="s">
        <v>1351</v>
      </c>
      <c r="G12" s="3" t="s">
        <v>1542</v>
      </c>
      <c r="H12" s="3" t="s">
        <v>1543</v>
      </c>
      <c r="I12" s="3" t="s">
        <v>1544</v>
      </c>
      <c r="J12" s="3" t="s">
        <v>1545</v>
      </c>
      <c r="K12" s="3" t="s">
        <v>1546</v>
      </c>
      <c r="L12" s="3" t="s">
        <v>1547</v>
      </c>
      <c r="M12" s="3" t="s">
        <v>1548</v>
      </c>
      <c r="N12" s="3" t="s">
        <v>1549</v>
      </c>
      <c r="O12" s="3" t="s">
        <v>478</v>
      </c>
      <c r="P12" s="3" t="s">
        <v>1550</v>
      </c>
      <c r="Q12" s="3" t="s">
        <v>500</v>
      </c>
      <c r="R12" s="3" t="s">
        <v>1551</v>
      </c>
      <c r="S12" s="3" t="s">
        <v>1552</v>
      </c>
    </row>
    <row r="13" spans="1:19" x14ac:dyDescent="0.35">
      <c r="A13" s="6" t="s">
        <v>687</v>
      </c>
      <c r="B13" s="5" t="s">
        <v>1535</v>
      </c>
      <c r="C13" s="5" t="s">
        <v>180</v>
      </c>
      <c r="D13" s="5" t="s">
        <v>180</v>
      </c>
      <c r="E13" s="5" t="s">
        <v>63</v>
      </c>
      <c r="F13" s="5" t="s">
        <v>209</v>
      </c>
      <c r="G13" s="5" t="s">
        <v>377</v>
      </c>
      <c r="H13" s="5" t="s">
        <v>209</v>
      </c>
      <c r="I13" s="5" t="s">
        <v>90</v>
      </c>
      <c r="J13" s="5" t="s">
        <v>246</v>
      </c>
      <c r="K13" s="5" t="s">
        <v>376</v>
      </c>
      <c r="L13" s="5" t="s">
        <v>182</v>
      </c>
      <c r="M13" s="5" t="s">
        <v>246</v>
      </c>
      <c r="N13" s="5" t="s">
        <v>66</v>
      </c>
      <c r="O13" s="5" t="s">
        <v>93</v>
      </c>
      <c r="P13" s="5" t="s">
        <v>66</v>
      </c>
      <c r="Q13" s="5" t="s">
        <v>58</v>
      </c>
      <c r="R13" s="5" t="s">
        <v>389</v>
      </c>
      <c r="S13" s="5" t="s">
        <v>58</v>
      </c>
    </row>
    <row r="16" spans="1:19" x14ac:dyDescent="0.35">
      <c r="A16" s="4" t="s">
        <v>1553</v>
      </c>
    </row>
    <row r="18" spans="1:1" x14ac:dyDescent="0.35">
      <c r="A18" s="4" t="s">
        <v>1554</v>
      </c>
    </row>
    <row r="19" spans="1:1" x14ac:dyDescent="0.35">
      <c r="A19" s="4" t="s">
        <v>1555</v>
      </c>
    </row>
    <row r="20" spans="1:1" x14ac:dyDescent="0.35">
      <c r="A20" s="4" t="s">
        <v>1556</v>
      </c>
    </row>
    <row r="21" spans="1:1" x14ac:dyDescent="0.35">
      <c r="A21" s="4" t="s">
        <v>1557</v>
      </c>
    </row>
    <row r="22" spans="1:1" x14ac:dyDescent="0.35">
      <c r="A22" s="4" t="s">
        <v>1558</v>
      </c>
    </row>
    <row r="25" spans="1:1" ht="15" x14ac:dyDescent="0.35">
      <c r="A2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15"/>
  <sheetViews>
    <sheetView workbookViewId="0"/>
  </sheetViews>
  <sheetFormatPr defaultColWidth="10.90625" defaultRowHeight="14.5" x14ac:dyDescent="0.35"/>
  <cols>
    <col min="1" max="1" width="59.7265625" customWidth="1"/>
    <col min="2" max="19" width="12.7265625" customWidth="1"/>
  </cols>
  <sheetData>
    <row r="1" spans="1:19" x14ac:dyDescent="0.35">
      <c r="A1" s="1" t="s">
        <v>1559</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1560</v>
      </c>
      <c r="B4" s="3" t="s">
        <v>968</v>
      </c>
      <c r="C4" s="3" t="s">
        <v>968</v>
      </c>
      <c r="D4" s="3" t="s">
        <v>950</v>
      </c>
      <c r="E4" s="3" t="s">
        <v>655</v>
      </c>
      <c r="F4" s="3" t="s">
        <v>841</v>
      </c>
      <c r="G4" s="3" t="s">
        <v>842</v>
      </c>
      <c r="H4" s="3" t="s">
        <v>654</v>
      </c>
      <c r="I4" s="3" t="s">
        <v>647</v>
      </c>
      <c r="J4" s="3" t="s">
        <v>649</v>
      </c>
      <c r="K4" s="3" t="s">
        <v>649</v>
      </c>
      <c r="L4" s="3" t="s">
        <v>644</v>
      </c>
      <c r="M4" s="3" t="s">
        <v>659</v>
      </c>
      <c r="N4" s="3" t="s">
        <v>642</v>
      </c>
      <c r="O4" s="3" t="s">
        <v>659</v>
      </c>
      <c r="P4" s="3" t="s">
        <v>644</v>
      </c>
      <c r="Q4" s="3" t="s">
        <v>696</v>
      </c>
      <c r="R4" s="3" t="s">
        <v>661</v>
      </c>
      <c r="S4" s="3" t="s">
        <v>696</v>
      </c>
    </row>
    <row r="5" spans="1:19" x14ac:dyDescent="0.35">
      <c r="A5" s="4" t="s">
        <v>1561</v>
      </c>
      <c r="B5" s="3" t="s">
        <v>650</v>
      </c>
      <c r="C5" s="3" t="s">
        <v>650</v>
      </c>
      <c r="D5" s="3" t="s">
        <v>657</v>
      </c>
      <c r="E5" s="3" t="s">
        <v>647</v>
      </c>
      <c r="F5" s="3" t="s">
        <v>645</v>
      </c>
      <c r="G5" s="3" t="s">
        <v>645</v>
      </c>
      <c r="H5" s="3" t="s">
        <v>696</v>
      </c>
      <c r="I5" s="3" t="s">
        <v>697</v>
      </c>
      <c r="J5" s="3" t="s">
        <v>642</v>
      </c>
      <c r="K5" s="3" t="s">
        <v>696</v>
      </c>
      <c r="L5" s="3" t="s">
        <v>695</v>
      </c>
      <c r="M5" s="3" t="s">
        <v>695</v>
      </c>
      <c r="N5" s="3" t="s">
        <v>699</v>
      </c>
      <c r="O5" s="3" t="s">
        <v>697</v>
      </c>
      <c r="P5" s="3" t="s">
        <v>661</v>
      </c>
      <c r="Q5" s="3" t="s">
        <v>699</v>
      </c>
      <c r="R5" s="3" t="s">
        <v>695</v>
      </c>
      <c r="S5" s="3" t="s">
        <v>699</v>
      </c>
    </row>
    <row r="6" spans="1:19" x14ac:dyDescent="0.35">
      <c r="A6" s="6" t="s">
        <v>1562</v>
      </c>
      <c r="B6" s="5" t="s">
        <v>647</v>
      </c>
      <c r="C6" s="5" t="s">
        <v>646</v>
      </c>
      <c r="D6" s="5" t="s">
        <v>646</v>
      </c>
      <c r="E6" s="5" t="s">
        <v>647</v>
      </c>
      <c r="F6" s="5" t="s">
        <v>644</v>
      </c>
      <c r="G6" s="5" t="s">
        <v>645</v>
      </c>
      <c r="H6" s="5" t="s">
        <v>646</v>
      </c>
      <c r="I6" s="5" t="s">
        <v>645</v>
      </c>
      <c r="J6" s="5" t="s">
        <v>645</v>
      </c>
      <c r="K6" s="5" t="s">
        <v>644</v>
      </c>
      <c r="L6" s="5" t="s">
        <v>645</v>
      </c>
      <c r="M6" s="5" t="s">
        <v>642</v>
      </c>
      <c r="N6" s="5" t="s">
        <v>696</v>
      </c>
      <c r="O6" s="5" t="s">
        <v>696</v>
      </c>
      <c r="P6" s="5" t="s">
        <v>696</v>
      </c>
      <c r="Q6" s="5" t="s">
        <v>697</v>
      </c>
      <c r="R6" s="5" t="s">
        <v>697</v>
      </c>
      <c r="S6" s="5" t="s">
        <v>697</v>
      </c>
    </row>
    <row r="9" spans="1:19" x14ac:dyDescent="0.35">
      <c r="A9" s="4" t="s">
        <v>1563</v>
      </c>
    </row>
    <row r="11" spans="1:19" x14ac:dyDescent="0.35">
      <c r="A11" s="4" t="s">
        <v>1564</v>
      </c>
    </row>
    <row r="12" spans="1:19" x14ac:dyDescent="0.35">
      <c r="A12" s="4" t="s">
        <v>1555</v>
      </c>
    </row>
    <row r="15" spans="1:19" ht="15" x14ac:dyDescent="0.35">
      <c r="A1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27"/>
  <sheetViews>
    <sheetView workbookViewId="0"/>
  </sheetViews>
  <sheetFormatPr defaultColWidth="10.90625" defaultRowHeight="14.5" x14ac:dyDescent="0.35"/>
  <cols>
    <col min="1" max="1" width="39.7265625" customWidth="1"/>
    <col min="2" max="19" width="12.7265625" customWidth="1"/>
  </cols>
  <sheetData>
    <row r="1" spans="1:19" x14ac:dyDescent="0.35">
      <c r="A1" s="1" t="s">
        <v>1565</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24</v>
      </c>
      <c r="C4" s="3" t="s">
        <v>24</v>
      </c>
      <c r="D4" s="3" t="s">
        <v>24</v>
      </c>
      <c r="E4" s="3" t="s">
        <v>24</v>
      </c>
      <c r="F4" s="3" t="s">
        <v>24</v>
      </c>
      <c r="G4" s="3" t="s">
        <v>24</v>
      </c>
      <c r="H4" s="3" t="s">
        <v>24</v>
      </c>
      <c r="I4" s="3" t="s">
        <v>24</v>
      </c>
      <c r="J4" s="3" t="s">
        <v>24</v>
      </c>
      <c r="K4" s="3" t="s">
        <v>38</v>
      </c>
      <c r="L4" s="3" t="s">
        <v>38</v>
      </c>
      <c r="M4" s="3" t="s">
        <v>28</v>
      </c>
      <c r="N4" s="3" t="s">
        <v>83</v>
      </c>
      <c r="O4" s="3" t="s">
        <v>28</v>
      </c>
      <c r="P4" s="3" t="s">
        <v>28</v>
      </c>
      <c r="Q4" s="3" t="s">
        <v>59</v>
      </c>
      <c r="R4" s="3" t="s">
        <v>287</v>
      </c>
      <c r="S4" s="3" t="s">
        <v>73</v>
      </c>
    </row>
    <row r="5" spans="1:19" x14ac:dyDescent="0.35">
      <c r="A5" s="4" t="s">
        <v>1447</v>
      </c>
      <c r="B5" s="3" t="s">
        <v>69</v>
      </c>
      <c r="C5" s="3" t="s">
        <v>69</v>
      </c>
      <c r="D5" s="3" t="s">
        <v>38</v>
      </c>
      <c r="E5" s="3" t="s">
        <v>38</v>
      </c>
      <c r="F5" s="3" t="s">
        <v>28</v>
      </c>
      <c r="G5" s="3" t="s">
        <v>28</v>
      </c>
      <c r="H5" s="3" t="s">
        <v>28</v>
      </c>
      <c r="I5" s="3" t="s">
        <v>28</v>
      </c>
      <c r="J5" s="3" t="s">
        <v>91</v>
      </c>
      <c r="K5" s="3" t="s">
        <v>91</v>
      </c>
      <c r="L5" s="3" t="s">
        <v>28</v>
      </c>
      <c r="M5" s="3" t="s">
        <v>91</v>
      </c>
      <c r="N5" s="3" t="s">
        <v>73</v>
      </c>
      <c r="O5" s="3" t="s">
        <v>31</v>
      </c>
      <c r="P5" s="3" t="s">
        <v>91</v>
      </c>
      <c r="Q5" s="3" t="s">
        <v>38</v>
      </c>
      <c r="R5" s="3" t="s">
        <v>38</v>
      </c>
      <c r="S5" s="3" t="s">
        <v>69</v>
      </c>
    </row>
    <row r="6" spans="1:19" x14ac:dyDescent="0.35">
      <c r="A6" s="4" t="s">
        <v>1448</v>
      </c>
      <c r="B6" s="3" t="s">
        <v>24</v>
      </c>
      <c r="C6" s="3" t="s">
        <v>24</v>
      </c>
      <c r="D6" s="3" t="s">
        <v>24</v>
      </c>
      <c r="E6" s="3" t="s">
        <v>24</v>
      </c>
      <c r="F6" s="3" t="s">
        <v>24</v>
      </c>
      <c r="G6" s="3" t="s">
        <v>24</v>
      </c>
      <c r="H6" s="3" t="s">
        <v>24</v>
      </c>
      <c r="I6" s="3" t="s">
        <v>24</v>
      </c>
      <c r="J6" s="3" t="s">
        <v>24</v>
      </c>
      <c r="K6" s="3" t="s">
        <v>31</v>
      </c>
      <c r="L6" s="3" t="s">
        <v>31</v>
      </c>
      <c r="M6" s="3" t="s">
        <v>34</v>
      </c>
      <c r="N6" s="3" t="s">
        <v>31</v>
      </c>
      <c r="O6" s="3" t="s">
        <v>34</v>
      </c>
      <c r="P6" s="3" t="s">
        <v>34</v>
      </c>
      <c r="Q6" s="3" t="s">
        <v>34</v>
      </c>
      <c r="R6" s="3" t="s">
        <v>34</v>
      </c>
      <c r="S6" s="3" t="s">
        <v>34</v>
      </c>
    </row>
    <row r="7" spans="1:19" x14ac:dyDescent="0.35">
      <c r="A7" s="4" t="s">
        <v>1336</v>
      </c>
      <c r="B7" s="3" t="s">
        <v>31</v>
      </c>
      <c r="C7" s="3" t="s">
        <v>31</v>
      </c>
      <c r="D7" s="3" t="s">
        <v>31</v>
      </c>
      <c r="E7" s="3" t="s">
        <v>31</v>
      </c>
      <c r="F7" s="3" t="s">
        <v>31</v>
      </c>
      <c r="G7" s="3" t="s">
        <v>31</v>
      </c>
      <c r="H7" s="3" t="s">
        <v>91</v>
      </c>
      <c r="I7" s="3" t="s">
        <v>31</v>
      </c>
      <c r="J7" s="3" t="s">
        <v>31</v>
      </c>
      <c r="K7" s="3" t="s">
        <v>31</v>
      </c>
      <c r="L7" s="3" t="s">
        <v>31</v>
      </c>
      <c r="M7" s="3" t="s">
        <v>31</v>
      </c>
      <c r="N7" s="3" t="s">
        <v>91</v>
      </c>
      <c r="O7" s="3" t="s">
        <v>34</v>
      </c>
      <c r="P7" s="3" t="s">
        <v>34</v>
      </c>
      <c r="Q7" s="3" t="s">
        <v>34</v>
      </c>
      <c r="R7" s="3" t="s">
        <v>34</v>
      </c>
      <c r="S7" s="3" t="s">
        <v>31</v>
      </c>
    </row>
    <row r="8" spans="1:19" x14ac:dyDescent="0.35">
      <c r="A8" s="4" t="s">
        <v>1337</v>
      </c>
      <c r="B8" s="3" t="s">
        <v>91</v>
      </c>
      <c r="C8" s="3" t="s">
        <v>91</v>
      </c>
      <c r="D8" s="3" t="s">
        <v>38</v>
      </c>
      <c r="E8" s="3" t="s">
        <v>28</v>
      </c>
      <c r="F8" s="3" t="s">
        <v>16</v>
      </c>
      <c r="G8" s="3" t="s">
        <v>59</v>
      </c>
      <c r="H8" s="3" t="s">
        <v>59</v>
      </c>
      <c r="I8" s="3" t="s">
        <v>59</v>
      </c>
      <c r="J8" s="3" t="s">
        <v>287</v>
      </c>
      <c r="K8" s="3" t="s">
        <v>69</v>
      </c>
      <c r="L8" s="3" t="s">
        <v>28</v>
      </c>
      <c r="M8" s="3" t="s">
        <v>38</v>
      </c>
      <c r="N8" s="3" t="s">
        <v>38</v>
      </c>
      <c r="O8" s="3" t="s">
        <v>69</v>
      </c>
      <c r="P8" s="3" t="s">
        <v>38</v>
      </c>
      <c r="Q8" s="3" t="s">
        <v>28</v>
      </c>
      <c r="R8" s="3" t="s">
        <v>91</v>
      </c>
      <c r="S8" s="3" t="s">
        <v>28</v>
      </c>
    </row>
    <row r="9" spans="1:19" x14ac:dyDescent="0.35">
      <c r="A9" s="4" t="s">
        <v>1449</v>
      </c>
      <c r="B9" s="3" t="s">
        <v>24</v>
      </c>
      <c r="C9" s="3" t="s">
        <v>24</v>
      </c>
      <c r="D9" s="3" t="s">
        <v>24</v>
      </c>
      <c r="E9" s="3" t="s">
        <v>24</v>
      </c>
      <c r="F9" s="3" t="s">
        <v>24</v>
      </c>
      <c r="G9" s="3" t="s">
        <v>24</v>
      </c>
      <c r="H9" s="3" t="s">
        <v>24</v>
      </c>
      <c r="I9" s="3" t="s">
        <v>24</v>
      </c>
      <c r="J9" s="3" t="s">
        <v>24</v>
      </c>
      <c r="K9" s="3" t="s">
        <v>287</v>
      </c>
      <c r="L9" s="3" t="s">
        <v>59</v>
      </c>
      <c r="M9" s="3" t="s">
        <v>59</v>
      </c>
      <c r="N9" s="3" t="s">
        <v>102</v>
      </c>
      <c r="O9" s="3" t="s">
        <v>59</v>
      </c>
      <c r="P9" s="3" t="s">
        <v>16</v>
      </c>
      <c r="Q9" s="3" t="s">
        <v>73</v>
      </c>
      <c r="R9" s="3" t="s">
        <v>73</v>
      </c>
      <c r="S9" s="3" t="s">
        <v>46</v>
      </c>
    </row>
    <row r="10" spans="1:19" x14ac:dyDescent="0.35">
      <c r="A10" s="4" t="s">
        <v>1450</v>
      </c>
      <c r="B10" s="3" t="s">
        <v>16</v>
      </c>
      <c r="C10" s="3" t="s">
        <v>16</v>
      </c>
      <c r="D10" s="3" t="s">
        <v>59</v>
      </c>
      <c r="E10" s="3" t="s">
        <v>16</v>
      </c>
      <c r="F10" s="3" t="s">
        <v>59</v>
      </c>
      <c r="G10" s="3" t="s">
        <v>287</v>
      </c>
      <c r="H10" s="3" t="s">
        <v>287</v>
      </c>
      <c r="I10" s="3" t="s">
        <v>287</v>
      </c>
      <c r="J10" s="3" t="s">
        <v>73</v>
      </c>
      <c r="K10" s="3" t="s">
        <v>59</v>
      </c>
      <c r="L10" s="3" t="s">
        <v>69</v>
      </c>
      <c r="M10" s="3" t="s">
        <v>16</v>
      </c>
      <c r="N10" s="3" t="s">
        <v>20</v>
      </c>
      <c r="O10" s="3" t="s">
        <v>16</v>
      </c>
      <c r="P10" s="3" t="s">
        <v>69</v>
      </c>
      <c r="Q10" s="3" t="s">
        <v>16</v>
      </c>
      <c r="R10" s="3" t="s">
        <v>69</v>
      </c>
      <c r="S10" s="3" t="s">
        <v>59</v>
      </c>
    </row>
    <row r="11" spans="1:19" x14ac:dyDescent="0.35">
      <c r="A11" s="4" t="s">
        <v>1451</v>
      </c>
      <c r="B11" s="3" t="s">
        <v>24</v>
      </c>
      <c r="C11" s="3" t="s">
        <v>24</v>
      </c>
      <c r="D11" s="3" t="s">
        <v>24</v>
      </c>
      <c r="E11" s="3" t="s">
        <v>24</v>
      </c>
      <c r="F11" s="3" t="s">
        <v>24</v>
      </c>
      <c r="G11" s="3" t="s">
        <v>24</v>
      </c>
      <c r="H11" s="3" t="s">
        <v>24</v>
      </c>
      <c r="I11" s="3" t="s">
        <v>24</v>
      </c>
      <c r="J11" s="3" t="s">
        <v>24</v>
      </c>
      <c r="K11" s="3" t="s">
        <v>69</v>
      </c>
      <c r="L11" s="3" t="s">
        <v>38</v>
      </c>
      <c r="M11" s="3" t="s">
        <v>38</v>
      </c>
      <c r="N11" s="3" t="s">
        <v>28</v>
      </c>
      <c r="O11" s="3" t="s">
        <v>38</v>
      </c>
      <c r="P11" s="3" t="s">
        <v>38</v>
      </c>
      <c r="Q11" s="3" t="s">
        <v>28</v>
      </c>
      <c r="R11" s="3" t="s">
        <v>91</v>
      </c>
      <c r="S11" s="3" t="s">
        <v>28</v>
      </c>
    </row>
    <row r="12" spans="1:19" x14ac:dyDescent="0.35">
      <c r="A12" s="6" t="s">
        <v>679</v>
      </c>
      <c r="B12" s="5" t="s">
        <v>1566</v>
      </c>
      <c r="C12" s="5" t="s">
        <v>1567</v>
      </c>
      <c r="D12" s="5" t="s">
        <v>1568</v>
      </c>
      <c r="E12" s="5" t="s">
        <v>894</v>
      </c>
      <c r="F12" s="5" t="s">
        <v>1569</v>
      </c>
      <c r="G12" s="5" t="s">
        <v>1570</v>
      </c>
      <c r="H12" s="5" t="s">
        <v>1571</v>
      </c>
      <c r="I12" s="5" t="s">
        <v>1571</v>
      </c>
      <c r="J12" s="5" t="s">
        <v>904</v>
      </c>
      <c r="K12" s="5" t="s">
        <v>1572</v>
      </c>
      <c r="L12" s="5" t="s">
        <v>876</v>
      </c>
      <c r="M12" s="5" t="s">
        <v>1573</v>
      </c>
      <c r="N12" s="5" t="s">
        <v>1574</v>
      </c>
      <c r="O12" s="5" t="s">
        <v>1575</v>
      </c>
      <c r="P12" s="5" t="s">
        <v>1576</v>
      </c>
      <c r="Q12" s="5" t="s">
        <v>1577</v>
      </c>
      <c r="R12" s="5" t="s">
        <v>1578</v>
      </c>
      <c r="S12" s="5" t="s">
        <v>1579</v>
      </c>
    </row>
    <row r="13" spans="1:19" x14ac:dyDescent="0.35">
      <c r="A13" s="4" t="s">
        <v>683</v>
      </c>
      <c r="B13" s="3" t="s">
        <v>1580</v>
      </c>
      <c r="C13" s="3" t="s">
        <v>1363</v>
      </c>
      <c r="D13" s="3" t="s">
        <v>1581</v>
      </c>
      <c r="E13" s="3" t="s">
        <v>1582</v>
      </c>
      <c r="F13" s="3" t="s">
        <v>1583</v>
      </c>
      <c r="G13" s="3" t="s">
        <v>1584</v>
      </c>
      <c r="H13" s="3" t="s">
        <v>1585</v>
      </c>
      <c r="I13" s="3" t="s">
        <v>1585</v>
      </c>
      <c r="J13" s="3" t="s">
        <v>1586</v>
      </c>
      <c r="K13" s="3" t="s">
        <v>1587</v>
      </c>
      <c r="L13" s="3" t="s">
        <v>1588</v>
      </c>
      <c r="M13" s="3" t="s">
        <v>1589</v>
      </c>
      <c r="N13" s="3" t="s">
        <v>1590</v>
      </c>
      <c r="O13" s="3" t="s">
        <v>1591</v>
      </c>
      <c r="P13" s="3" t="s">
        <v>1592</v>
      </c>
      <c r="Q13" s="3" t="s">
        <v>1593</v>
      </c>
      <c r="R13" s="3" t="s">
        <v>1594</v>
      </c>
      <c r="S13" s="3" t="s">
        <v>1595</v>
      </c>
    </row>
    <row r="14" spans="1:19" x14ac:dyDescent="0.35">
      <c r="A14" s="6" t="s">
        <v>687</v>
      </c>
      <c r="B14" s="5" t="s">
        <v>90</v>
      </c>
      <c r="C14" s="5" t="s">
        <v>95</v>
      </c>
      <c r="D14" s="5" t="s">
        <v>95</v>
      </c>
      <c r="E14" s="5" t="s">
        <v>210</v>
      </c>
      <c r="F14" s="5" t="s">
        <v>30</v>
      </c>
      <c r="G14" s="5" t="s">
        <v>209</v>
      </c>
      <c r="H14" s="5" t="s">
        <v>209</v>
      </c>
      <c r="I14" s="5" t="s">
        <v>209</v>
      </c>
      <c r="J14" s="5" t="s">
        <v>209</v>
      </c>
      <c r="K14" s="5" t="s">
        <v>210</v>
      </c>
      <c r="L14" s="5" t="s">
        <v>66</v>
      </c>
      <c r="M14" s="5" t="s">
        <v>66</v>
      </c>
      <c r="N14" s="5" t="s">
        <v>179</v>
      </c>
      <c r="O14" s="5" t="s">
        <v>66</v>
      </c>
      <c r="P14" s="5" t="s">
        <v>58</v>
      </c>
      <c r="Q14" s="5" t="s">
        <v>58</v>
      </c>
      <c r="R14" s="5" t="s">
        <v>185</v>
      </c>
      <c r="S14" s="5" t="s">
        <v>61</v>
      </c>
    </row>
    <row r="17" spans="1:1" x14ac:dyDescent="0.35">
      <c r="A17" s="4" t="s">
        <v>1596</v>
      </c>
    </row>
    <row r="19" spans="1:1" x14ac:dyDescent="0.35">
      <c r="A19" s="4" t="s">
        <v>1554</v>
      </c>
    </row>
    <row r="20" spans="1:1" x14ac:dyDescent="0.35">
      <c r="A20" s="4" t="s">
        <v>1555</v>
      </c>
    </row>
    <row r="21" spans="1:1" x14ac:dyDescent="0.35">
      <c r="A21" s="4" t="s">
        <v>1597</v>
      </c>
    </row>
    <row r="22" spans="1:1" x14ac:dyDescent="0.35">
      <c r="A22" s="4" t="s">
        <v>1598</v>
      </c>
    </row>
    <row r="23" spans="1:1" x14ac:dyDescent="0.35">
      <c r="A23" s="4" t="s">
        <v>1599</v>
      </c>
    </row>
    <row r="24" spans="1:1" x14ac:dyDescent="0.35">
      <c r="A24" s="4" t="s">
        <v>1600</v>
      </c>
    </row>
    <row r="27" spans="1:1" ht="15" x14ac:dyDescent="0.35">
      <c r="A27"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19"/>
  <sheetViews>
    <sheetView workbookViewId="0"/>
  </sheetViews>
  <sheetFormatPr defaultColWidth="10.90625" defaultRowHeight="14.5" x14ac:dyDescent="0.35"/>
  <cols>
    <col min="1" max="1" width="39.7265625" customWidth="1"/>
    <col min="2" max="19" width="12.7265625" customWidth="1"/>
  </cols>
  <sheetData>
    <row r="1" spans="1:19" x14ac:dyDescent="0.35">
      <c r="A1" s="1" t="s">
        <v>1601</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1334</v>
      </c>
      <c r="B4" s="3" t="s">
        <v>75</v>
      </c>
      <c r="C4" s="3" t="s">
        <v>83</v>
      </c>
      <c r="D4" s="3" t="s">
        <v>83</v>
      </c>
      <c r="E4" s="3" t="s">
        <v>75</v>
      </c>
      <c r="F4" s="3" t="s">
        <v>75</v>
      </c>
      <c r="G4" s="3" t="s">
        <v>75</v>
      </c>
      <c r="H4" s="3" t="s">
        <v>52</v>
      </c>
      <c r="I4" s="3" t="s">
        <v>23</v>
      </c>
      <c r="J4" s="3" t="s">
        <v>52</v>
      </c>
      <c r="K4" s="3" t="s">
        <v>46</v>
      </c>
      <c r="L4" s="3" t="s">
        <v>52</v>
      </c>
      <c r="M4" s="3" t="s">
        <v>75</v>
      </c>
      <c r="N4" s="3" t="s">
        <v>52</v>
      </c>
      <c r="O4" s="3" t="s">
        <v>52</v>
      </c>
      <c r="P4" s="3" t="s">
        <v>75</v>
      </c>
      <c r="Q4" s="3" t="s">
        <v>75</v>
      </c>
      <c r="R4" s="3" t="s">
        <v>102</v>
      </c>
      <c r="S4" s="3" t="s">
        <v>102</v>
      </c>
    </row>
    <row r="5" spans="1:19" x14ac:dyDescent="0.35">
      <c r="A5" s="4" t="s">
        <v>1336</v>
      </c>
      <c r="B5" s="3" t="s">
        <v>31</v>
      </c>
      <c r="C5" s="3" t="s">
        <v>31</v>
      </c>
      <c r="D5" s="3" t="s">
        <v>31</v>
      </c>
      <c r="E5" s="3" t="s">
        <v>31</v>
      </c>
      <c r="F5" s="3" t="s">
        <v>91</v>
      </c>
      <c r="G5" s="3" t="s">
        <v>91</v>
      </c>
      <c r="H5" s="3" t="s">
        <v>91</v>
      </c>
      <c r="I5" s="3" t="s">
        <v>69</v>
      </c>
      <c r="J5" s="3" t="s">
        <v>91</v>
      </c>
      <c r="K5" s="3" t="s">
        <v>91</v>
      </c>
      <c r="L5" s="3" t="s">
        <v>28</v>
      </c>
      <c r="M5" s="3" t="s">
        <v>28</v>
      </c>
      <c r="N5" s="3" t="s">
        <v>31</v>
      </c>
      <c r="O5" s="3" t="s">
        <v>31</v>
      </c>
      <c r="P5" s="3" t="s">
        <v>31</v>
      </c>
      <c r="Q5" s="3" t="s">
        <v>31</v>
      </c>
      <c r="R5" s="3" t="s">
        <v>34</v>
      </c>
      <c r="S5" s="3" t="s">
        <v>31</v>
      </c>
    </row>
    <row r="6" spans="1:19" x14ac:dyDescent="0.35">
      <c r="A6" s="4" t="s">
        <v>1337</v>
      </c>
      <c r="B6" s="3" t="s">
        <v>31</v>
      </c>
      <c r="C6" s="3" t="s">
        <v>31</v>
      </c>
      <c r="D6" s="3" t="s">
        <v>91</v>
      </c>
      <c r="E6" s="3" t="s">
        <v>91</v>
      </c>
      <c r="F6" s="3" t="s">
        <v>38</v>
      </c>
      <c r="G6" s="3" t="s">
        <v>38</v>
      </c>
      <c r="H6" s="3" t="s">
        <v>69</v>
      </c>
      <c r="I6" s="3" t="s">
        <v>69</v>
      </c>
      <c r="J6" s="3" t="s">
        <v>69</v>
      </c>
      <c r="K6" s="3" t="s">
        <v>28</v>
      </c>
      <c r="L6" s="3" t="s">
        <v>91</v>
      </c>
      <c r="M6" s="3" t="s">
        <v>28</v>
      </c>
      <c r="N6" s="3" t="s">
        <v>28</v>
      </c>
      <c r="O6" s="3" t="s">
        <v>28</v>
      </c>
      <c r="P6" s="3" t="s">
        <v>28</v>
      </c>
      <c r="Q6" s="3" t="s">
        <v>91</v>
      </c>
      <c r="R6" s="3" t="s">
        <v>31</v>
      </c>
      <c r="S6" s="3" t="s">
        <v>91</v>
      </c>
    </row>
    <row r="7" spans="1:19" x14ac:dyDescent="0.35">
      <c r="A7" s="4" t="s">
        <v>1338</v>
      </c>
      <c r="B7" s="3" t="s">
        <v>75</v>
      </c>
      <c r="C7" s="3" t="s">
        <v>83</v>
      </c>
      <c r="D7" s="3" t="s">
        <v>23</v>
      </c>
      <c r="E7" s="3" t="s">
        <v>23</v>
      </c>
      <c r="F7" s="3" t="s">
        <v>83</v>
      </c>
      <c r="G7" s="3" t="s">
        <v>23</v>
      </c>
      <c r="H7" s="3" t="s">
        <v>23</v>
      </c>
      <c r="I7" s="3" t="s">
        <v>23</v>
      </c>
      <c r="J7" s="3" t="s">
        <v>102</v>
      </c>
      <c r="K7" s="3" t="s">
        <v>286</v>
      </c>
      <c r="L7" s="3" t="s">
        <v>52</v>
      </c>
      <c r="M7" s="3" t="s">
        <v>75</v>
      </c>
      <c r="N7" s="3" t="s">
        <v>83</v>
      </c>
      <c r="O7" s="3" t="s">
        <v>83</v>
      </c>
      <c r="P7" s="3" t="s">
        <v>83</v>
      </c>
      <c r="Q7" s="3" t="s">
        <v>83</v>
      </c>
      <c r="R7" s="3" t="s">
        <v>64</v>
      </c>
      <c r="S7" s="3" t="s">
        <v>64</v>
      </c>
    </row>
    <row r="8" spans="1:19" x14ac:dyDescent="0.35">
      <c r="A8" s="6" t="s">
        <v>679</v>
      </c>
      <c r="B8" s="5" t="s">
        <v>1602</v>
      </c>
      <c r="C8" s="5" t="s">
        <v>1603</v>
      </c>
      <c r="D8" s="5" t="s">
        <v>1604</v>
      </c>
      <c r="E8" s="5" t="s">
        <v>1605</v>
      </c>
      <c r="F8" s="5" t="s">
        <v>1606</v>
      </c>
      <c r="G8" s="5" t="s">
        <v>1607</v>
      </c>
      <c r="H8" s="5" t="s">
        <v>1608</v>
      </c>
      <c r="I8" s="5" t="s">
        <v>1609</v>
      </c>
      <c r="J8" s="5" t="s">
        <v>1610</v>
      </c>
      <c r="K8" s="5" t="s">
        <v>1611</v>
      </c>
      <c r="L8" s="5" t="s">
        <v>1612</v>
      </c>
      <c r="M8" s="5" t="s">
        <v>1613</v>
      </c>
      <c r="N8" s="5" t="s">
        <v>1614</v>
      </c>
      <c r="O8" s="5" t="s">
        <v>1615</v>
      </c>
      <c r="P8" s="5" t="s">
        <v>1616</v>
      </c>
      <c r="Q8" s="5" t="s">
        <v>1617</v>
      </c>
      <c r="R8" s="5" t="s">
        <v>1618</v>
      </c>
      <c r="S8" s="5" t="s">
        <v>1619</v>
      </c>
    </row>
    <row r="9" spans="1:19" x14ac:dyDescent="0.35">
      <c r="A9" s="4" t="s">
        <v>683</v>
      </c>
      <c r="B9" s="3" t="s">
        <v>1620</v>
      </c>
      <c r="C9" s="3" t="s">
        <v>1621</v>
      </c>
      <c r="D9" s="3" t="s">
        <v>1622</v>
      </c>
      <c r="E9" s="3" t="s">
        <v>1623</v>
      </c>
      <c r="F9" s="3" t="s">
        <v>1624</v>
      </c>
      <c r="G9" s="3" t="s">
        <v>1625</v>
      </c>
      <c r="H9" s="3" t="s">
        <v>1595</v>
      </c>
      <c r="I9" s="3" t="s">
        <v>1626</v>
      </c>
      <c r="J9" s="3" t="s">
        <v>507</v>
      </c>
      <c r="K9" s="3" t="s">
        <v>486</v>
      </c>
      <c r="L9" s="3" t="s">
        <v>492</v>
      </c>
      <c r="M9" s="3" t="s">
        <v>1627</v>
      </c>
      <c r="N9" s="3" t="s">
        <v>1628</v>
      </c>
      <c r="O9" s="3" t="s">
        <v>1629</v>
      </c>
      <c r="P9" s="3" t="s">
        <v>1630</v>
      </c>
      <c r="Q9" s="3" t="s">
        <v>1631</v>
      </c>
      <c r="R9" s="3" t="s">
        <v>1632</v>
      </c>
      <c r="S9" s="3" t="s">
        <v>1633</v>
      </c>
    </row>
    <row r="10" spans="1:19" x14ac:dyDescent="0.35">
      <c r="A10" s="6" t="s">
        <v>687</v>
      </c>
      <c r="B10" s="5" t="s">
        <v>30</v>
      </c>
      <c r="C10" s="5" t="s">
        <v>30</v>
      </c>
      <c r="D10" s="5" t="s">
        <v>30</v>
      </c>
      <c r="E10" s="5" t="s">
        <v>30</v>
      </c>
      <c r="F10" s="5" t="s">
        <v>30</v>
      </c>
      <c r="G10" s="5" t="s">
        <v>30</v>
      </c>
      <c r="H10" s="5" t="s">
        <v>30</v>
      </c>
      <c r="I10" s="5" t="s">
        <v>30</v>
      </c>
      <c r="J10" s="5" t="s">
        <v>30</v>
      </c>
      <c r="K10" s="5" t="s">
        <v>63</v>
      </c>
      <c r="L10" s="5" t="s">
        <v>63</v>
      </c>
      <c r="M10" s="5" t="s">
        <v>63</v>
      </c>
      <c r="N10" s="5" t="s">
        <v>63</v>
      </c>
      <c r="O10" s="5" t="s">
        <v>63</v>
      </c>
      <c r="P10" s="5" t="s">
        <v>63</v>
      </c>
      <c r="Q10" s="5" t="s">
        <v>63</v>
      </c>
      <c r="R10" s="5" t="s">
        <v>63</v>
      </c>
      <c r="S10" s="5" t="s">
        <v>63</v>
      </c>
    </row>
    <row r="13" spans="1:19" x14ac:dyDescent="0.35">
      <c r="A13" s="4" t="s">
        <v>1634</v>
      </c>
    </row>
    <row r="15" spans="1:19" x14ac:dyDescent="0.35">
      <c r="A15" s="4" t="s">
        <v>1554</v>
      </c>
    </row>
    <row r="16" spans="1:19" x14ac:dyDescent="0.35">
      <c r="A16" s="4" t="s">
        <v>1635</v>
      </c>
    </row>
    <row r="19" spans="1:1" ht="15" x14ac:dyDescent="0.35">
      <c r="A19"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15"/>
  <sheetViews>
    <sheetView workbookViewId="0"/>
  </sheetViews>
  <sheetFormatPr defaultColWidth="10.90625" defaultRowHeight="14.5" x14ac:dyDescent="0.35"/>
  <cols>
    <col min="1" max="1" width="20.7265625" customWidth="1"/>
    <col min="2" max="19" width="12.7265625" customWidth="1"/>
  </cols>
  <sheetData>
    <row r="1" spans="1:19" x14ac:dyDescent="0.35">
      <c r="A1" s="1" t="s">
        <v>1636</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71</v>
      </c>
      <c r="B4" s="3" t="s">
        <v>38</v>
      </c>
      <c r="C4" s="3" t="s">
        <v>38</v>
      </c>
      <c r="D4" s="3" t="s">
        <v>38</v>
      </c>
      <c r="E4" s="3" t="s">
        <v>69</v>
      </c>
      <c r="F4" s="3" t="s">
        <v>69</v>
      </c>
      <c r="G4" s="3" t="s">
        <v>69</v>
      </c>
      <c r="H4" s="3" t="s">
        <v>69</v>
      </c>
      <c r="I4" s="3" t="s">
        <v>16</v>
      </c>
      <c r="J4" s="3" t="s">
        <v>16</v>
      </c>
      <c r="K4" s="3" t="s">
        <v>16</v>
      </c>
      <c r="L4" s="3" t="s">
        <v>59</v>
      </c>
      <c r="M4" s="3" t="s">
        <v>59</v>
      </c>
      <c r="N4" s="3" t="s">
        <v>16</v>
      </c>
      <c r="O4" s="3" t="s">
        <v>16</v>
      </c>
      <c r="P4" s="3" t="s">
        <v>16</v>
      </c>
      <c r="Q4" s="3" t="s">
        <v>16</v>
      </c>
      <c r="R4" s="3" t="s">
        <v>16</v>
      </c>
      <c r="S4" s="3" t="s">
        <v>16</v>
      </c>
    </row>
    <row r="5" spans="1:19" x14ac:dyDescent="0.35">
      <c r="A5" s="4" t="s">
        <v>72</v>
      </c>
      <c r="B5" s="3" t="s">
        <v>73</v>
      </c>
      <c r="C5" s="3" t="s">
        <v>73</v>
      </c>
      <c r="D5" s="3" t="s">
        <v>73</v>
      </c>
      <c r="E5" s="3" t="s">
        <v>73</v>
      </c>
      <c r="F5" s="3" t="s">
        <v>287</v>
      </c>
      <c r="G5" s="3" t="s">
        <v>287</v>
      </c>
      <c r="H5" s="3" t="s">
        <v>287</v>
      </c>
      <c r="I5" s="3" t="s">
        <v>287</v>
      </c>
      <c r="J5" s="3" t="s">
        <v>287</v>
      </c>
      <c r="K5" s="3" t="s">
        <v>287</v>
      </c>
      <c r="L5" s="3" t="s">
        <v>287</v>
      </c>
      <c r="M5" s="3" t="s">
        <v>287</v>
      </c>
      <c r="N5" s="3" t="s">
        <v>287</v>
      </c>
      <c r="O5" s="3" t="s">
        <v>287</v>
      </c>
      <c r="P5" s="3" t="s">
        <v>59</v>
      </c>
      <c r="Q5" s="3" t="s">
        <v>59</v>
      </c>
      <c r="R5" s="3" t="s">
        <v>287</v>
      </c>
      <c r="S5" s="3" t="s">
        <v>73</v>
      </c>
    </row>
    <row r="6" spans="1:19" x14ac:dyDescent="0.35">
      <c r="A6" s="6" t="s">
        <v>70</v>
      </c>
      <c r="B6" s="5" t="s">
        <v>286</v>
      </c>
      <c r="C6" s="5" t="s">
        <v>286</v>
      </c>
      <c r="D6" s="5" t="s">
        <v>286</v>
      </c>
      <c r="E6" s="5" t="s">
        <v>286</v>
      </c>
      <c r="F6" s="5" t="s">
        <v>286</v>
      </c>
      <c r="G6" s="5" t="s">
        <v>286</v>
      </c>
      <c r="H6" s="5" t="s">
        <v>52</v>
      </c>
      <c r="I6" s="5" t="s">
        <v>52</v>
      </c>
      <c r="J6" s="5" t="s">
        <v>52</v>
      </c>
      <c r="K6" s="5" t="s">
        <v>75</v>
      </c>
      <c r="L6" s="5" t="s">
        <v>75</v>
      </c>
      <c r="M6" s="5" t="s">
        <v>75</v>
      </c>
      <c r="N6" s="5" t="s">
        <v>52</v>
      </c>
      <c r="O6" s="5" t="s">
        <v>52</v>
      </c>
      <c r="P6" s="5" t="s">
        <v>286</v>
      </c>
      <c r="Q6" s="5" t="s">
        <v>286</v>
      </c>
      <c r="R6" s="5" t="s">
        <v>52</v>
      </c>
      <c r="S6" s="5" t="s">
        <v>75</v>
      </c>
    </row>
    <row r="9" spans="1:19" x14ac:dyDescent="0.35">
      <c r="A9" s="4" t="s">
        <v>1637</v>
      </c>
    </row>
    <row r="11" spans="1:19" x14ac:dyDescent="0.35">
      <c r="A11" s="4" t="s">
        <v>1638</v>
      </c>
    </row>
    <row r="12" spans="1:19" x14ac:dyDescent="0.35">
      <c r="A12" s="4" t="s">
        <v>1639</v>
      </c>
    </row>
    <row r="15" spans="1:19" ht="15" x14ac:dyDescent="0.35">
      <c r="A1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15"/>
  <sheetViews>
    <sheetView workbookViewId="0"/>
  </sheetViews>
  <sheetFormatPr defaultColWidth="10.90625" defaultRowHeight="14.5" x14ac:dyDescent="0.35"/>
  <cols>
    <col min="1" max="1" width="32.7265625" customWidth="1"/>
    <col min="2" max="19" width="12.7265625" customWidth="1"/>
  </cols>
  <sheetData>
    <row r="1" spans="1:19" x14ac:dyDescent="0.35">
      <c r="A1" s="1" t="s">
        <v>1640</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6" t="s">
        <v>1641</v>
      </c>
      <c r="B4" s="5" t="s">
        <v>75</v>
      </c>
      <c r="C4" s="5" t="s">
        <v>83</v>
      </c>
      <c r="D4" s="5" t="s">
        <v>73</v>
      </c>
      <c r="E4" s="5" t="s">
        <v>313</v>
      </c>
      <c r="F4" s="5" t="s">
        <v>46</v>
      </c>
      <c r="G4" s="5" t="s">
        <v>52</v>
      </c>
      <c r="H4" s="5" t="s">
        <v>286</v>
      </c>
      <c r="I4" s="5" t="s">
        <v>52</v>
      </c>
      <c r="J4" s="5" t="s">
        <v>20</v>
      </c>
      <c r="K4" s="5" t="s">
        <v>73</v>
      </c>
      <c r="L4" s="5" t="s">
        <v>287</v>
      </c>
      <c r="M4" s="5" t="s">
        <v>59</v>
      </c>
      <c r="N4" s="5" t="s">
        <v>59</v>
      </c>
      <c r="O4" s="5" t="s">
        <v>16</v>
      </c>
      <c r="P4" s="5" t="s">
        <v>69</v>
      </c>
      <c r="Q4" s="5" t="s">
        <v>69</v>
      </c>
      <c r="R4" s="5" t="s">
        <v>69</v>
      </c>
      <c r="S4" s="5" t="s">
        <v>69</v>
      </c>
    </row>
    <row r="7" spans="1:19" x14ac:dyDescent="0.35">
      <c r="A7" s="4" t="s">
        <v>1642</v>
      </c>
    </row>
    <row r="9" spans="1:19" x14ac:dyDescent="0.35">
      <c r="A9" s="4" t="s">
        <v>1643</v>
      </c>
    </row>
    <row r="10" spans="1:19" x14ac:dyDescent="0.35">
      <c r="A10" s="4" t="s">
        <v>1555</v>
      </c>
    </row>
    <row r="11" spans="1:19" x14ac:dyDescent="0.35">
      <c r="A11" s="4" t="s">
        <v>1644</v>
      </c>
    </row>
    <row r="12" spans="1:19" x14ac:dyDescent="0.35">
      <c r="A12" s="4" t="s">
        <v>1645</v>
      </c>
    </row>
    <row r="15" spans="1:19" ht="15" x14ac:dyDescent="0.35">
      <c r="A15"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1"/>
  <sheetViews>
    <sheetView workbookViewId="0"/>
  </sheetViews>
  <sheetFormatPr defaultColWidth="10.90625" defaultRowHeight="14.5" x14ac:dyDescent="0.35"/>
  <cols>
    <col min="1" max="1" width="41.7265625" customWidth="1"/>
    <col min="2" max="2" width="47.7265625" customWidth="1"/>
    <col min="3" max="20" width="12.7265625" customWidth="1"/>
  </cols>
  <sheetData>
    <row r="1" spans="1:20" x14ac:dyDescent="0.35">
      <c r="A1" s="1" t="s">
        <v>267</v>
      </c>
    </row>
    <row r="3" spans="1:20" x14ac:dyDescent="0.35">
      <c r="A3" s="2" t="s">
        <v>1</v>
      </c>
      <c r="B3" s="2" t="s">
        <v>2</v>
      </c>
      <c r="C3" s="2" t="s">
        <v>114</v>
      </c>
      <c r="D3" s="2" t="s">
        <v>115</v>
      </c>
      <c r="E3" s="2" t="s">
        <v>116</v>
      </c>
      <c r="F3" s="2" t="s">
        <v>117</v>
      </c>
      <c r="G3" s="2" t="s">
        <v>118</v>
      </c>
      <c r="H3" s="2" t="s">
        <v>119</v>
      </c>
      <c r="I3" s="2" t="s">
        <v>120</v>
      </c>
      <c r="J3" s="2" t="s">
        <v>121</v>
      </c>
      <c r="K3" s="2" t="s">
        <v>122</v>
      </c>
      <c r="L3" s="2" t="s">
        <v>123</v>
      </c>
      <c r="M3" s="2" t="s">
        <v>124</v>
      </c>
      <c r="N3" s="2" t="s">
        <v>125</v>
      </c>
      <c r="O3" s="2" t="s">
        <v>126</v>
      </c>
      <c r="P3" s="2" t="s">
        <v>127</v>
      </c>
      <c r="Q3" s="2" t="s">
        <v>128</v>
      </c>
      <c r="R3" s="2" t="s">
        <v>129</v>
      </c>
      <c r="S3" s="2" t="s">
        <v>130</v>
      </c>
      <c r="T3" s="2" t="s">
        <v>131</v>
      </c>
    </row>
    <row r="4" spans="1:20" x14ac:dyDescent="0.35">
      <c r="A4" s="4" t="s">
        <v>7</v>
      </c>
      <c r="B4" s="4" t="s">
        <v>8</v>
      </c>
      <c r="C4" s="3" t="s">
        <v>268</v>
      </c>
      <c r="D4" s="3" t="s">
        <v>269</v>
      </c>
      <c r="E4" s="3" t="s">
        <v>270</v>
      </c>
      <c r="F4" s="3" t="s">
        <v>271</v>
      </c>
      <c r="G4" s="3" t="s">
        <v>272</v>
      </c>
      <c r="H4" s="3" t="s">
        <v>273</v>
      </c>
      <c r="I4" s="3" t="s">
        <v>274</v>
      </c>
      <c r="J4" s="3" t="s">
        <v>275</v>
      </c>
      <c r="K4" s="3" t="s">
        <v>276</v>
      </c>
      <c r="L4" s="3" t="s">
        <v>277</v>
      </c>
      <c r="M4" s="3" t="s">
        <v>278</v>
      </c>
      <c r="N4" s="3" t="s">
        <v>279</v>
      </c>
      <c r="O4" s="3" t="s">
        <v>280</v>
      </c>
      <c r="P4" s="3" t="s">
        <v>281</v>
      </c>
      <c r="Q4" s="3" t="s">
        <v>268</v>
      </c>
      <c r="R4" s="3" t="s">
        <v>282</v>
      </c>
      <c r="S4" s="3" t="s">
        <v>283</v>
      </c>
      <c r="T4" s="3" t="s">
        <v>10</v>
      </c>
    </row>
    <row r="5" spans="1:20" x14ac:dyDescent="0.35">
      <c r="A5" s="4" t="s">
        <v>12</v>
      </c>
      <c r="B5" s="4" t="s">
        <v>13</v>
      </c>
      <c r="C5" s="3" t="s">
        <v>284</v>
      </c>
      <c r="D5" s="3" t="s">
        <v>285</v>
      </c>
      <c r="E5" s="3" t="s">
        <v>23</v>
      </c>
      <c r="F5" s="3" t="s">
        <v>64</v>
      </c>
      <c r="G5" s="3" t="s">
        <v>102</v>
      </c>
      <c r="H5" s="3" t="s">
        <v>75</v>
      </c>
      <c r="I5" s="3" t="s">
        <v>75</v>
      </c>
      <c r="J5" s="3" t="s">
        <v>23</v>
      </c>
      <c r="K5" s="3" t="s">
        <v>102</v>
      </c>
      <c r="L5" s="3" t="s">
        <v>286</v>
      </c>
      <c r="M5" s="3" t="s">
        <v>102</v>
      </c>
      <c r="N5" s="3" t="s">
        <v>102</v>
      </c>
      <c r="O5" s="3" t="s">
        <v>286</v>
      </c>
      <c r="P5" s="3" t="s">
        <v>83</v>
      </c>
      <c r="Q5" s="3" t="s">
        <v>83</v>
      </c>
      <c r="R5" s="3" t="s">
        <v>23</v>
      </c>
      <c r="S5" s="3" t="s">
        <v>102</v>
      </c>
      <c r="T5" s="3" t="s">
        <v>23</v>
      </c>
    </row>
    <row r="6" spans="1:20" x14ac:dyDescent="0.35">
      <c r="A6" s="4" t="s">
        <v>12</v>
      </c>
      <c r="B6" s="4" t="s">
        <v>26</v>
      </c>
      <c r="C6" s="3" t="s">
        <v>28</v>
      </c>
      <c r="D6" s="3" t="s">
        <v>38</v>
      </c>
      <c r="E6" s="3" t="s">
        <v>28</v>
      </c>
      <c r="F6" s="3" t="s">
        <v>28</v>
      </c>
      <c r="G6" s="3" t="s">
        <v>38</v>
      </c>
      <c r="H6" s="3" t="s">
        <v>38</v>
      </c>
      <c r="I6" s="3" t="s">
        <v>38</v>
      </c>
      <c r="J6" s="3" t="s">
        <v>69</v>
      </c>
      <c r="K6" s="3" t="s">
        <v>16</v>
      </c>
      <c r="L6" s="3" t="s">
        <v>16</v>
      </c>
      <c r="M6" s="3" t="s">
        <v>16</v>
      </c>
      <c r="N6" s="3" t="s">
        <v>16</v>
      </c>
      <c r="O6" s="3" t="s">
        <v>69</v>
      </c>
      <c r="P6" s="3" t="s">
        <v>59</v>
      </c>
      <c r="Q6" s="3" t="s">
        <v>59</v>
      </c>
      <c r="R6" s="3" t="s">
        <v>59</v>
      </c>
      <c r="S6" s="3" t="s">
        <v>69</v>
      </c>
      <c r="T6" s="3" t="s">
        <v>28</v>
      </c>
    </row>
    <row r="7" spans="1:20" x14ac:dyDescent="0.35">
      <c r="A7" s="4" t="s">
        <v>12</v>
      </c>
      <c r="B7" s="4" t="s">
        <v>29</v>
      </c>
      <c r="C7" s="3" t="s">
        <v>91</v>
      </c>
      <c r="D7" s="3" t="s">
        <v>28</v>
      </c>
      <c r="E7" s="3" t="s">
        <v>31</v>
      </c>
      <c r="F7" s="3" t="s">
        <v>28</v>
      </c>
      <c r="G7" s="3" t="s">
        <v>31</v>
      </c>
      <c r="H7" s="3" t="s">
        <v>31</v>
      </c>
      <c r="I7" s="3" t="s">
        <v>31</v>
      </c>
      <c r="J7" s="3" t="s">
        <v>31</v>
      </c>
      <c r="K7" s="3" t="s">
        <v>38</v>
      </c>
      <c r="L7" s="3" t="s">
        <v>28</v>
      </c>
      <c r="M7" s="3" t="s">
        <v>91</v>
      </c>
      <c r="N7" s="3" t="s">
        <v>31</v>
      </c>
      <c r="O7" s="3" t="s">
        <v>91</v>
      </c>
      <c r="P7" s="3" t="s">
        <v>31</v>
      </c>
      <c r="Q7" s="3" t="s">
        <v>31</v>
      </c>
      <c r="R7" s="3" t="s">
        <v>31</v>
      </c>
      <c r="S7" s="3" t="s">
        <v>31</v>
      </c>
      <c r="T7" s="3" t="s">
        <v>31</v>
      </c>
    </row>
    <row r="8" spans="1:20" x14ac:dyDescent="0.35">
      <c r="A8" s="4" t="s">
        <v>12</v>
      </c>
      <c r="B8" s="4" t="s">
        <v>32</v>
      </c>
      <c r="C8" s="3" t="s">
        <v>59</v>
      </c>
      <c r="D8" s="3" t="s">
        <v>59</v>
      </c>
      <c r="E8" s="3" t="s">
        <v>16</v>
      </c>
      <c r="F8" s="3" t="s">
        <v>287</v>
      </c>
      <c r="G8" s="3" t="s">
        <v>59</v>
      </c>
      <c r="H8" s="3" t="s">
        <v>38</v>
      </c>
      <c r="I8" s="3" t="s">
        <v>91</v>
      </c>
      <c r="J8" s="3" t="s">
        <v>31</v>
      </c>
      <c r="K8" s="3" t="s">
        <v>31</v>
      </c>
      <c r="L8" s="3" t="s">
        <v>31</v>
      </c>
      <c r="M8" s="3" t="s">
        <v>31</v>
      </c>
      <c r="N8" s="3" t="s">
        <v>31</v>
      </c>
      <c r="O8" s="3" t="s">
        <v>31</v>
      </c>
      <c r="P8" s="3" t="s">
        <v>31</v>
      </c>
      <c r="Q8" s="3" t="s">
        <v>31</v>
      </c>
      <c r="R8" s="3" t="s">
        <v>31</v>
      </c>
      <c r="S8" s="3" t="s">
        <v>31</v>
      </c>
      <c r="T8" s="3" t="s">
        <v>34</v>
      </c>
    </row>
    <row r="9" spans="1:20" x14ac:dyDescent="0.35">
      <c r="A9" s="4" t="s">
        <v>12</v>
      </c>
      <c r="B9" s="4" t="s">
        <v>36</v>
      </c>
      <c r="C9" s="3" t="s">
        <v>28</v>
      </c>
      <c r="D9" s="3" t="s">
        <v>69</v>
      </c>
      <c r="E9" s="3" t="s">
        <v>38</v>
      </c>
      <c r="F9" s="3" t="s">
        <v>69</v>
      </c>
      <c r="G9" s="3" t="s">
        <v>38</v>
      </c>
      <c r="H9" s="3" t="s">
        <v>38</v>
      </c>
      <c r="I9" s="3" t="s">
        <v>38</v>
      </c>
      <c r="J9" s="3" t="s">
        <v>38</v>
      </c>
      <c r="K9" s="3" t="s">
        <v>287</v>
      </c>
      <c r="L9" s="3" t="s">
        <v>59</v>
      </c>
      <c r="M9" s="3" t="s">
        <v>59</v>
      </c>
      <c r="N9" s="3" t="s">
        <v>59</v>
      </c>
      <c r="O9" s="3" t="s">
        <v>16</v>
      </c>
      <c r="P9" s="3" t="s">
        <v>59</v>
      </c>
      <c r="Q9" s="3" t="s">
        <v>16</v>
      </c>
      <c r="R9" s="3" t="s">
        <v>59</v>
      </c>
      <c r="S9" s="3" t="s">
        <v>69</v>
      </c>
      <c r="T9" s="3" t="s">
        <v>38</v>
      </c>
    </row>
    <row r="10" spans="1:20" x14ac:dyDescent="0.35">
      <c r="A10" s="4" t="s">
        <v>12</v>
      </c>
      <c r="B10" s="4" t="s">
        <v>40</v>
      </c>
      <c r="C10" s="3" t="s">
        <v>288</v>
      </c>
      <c r="D10" s="3" t="s">
        <v>289</v>
      </c>
      <c r="E10" s="3" t="s">
        <v>290</v>
      </c>
      <c r="F10" s="3" t="s">
        <v>288</v>
      </c>
      <c r="G10" s="3" t="s">
        <v>291</v>
      </c>
      <c r="H10" s="3" t="s">
        <v>292</v>
      </c>
      <c r="I10" s="3" t="s">
        <v>42</v>
      </c>
      <c r="J10" s="3" t="s">
        <v>293</v>
      </c>
      <c r="K10" s="3" t="s">
        <v>288</v>
      </c>
      <c r="L10" s="3" t="s">
        <v>294</v>
      </c>
      <c r="M10" s="3" t="s">
        <v>291</v>
      </c>
      <c r="N10" s="3" t="s">
        <v>67</v>
      </c>
      <c r="O10" s="3" t="s">
        <v>293</v>
      </c>
      <c r="P10" s="3" t="s">
        <v>67</v>
      </c>
      <c r="Q10" s="3" t="s">
        <v>290</v>
      </c>
      <c r="R10" s="3" t="s">
        <v>291</v>
      </c>
      <c r="S10" s="3" t="s">
        <v>294</v>
      </c>
      <c r="T10" s="3" t="s">
        <v>42</v>
      </c>
    </row>
    <row r="11" spans="1:20" x14ac:dyDescent="0.35">
      <c r="A11" s="4" t="s">
        <v>43</v>
      </c>
      <c r="B11" s="4" t="s">
        <v>44</v>
      </c>
      <c r="C11" s="3" t="s">
        <v>295</v>
      </c>
      <c r="D11" s="3" t="s">
        <v>295</v>
      </c>
      <c r="E11" s="3" t="s">
        <v>296</v>
      </c>
      <c r="F11" s="3" t="s">
        <v>297</v>
      </c>
      <c r="G11" s="3" t="s">
        <v>295</v>
      </c>
      <c r="H11" s="3" t="s">
        <v>296</v>
      </c>
      <c r="I11" s="3" t="s">
        <v>298</v>
      </c>
      <c r="J11" s="3" t="s">
        <v>299</v>
      </c>
      <c r="K11" s="3" t="s">
        <v>300</v>
      </c>
      <c r="L11" s="3" t="s">
        <v>301</v>
      </c>
      <c r="M11" s="3" t="s">
        <v>302</v>
      </c>
      <c r="N11" s="3" t="s">
        <v>298</v>
      </c>
      <c r="O11" s="3" t="s">
        <v>303</v>
      </c>
      <c r="P11" s="3" t="s">
        <v>304</v>
      </c>
      <c r="Q11" s="3" t="s">
        <v>282</v>
      </c>
      <c r="R11" s="3" t="s">
        <v>305</v>
      </c>
      <c r="S11" s="3" t="s">
        <v>306</v>
      </c>
      <c r="T11" s="3" t="s">
        <v>55</v>
      </c>
    </row>
    <row r="12" spans="1:20" x14ac:dyDescent="0.35">
      <c r="A12" s="4" t="s">
        <v>43</v>
      </c>
      <c r="B12" s="4" t="s">
        <v>56</v>
      </c>
      <c r="C12" s="3" t="s">
        <v>307</v>
      </c>
      <c r="D12" s="3" t="s">
        <v>307</v>
      </c>
      <c r="E12" s="3" t="s">
        <v>308</v>
      </c>
      <c r="F12" s="3" t="s">
        <v>294</v>
      </c>
      <c r="G12" s="3" t="s">
        <v>67</v>
      </c>
      <c r="H12" s="3" t="s">
        <v>309</v>
      </c>
      <c r="I12" s="3" t="s">
        <v>310</v>
      </c>
      <c r="J12" s="3" t="s">
        <v>291</v>
      </c>
      <c r="K12" s="3" t="s">
        <v>289</v>
      </c>
      <c r="L12" s="3" t="s">
        <v>310</v>
      </c>
      <c r="M12" s="3" t="s">
        <v>288</v>
      </c>
      <c r="N12" s="3" t="s">
        <v>308</v>
      </c>
      <c r="O12" s="3" t="s">
        <v>67</v>
      </c>
      <c r="P12" s="3" t="s">
        <v>311</v>
      </c>
      <c r="Q12" s="3" t="s">
        <v>292</v>
      </c>
      <c r="R12" s="3" t="s">
        <v>293</v>
      </c>
      <c r="S12" s="3" t="s">
        <v>290</v>
      </c>
      <c r="T12" s="3" t="s">
        <v>67</v>
      </c>
    </row>
    <row r="13" spans="1:20" x14ac:dyDescent="0.35">
      <c r="A13" s="4" t="s">
        <v>43</v>
      </c>
      <c r="B13" s="4" t="s">
        <v>312</v>
      </c>
      <c r="C13" s="3" t="s">
        <v>75</v>
      </c>
      <c r="D13" s="3" t="s">
        <v>83</v>
      </c>
      <c r="E13" s="3" t="s">
        <v>73</v>
      </c>
      <c r="F13" s="3" t="s">
        <v>313</v>
      </c>
      <c r="G13" s="3" t="s">
        <v>46</v>
      </c>
      <c r="H13" s="3" t="s">
        <v>52</v>
      </c>
      <c r="I13" s="3" t="s">
        <v>286</v>
      </c>
      <c r="J13" s="3" t="s">
        <v>52</v>
      </c>
      <c r="K13" s="3" t="s">
        <v>20</v>
      </c>
      <c r="L13" s="3" t="s">
        <v>73</v>
      </c>
      <c r="M13" s="3" t="s">
        <v>287</v>
      </c>
      <c r="N13" s="3" t="s">
        <v>59</v>
      </c>
      <c r="O13" s="3" t="s">
        <v>59</v>
      </c>
      <c r="P13" s="3" t="s">
        <v>16</v>
      </c>
      <c r="Q13" s="3" t="s">
        <v>69</v>
      </c>
      <c r="R13" s="3" t="s">
        <v>69</v>
      </c>
      <c r="S13" s="3" t="s">
        <v>69</v>
      </c>
      <c r="T13" s="3" t="s">
        <v>69</v>
      </c>
    </row>
    <row r="14" spans="1:20" x14ac:dyDescent="0.35">
      <c r="A14" s="4" t="s">
        <v>43</v>
      </c>
      <c r="B14" s="4" t="s">
        <v>70</v>
      </c>
      <c r="C14" s="3" t="s">
        <v>286</v>
      </c>
      <c r="D14" s="3" t="s">
        <v>286</v>
      </c>
      <c r="E14" s="3" t="s">
        <v>286</v>
      </c>
      <c r="F14" s="3" t="s">
        <v>286</v>
      </c>
      <c r="G14" s="3" t="s">
        <v>286</v>
      </c>
      <c r="H14" s="3" t="s">
        <v>286</v>
      </c>
      <c r="I14" s="3" t="s">
        <v>52</v>
      </c>
      <c r="J14" s="3" t="s">
        <v>52</v>
      </c>
      <c r="K14" s="3" t="s">
        <v>52</v>
      </c>
      <c r="L14" s="3" t="s">
        <v>75</v>
      </c>
      <c r="M14" s="3" t="s">
        <v>75</v>
      </c>
      <c r="N14" s="3" t="s">
        <v>75</v>
      </c>
      <c r="O14" s="3" t="s">
        <v>52</v>
      </c>
      <c r="P14" s="3" t="s">
        <v>52</v>
      </c>
      <c r="Q14" s="3" t="s">
        <v>286</v>
      </c>
      <c r="R14" s="3" t="s">
        <v>286</v>
      </c>
      <c r="S14" s="3" t="s">
        <v>52</v>
      </c>
      <c r="T14" s="3" t="s">
        <v>75</v>
      </c>
    </row>
    <row r="15" spans="1:20" x14ac:dyDescent="0.35">
      <c r="A15" s="4" t="s">
        <v>43</v>
      </c>
      <c r="B15" s="4" t="s">
        <v>76</v>
      </c>
      <c r="C15" s="3" t="s">
        <v>278</v>
      </c>
      <c r="D15" s="3" t="s">
        <v>280</v>
      </c>
      <c r="E15" s="3" t="s">
        <v>274</v>
      </c>
      <c r="F15" s="3" t="s">
        <v>272</v>
      </c>
      <c r="G15" s="3" t="s">
        <v>314</v>
      </c>
      <c r="H15" s="3" t="s">
        <v>315</v>
      </c>
      <c r="I15" s="3" t="s">
        <v>316</v>
      </c>
      <c r="J15" s="3" t="s">
        <v>317</v>
      </c>
      <c r="K15" s="3" t="s">
        <v>318</v>
      </c>
      <c r="L15" s="3" t="s">
        <v>271</v>
      </c>
      <c r="M15" s="3" t="s">
        <v>319</v>
      </c>
      <c r="N15" s="3" t="s">
        <v>279</v>
      </c>
      <c r="O15" s="3" t="s">
        <v>320</v>
      </c>
      <c r="P15" s="3" t="s">
        <v>319</v>
      </c>
      <c r="Q15" s="3" t="s">
        <v>321</v>
      </c>
      <c r="R15" s="3" t="s">
        <v>316</v>
      </c>
      <c r="S15" s="3" t="s">
        <v>322</v>
      </c>
      <c r="T15" s="3" t="s">
        <v>78</v>
      </c>
    </row>
    <row r="16" spans="1:20" x14ac:dyDescent="0.35">
      <c r="A16" s="4" t="s">
        <v>79</v>
      </c>
      <c r="B16" s="4" t="s">
        <v>57</v>
      </c>
      <c r="C16" s="3" t="s">
        <v>102</v>
      </c>
      <c r="D16" s="3" t="s">
        <v>52</v>
      </c>
      <c r="E16" s="3" t="s">
        <v>83</v>
      </c>
      <c r="F16" s="3" t="s">
        <v>83</v>
      </c>
      <c r="G16" s="3" t="s">
        <v>75</v>
      </c>
      <c r="H16" s="3" t="s">
        <v>286</v>
      </c>
      <c r="I16" s="3" t="s">
        <v>46</v>
      </c>
      <c r="J16" s="3" t="s">
        <v>64</v>
      </c>
      <c r="K16" s="3" t="s">
        <v>323</v>
      </c>
      <c r="L16" s="3" t="s">
        <v>42</v>
      </c>
      <c r="M16" s="3" t="s">
        <v>293</v>
      </c>
      <c r="N16" s="3" t="s">
        <v>290</v>
      </c>
      <c r="O16" s="3" t="s">
        <v>67</v>
      </c>
      <c r="P16" s="3" t="s">
        <v>288</v>
      </c>
      <c r="Q16" s="3" t="s">
        <v>302</v>
      </c>
      <c r="R16" s="3" t="s">
        <v>324</v>
      </c>
      <c r="S16" s="3" t="s">
        <v>325</v>
      </c>
      <c r="T16" s="3" t="s">
        <v>81</v>
      </c>
    </row>
    <row r="17" spans="1:20" x14ac:dyDescent="0.35">
      <c r="A17" s="4" t="s">
        <v>79</v>
      </c>
      <c r="B17" s="4" t="s">
        <v>60</v>
      </c>
      <c r="C17" s="3" t="s">
        <v>287</v>
      </c>
      <c r="D17" s="3" t="s">
        <v>287</v>
      </c>
      <c r="E17" s="3" t="s">
        <v>287</v>
      </c>
      <c r="F17" s="3" t="s">
        <v>73</v>
      </c>
      <c r="G17" s="3" t="s">
        <v>73</v>
      </c>
      <c r="H17" s="3" t="s">
        <v>287</v>
      </c>
      <c r="I17" s="3" t="s">
        <v>16</v>
      </c>
      <c r="J17" s="3" t="s">
        <v>287</v>
      </c>
      <c r="K17" s="3" t="s">
        <v>287</v>
      </c>
      <c r="L17" s="3" t="s">
        <v>286</v>
      </c>
      <c r="M17" s="3" t="s">
        <v>73</v>
      </c>
      <c r="N17" s="3" t="s">
        <v>46</v>
      </c>
      <c r="O17" s="3" t="s">
        <v>20</v>
      </c>
      <c r="P17" s="3" t="s">
        <v>20</v>
      </c>
      <c r="Q17" s="3" t="s">
        <v>73</v>
      </c>
      <c r="R17" s="3" t="s">
        <v>313</v>
      </c>
      <c r="S17" s="3" t="s">
        <v>286</v>
      </c>
      <c r="T17" s="3" t="s">
        <v>83</v>
      </c>
    </row>
    <row r="18" spans="1:20" x14ac:dyDescent="0.35">
      <c r="A18" s="4" t="s">
        <v>79</v>
      </c>
      <c r="B18" s="4" t="s">
        <v>62</v>
      </c>
      <c r="C18" s="3" t="s">
        <v>294</v>
      </c>
      <c r="D18" s="3" t="s">
        <v>293</v>
      </c>
      <c r="E18" s="3" t="s">
        <v>326</v>
      </c>
      <c r="F18" s="3" t="s">
        <v>323</v>
      </c>
      <c r="G18" s="3" t="s">
        <v>23</v>
      </c>
      <c r="H18" s="3" t="s">
        <v>64</v>
      </c>
      <c r="I18" s="3" t="s">
        <v>286</v>
      </c>
      <c r="J18" s="3" t="s">
        <v>73</v>
      </c>
      <c r="K18" s="3" t="s">
        <v>73</v>
      </c>
      <c r="L18" s="3" t="s">
        <v>73</v>
      </c>
      <c r="M18" s="3" t="s">
        <v>313</v>
      </c>
      <c r="N18" s="3" t="s">
        <v>313</v>
      </c>
      <c r="O18" s="3" t="s">
        <v>73</v>
      </c>
      <c r="P18" s="3" t="s">
        <v>73</v>
      </c>
      <c r="Q18" s="3" t="s">
        <v>73</v>
      </c>
      <c r="R18" s="3" t="s">
        <v>59</v>
      </c>
      <c r="S18" s="3" t="s">
        <v>73</v>
      </c>
      <c r="T18" s="3" t="s">
        <v>46</v>
      </c>
    </row>
    <row r="19" spans="1:20" x14ac:dyDescent="0.35">
      <c r="A19" s="4" t="s">
        <v>79</v>
      </c>
      <c r="B19" s="4" t="s">
        <v>85</v>
      </c>
      <c r="C19" s="3" t="s">
        <v>298</v>
      </c>
      <c r="D19" s="3" t="s">
        <v>327</v>
      </c>
      <c r="E19" s="3" t="s">
        <v>295</v>
      </c>
      <c r="F19" s="3" t="s">
        <v>328</v>
      </c>
      <c r="G19" s="3" t="s">
        <v>329</v>
      </c>
      <c r="H19" s="3" t="s">
        <v>330</v>
      </c>
      <c r="I19" s="3" t="s">
        <v>290</v>
      </c>
      <c r="J19" s="3" t="s">
        <v>310</v>
      </c>
      <c r="K19" s="3" t="s">
        <v>288</v>
      </c>
      <c r="L19" s="3" t="s">
        <v>295</v>
      </c>
      <c r="M19" s="3" t="s">
        <v>295</v>
      </c>
      <c r="N19" s="3" t="s">
        <v>331</v>
      </c>
      <c r="O19" s="3" t="s">
        <v>331</v>
      </c>
      <c r="P19" s="3" t="s">
        <v>303</v>
      </c>
      <c r="Q19" s="3" t="s">
        <v>55</v>
      </c>
      <c r="R19" s="3" t="s">
        <v>332</v>
      </c>
      <c r="S19" s="3" t="s">
        <v>280</v>
      </c>
      <c r="T19" s="3" t="s">
        <v>78</v>
      </c>
    </row>
    <row r="20" spans="1:20" x14ac:dyDescent="0.35">
      <c r="A20" s="4" t="s">
        <v>87</v>
      </c>
      <c r="B20" s="4" t="s">
        <v>88</v>
      </c>
      <c r="C20" s="3" t="s">
        <v>28</v>
      </c>
      <c r="D20" s="3" t="s">
        <v>38</v>
      </c>
      <c r="E20" s="3" t="s">
        <v>38</v>
      </c>
      <c r="F20" s="3" t="s">
        <v>91</v>
      </c>
      <c r="G20" s="3" t="s">
        <v>91</v>
      </c>
      <c r="H20" s="3" t="s">
        <v>91</v>
      </c>
      <c r="I20" s="3" t="s">
        <v>91</v>
      </c>
      <c r="J20" s="3" t="s">
        <v>91</v>
      </c>
      <c r="K20" s="3" t="s">
        <v>91</v>
      </c>
      <c r="L20" s="3" t="s">
        <v>91</v>
      </c>
      <c r="M20" s="3" t="s">
        <v>91</v>
      </c>
      <c r="N20" s="3" t="s">
        <v>91</v>
      </c>
      <c r="O20" s="3" t="s">
        <v>91</v>
      </c>
      <c r="P20" s="3" t="s">
        <v>91</v>
      </c>
      <c r="Q20" s="3" t="s">
        <v>28</v>
      </c>
      <c r="R20" s="3" t="s">
        <v>91</v>
      </c>
      <c r="S20" s="3" t="s">
        <v>28</v>
      </c>
      <c r="T20" s="3" t="s">
        <v>28</v>
      </c>
    </row>
    <row r="21" spans="1:20" x14ac:dyDescent="0.35">
      <c r="A21" s="4" t="s">
        <v>87</v>
      </c>
      <c r="B21" s="4" t="s">
        <v>96</v>
      </c>
      <c r="C21" s="3" t="s">
        <v>31</v>
      </c>
      <c r="D21" s="3" t="s">
        <v>31</v>
      </c>
      <c r="E21" s="3" t="s">
        <v>91</v>
      </c>
      <c r="F21" s="3" t="s">
        <v>91</v>
      </c>
      <c r="G21" s="3" t="s">
        <v>91</v>
      </c>
      <c r="H21" s="3" t="s">
        <v>91</v>
      </c>
      <c r="I21" s="3" t="s">
        <v>91</v>
      </c>
      <c r="J21" s="3" t="s">
        <v>28</v>
      </c>
      <c r="K21" s="3" t="s">
        <v>28</v>
      </c>
      <c r="L21" s="3" t="s">
        <v>28</v>
      </c>
      <c r="M21" s="3" t="s">
        <v>28</v>
      </c>
      <c r="N21" s="3" t="s">
        <v>28</v>
      </c>
      <c r="O21" s="3" t="s">
        <v>69</v>
      </c>
      <c r="P21" s="3" t="s">
        <v>38</v>
      </c>
      <c r="Q21" s="3" t="s">
        <v>38</v>
      </c>
      <c r="R21" s="3" t="s">
        <v>28</v>
      </c>
      <c r="S21" s="3" t="s">
        <v>38</v>
      </c>
      <c r="T21" s="3" t="s">
        <v>28</v>
      </c>
    </row>
    <row r="22" spans="1:20" x14ac:dyDescent="0.35">
      <c r="A22" s="4" t="s">
        <v>87</v>
      </c>
      <c r="B22" s="4" t="s">
        <v>97</v>
      </c>
      <c r="C22" s="3" t="s">
        <v>34</v>
      </c>
      <c r="D22" s="3" t="s">
        <v>34</v>
      </c>
      <c r="E22" s="3" t="s">
        <v>34</v>
      </c>
      <c r="F22" s="3" t="s">
        <v>34</v>
      </c>
      <c r="G22" s="3" t="s">
        <v>34</v>
      </c>
      <c r="H22" s="3" t="s">
        <v>34</v>
      </c>
      <c r="I22" s="3" t="s">
        <v>31</v>
      </c>
      <c r="J22" s="3" t="s">
        <v>31</v>
      </c>
      <c r="K22" s="3" t="s">
        <v>31</v>
      </c>
      <c r="L22" s="3" t="s">
        <v>31</v>
      </c>
      <c r="M22" s="3" t="s">
        <v>31</v>
      </c>
      <c r="N22" s="3" t="s">
        <v>31</v>
      </c>
      <c r="O22" s="3" t="s">
        <v>31</v>
      </c>
      <c r="P22" s="3" t="s">
        <v>28</v>
      </c>
      <c r="Q22" s="3" t="s">
        <v>91</v>
      </c>
      <c r="R22" s="3" t="s">
        <v>31</v>
      </c>
      <c r="S22" s="3" t="s">
        <v>31</v>
      </c>
      <c r="T22" s="3" t="s">
        <v>31</v>
      </c>
    </row>
    <row r="23" spans="1:20" x14ac:dyDescent="0.35">
      <c r="A23" s="4" t="s">
        <v>87</v>
      </c>
      <c r="B23" s="4" t="s">
        <v>98</v>
      </c>
      <c r="C23" s="3" t="s">
        <v>69</v>
      </c>
      <c r="D23" s="3" t="s">
        <v>69</v>
      </c>
      <c r="E23" s="3" t="s">
        <v>69</v>
      </c>
      <c r="F23" s="3" t="s">
        <v>16</v>
      </c>
      <c r="G23" s="3" t="s">
        <v>69</v>
      </c>
      <c r="H23" s="3" t="s">
        <v>16</v>
      </c>
      <c r="I23" s="3" t="s">
        <v>16</v>
      </c>
      <c r="J23" s="3" t="s">
        <v>59</v>
      </c>
      <c r="K23" s="3" t="s">
        <v>287</v>
      </c>
      <c r="L23" s="3" t="s">
        <v>59</v>
      </c>
      <c r="M23" s="3" t="s">
        <v>59</v>
      </c>
      <c r="N23" s="3" t="s">
        <v>287</v>
      </c>
      <c r="O23" s="3" t="s">
        <v>287</v>
      </c>
      <c r="P23" s="3" t="s">
        <v>287</v>
      </c>
      <c r="Q23" s="3" t="s">
        <v>73</v>
      </c>
      <c r="R23" s="3" t="s">
        <v>16</v>
      </c>
      <c r="S23" s="3" t="s">
        <v>287</v>
      </c>
      <c r="T23" s="3" t="s">
        <v>20</v>
      </c>
    </row>
    <row r="24" spans="1:20" x14ac:dyDescent="0.35">
      <c r="A24" s="6" t="s">
        <v>87</v>
      </c>
      <c r="B24" s="6" t="s">
        <v>100</v>
      </c>
      <c r="C24" s="5" t="s">
        <v>313</v>
      </c>
      <c r="D24" s="5" t="s">
        <v>313</v>
      </c>
      <c r="E24" s="5" t="s">
        <v>20</v>
      </c>
      <c r="F24" s="5" t="s">
        <v>313</v>
      </c>
      <c r="G24" s="5" t="s">
        <v>313</v>
      </c>
      <c r="H24" s="5" t="s">
        <v>313</v>
      </c>
      <c r="I24" s="5" t="s">
        <v>46</v>
      </c>
      <c r="J24" s="5" t="s">
        <v>46</v>
      </c>
      <c r="K24" s="5" t="s">
        <v>286</v>
      </c>
      <c r="L24" s="5" t="s">
        <v>286</v>
      </c>
      <c r="M24" s="5" t="s">
        <v>286</v>
      </c>
      <c r="N24" s="5" t="s">
        <v>52</v>
      </c>
      <c r="O24" s="5" t="s">
        <v>83</v>
      </c>
      <c r="P24" s="5" t="s">
        <v>102</v>
      </c>
      <c r="Q24" s="5" t="s">
        <v>102</v>
      </c>
      <c r="R24" s="5" t="s">
        <v>286</v>
      </c>
      <c r="S24" s="5" t="s">
        <v>23</v>
      </c>
      <c r="T24" s="5" t="s">
        <v>102</v>
      </c>
    </row>
    <row r="25" spans="1:20" x14ac:dyDescent="0.35">
      <c r="A25" s="4" t="s">
        <v>103</v>
      </c>
      <c r="B25" s="4" t="s">
        <v>103</v>
      </c>
      <c r="C25" s="3" t="s">
        <v>333</v>
      </c>
      <c r="D25" s="3" t="s">
        <v>334</v>
      </c>
      <c r="E25" s="3" t="s">
        <v>335</v>
      </c>
      <c r="F25" s="3" t="s">
        <v>336</v>
      </c>
      <c r="G25" s="3" t="s">
        <v>337</v>
      </c>
      <c r="H25" s="3" t="s">
        <v>338</v>
      </c>
      <c r="I25" s="3" t="s">
        <v>339</v>
      </c>
      <c r="J25" s="3" t="s">
        <v>340</v>
      </c>
      <c r="K25" s="3" t="s">
        <v>341</v>
      </c>
      <c r="L25" s="3" t="s">
        <v>342</v>
      </c>
      <c r="M25" s="3" t="s">
        <v>343</v>
      </c>
      <c r="N25" s="3" t="s">
        <v>333</v>
      </c>
      <c r="O25" s="3" t="s">
        <v>344</v>
      </c>
      <c r="P25" s="3" t="s">
        <v>333</v>
      </c>
      <c r="Q25" s="3" t="s">
        <v>341</v>
      </c>
      <c r="R25" s="3" t="s">
        <v>345</v>
      </c>
      <c r="S25" s="3" t="s">
        <v>346</v>
      </c>
      <c r="T25" s="3" t="s">
        <v>104</v>
      </c>
    </row>
    <row r="26" spans="1:20" x14ac:dyDescent="0.35">
      <c r="A26" s="4" t="s">
        <v>347</v>
      </c>
      <c r="B26" s="4" t="s">
        <v>347</v>
      </c>
      <c r="C26" s="3" t="s">
        <v>348</v>
      </c>
      <c r="D26" s="3" t="s">
        <v>349</v>
      </c>
      <c r="E26" s="3" t="s">
        <v>350</v>
      </c>
      <c r="F26" s="3" t="s">
        <v>351</v>
      </c>
      <c r="G26" s="3" t="s">
        <v>352</v>
      </c>
      <c r="H26" s="3" t="s">
        <v>353</v>
      </c>
      <c r="I26" s="3" t="s">
        <v>354</v>
      </c>
      <c r="J26" s="3" t="s">
        <v>355</v>
      </c>
      <c r="K26" s="3" t="s">
        <v>356</v>
      </c>
      <c r="L26" s="3" t="s">
        <v>357</v>
      </c>
      <c r="M26" s="3" t="s">
        <v>358</v>
      </c>
      <c r="N26" s="3" t="s">
        <v>359</v>
      </c>
      <c r="O26" s="3" t="s">
        <v>360</v>
      </c>
      <c r="P26" s="3" t="s">
        <v>361</v>
      </c>
      <c r="Q26" s="3" t="s">
        <v>362</v>
      </c>
      <c r="R26" s="3" t="s">
        <v>363</v>
      </c>
      <c r="S26" s="3" t="s">
        <v>364</v>
      </c>
      <c r="T26" s="3" t="s">
        <v>365</v>
      </c>
    </row>
    <row r="27" spans="1:20" x14ac:dyDescent="0.35">
      <c r="A27" s="6" t="s">
        <v>366</v>
      </c>
      <c r="B27" s="6" t="s">
        <v>366</v>
      </c>
      <c r="C27" s="5" t="s">
        <v>177</v>
      </c>
      <c r="D27" s="5" t="s">
        <v>190</v>
      </c>
      <c r="E27" s="5" t="s">
        <v>199</v>
      </c>
      <c r="F27" s="5" t="s">
        <v>248</v>
      </c>
      <c r="G27" s="5" t="s">
        <v>143</v>
      </c>
      <c r="H27" s="5" t="s">
        <v>256</v>
      </c>
      <c r="I27" s="5" t="s">
        <v>257</v>
      </c>
      <c r="J27" s="5" t="s">
        <v>235</v>
      </c>
      <c r="K27" s="5" t="s">
        <v>15</v>
      </c>
      <c r="L27" s="5" t="s">
        <v>257</v>
      </c>
      <c r="M27" s="5" t="s">
        <v>249</v>
      </c>
      <c r="N27" s="5" t="s">
        <v>215</v>
      </c>
      <c r="O27" s="5" t="s">
        <v>178</v>
      </c>
      <c r="P27" s="5" t="s">
        <v>178</v>
      </c>
      <c r="Q27" s="5" t="s">
        <v>258</v>
      </c>
      <c r="R27" s="5" t="s">
        <v>178</v>
      </c>
      <c r="S27" s="5" t="s">
        <v>145</v>
      </c>
      <c r="T27" s="5" t="s">
        <v>99</v>
      </c>
    </row>
    <row r="30" spans="1:20" x14ac:dyDescent="0.35">
      <c r="A30" s="4" t="s">
        <v>367</v>
      </c>
    </row>
    <row r="32" spans="1:20" x14ac:dyDescent="0.35">
      <c r="A32" s="4" t="s">
        <v>261</v>
      </c>
    </row>
    <row r="33" spans="1:1" x14ac:dyDescent="0.35">
      <c r="A33" s="4" t="s">
        <v>368</v>
      </c>
    </row>
    <row r="34" spans="1:1" x14ac:dyDescent="0.35">
      <c r="A34" s="4" t="s">
        <v>369</v>
      </c>
    </row>
    <row r="35" spans="1:1" x14ac:dyDescent="0.35">
      <c r="A35" s="4" t="s">
        <v>370</v>
      </c>
    </row>
    <row r="36" spans="1:1" x14ac:dyDescent="0.35">
      <c r="A36" s="4" t="s">
        <v>111</v>
      </c>
    </row>
    <row r="37" spans="1:1" x14ac:dyDescent="0.35">
      <c r="A37" s="4" t="s">
        <v>265</v>
      </c>
    </row>
    <row r="38" spans="1:1" x14ac:dyDescent="0.35">
      <c r="A38" s="4" t="s">
        <v>371</v>
      </c>
    </row>
    <row r="41" spans="1:1" ht="15" x14ac:dyDescent="0.35">
      <c r="A41"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20"/>
  <sheetViews>
    <sheetView workbookViewId="0"/>
  </sheetViews>
  <sheetFormatPr defaultColWidth="10.90625" defaultRowHeight="14.5" x14ac:dyDescent="0.35"/>
  <cols>
    <col min="1" max="1" width="39.7265625" customWidth="1"/>
    <col min="2" max="19" width="12.7265625" customWidth="1"/>
  </cols>
  <sheetData>
    <row r="1" spans="1:19" x14ac:dyDescent="0.35">
      <c r="A1" s="1" t="s">
        <v>1646</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1334</v>
      </c>
      <c r="B4" s="3" t="s">
        <v>1335</v>
      </c>
      <c r="C4" s="3" t="s">
        <v>270</v>
      </c>
      <c r="D4" s="3" t="s">
        <v>981</v>
      </c>
      <c r="E4" s="3" t="s">
        <v>1452</v>
      </c>
      <c r="F4" s="3" t="s">
        <v>302</v>
      </c>
      <c r="G4" s="3" t="s">
        <v>393</v>
      </c>
      <c r="H4" s="3" t="s">
        <v>394</v>
      </c>
      <c r="I4" s="3" t="s">
        <v>401</v>
      </c>
      <c r="J4" s="3" t="s">
        <v>391</v>
      </c>
      <c r="K4" s="3" t="s">
        <v>986</v>
      </c>
      <c r="L4" s="3" t="s">
        <v>391</v>
      </c>
      <c r="M4" s="3" t="s">
        <v>400</v>
      </c>
      <c r="N4" s="3" t="s">
        <v>402</v>
      </c>
      <c r="O4" s="3" t="s">
        <v>282</v>
      </c>
      <c r="P4" s="3" t="s">
        <v>921</v>
      </c>
      <c r="Q4" s="3" t="s">
        <v>272</v>
      </c>
      <c r="R4" s="3" t="s">
        <v>1406</v>
      </c>
      <c r="S4" s="3" t="s">
        <v>924</v>
      </c>
    </row>
    <row r="5" spans="1:19" x14ac:dyDescent="0.35">
      <c r="A5" s="4" t="s">
        <v>1336</v>
      </c>
      <c r="B5" s="3" t="s">
        <v>308</v>
      </c>
      <c r="C5" s="3" t="s">
        <v>398</v>
      </c>
      <c r="D5" s="3" t="s">
        <v>308</v>
      </c>
      <c r="E5" s="3" t="s">
        <v>311</v>
      </c>
      <c r="F5" s="3" t="s">
        <v>308</v>
      </c>
      <c r="G5" s="3" t="s">
        <v>293</v>
      </c>
      <c r="H5" s="3" t="s">
        <v>284</v>
      </c>
      <c r="I5" s="3" t="s">
        <v>311</v>
      </c>
      <c r="J5" s="3" t="s">
        <v>311</v>
      </c>
      <c r="K5" s="3" t="s">
        <v>83</v>
      </c>
      <c r="L5" s="3" t="s">
        <v>102</v>
      </c>
      <c r="M5" s="3" t="s">
        <v>83</v>
      </c>
      <c r="N5" s="3" t="s">
        <v>52</v>
      </c>
      <c r="O5" s="3" t="s">
        <v>286</v>
      </c>
      <c r="P5" s="3" t="s">
        <v>46</v>
      </c>
      <c r="Q5" s="3" t="s">
        <v>20</v>
      </c>
      <c r="R5" s="3" t="s">
        <v>286</v>
      </c>
      <c r="S5" s="3" t="s">
        <v>83</v>
      </c>
    </row>
    <row r="6" spans="1:19" x14ac:dyDescent="0.35">
      <c r="A6" s="4" t="s">
        <v>1337</v>
      </c>
      <c r="B6" s="3" t="s">
        <v>91</v>
      </c>
      <c r="C6" s="3" t="s">
        <v>91</v>
      </c>
      <c r="D6" s="3" t="s">
        <v>38</v>
      </c>
      <c r="E6" s="3" t="s">
        <v>16</v>
      </c>
      <c r="F6" s="3" t="s">
        <v>59</v>
      </c>
      <c r="G6" s="3" t="s">
        <v>16</v>
      </c>
      <c r="H6" s="3" t="s">
        <v>69</v>
      </c>
      <c r="I6" s="3" t="s">
        <v>16</v>
      </c>
      <c r="J6" s="3" t="s">
        <v>38</v>
      </c>
      <c r="K6" s="3" t="s">
        <v>16</v>
      </c>
      <c r="L6" s="3" t="s">
        <v>28</v>
      </c>
      <c r="M6" s="3" t="s">
        <v>38</v>
      </c>
      <c r="N6" s="3" t="s">
        <v>28</v>
      </c>
      <c r="O6" s="3" t="s">
        <v>28</v>
      </c>
      <c r="P6" s="3" t="s">
        <v>28</v>
      </c>
      <c r="Q6" s="3" t="s">
        <v>91</v>
      </c>
      <c r="R6" s="3" t="s">
        <v>91</v>
      </c>
      <c r="S6" s="3" t="s">
        <v>28</v>
      </c>
    </row>
    <row r="7" spans="1:19" x14ac:dyDescent="0.35">
      <c r="A7" s="4" t="s">
        <v>1338</v>
      </c>
      <c r="B7" s="3" t="s">
        <v>298</v>
      </c>
      <c r="C7" s="3" t="s">
        <v>327</v>
      </c>
      <c r="D7" s="3" t="s">
        <v>295</v>
      </c>
      <c r="E7" s="3" t="s">
        <v>328</v>
      </c>
      <c r="F7" s="3" t="s">
        <v>329</v>
      </c>
      <c r="G7" s="3" t="s">
        <v>330</v>
      </c>
      <c r="H7" s="3" t="s">
        <v>290</v>
      </c>
      <c r="I7" s="3" t="s">
        <v>310</v>
      </c>
      <c r="J7" s="3" t="s">
        <v>288</v>
      </c>
      <c r="K7" s="3" t="s">
        <v>295</v>
      </c>
      <c r="L7" s="3" t="s">
        <v>295</v>
      </c>
      <c r="M7" s="3" t="s">
        <v>331</v>
      </c>
      <c r="N7" s="3" t="s">
        <v>331</v>
      </c>
      <c r="O7" s="3" t="s">
        <v>303</v>
      </c>
      <c r="P7" s="3" t="s">
        <v>55</v>
      </c>
      <c r="Q7" s="3" t="s">
        <v>332</v>
      </c>
      <c r="R7" s="3" t="s">
        <v>280</v>
      </c>
      <c r="S7" s="3" t="s">
        <v>78</v>
      </c>
    </row>
    <row r="8" spans="1:19" x14ac:dyDescent="0.35">
      <c r="A8" s="6" t="s">
        <v>679</v>
      </c>
      <c r="B8" s="5" t="s">
        <v>1647</v>
      </c>
      <c r="C8" s="5" t="s">
        <v>1648</v>
      </c>
      <c r="D8" s="5" t="s">
        <v>1649</v>
      </c>
      <c r="E8" s="5" t="s">
        <v>1650</v>
      </c>
      <c r="F8" s="5" t="s">
        <v>1473</v>
      </c>
      <c r="G8" s="5" t="s">
        <v>1651</v>
      </c>
      <c r="H8" s="5" t="s">
        <v>1652</v>
      </c>
      <c r="I8" s="5" t="s">
        <v>879</v>
      </c>
      <c r="J8" s="5" t="s">
        <v>1653</v>
      </c>
      <c r="K8" s="5" t="s">
        <v>1654</v>
      </c>
      <c r="L8" s="5" t="s">
        <v>1655</v>
      </c>
      <c r="M8" s="5" t="s">
        <v>1586</v>
      </c>
      <c r="N8" s="5" t="s">
        <v>1656</v>
      </c>
      <c r="O8" s="5" t="s">
        <v>1657</v>
      </c>
      <c r="P8" s="5" t="s">
        <v>1658</v>
      </c>
      <c r="Q8" s="5" t="s">
        <v>893</v>
      </c>
      <c r="R8" s="5" t="s">
        <v>1659</v>
      </c>
      <c r="S8" s="5" t="s">
        <v>477</v>
      </c>
    </row>
    <row r="9" spans="1:19" x14ac:dyDescent="0.35">
      <c r="A9" s="4" t="s">
        <v>683</v>
      </c>
      <c r="B9" s="3" t="s">
        <v>1660</v>
      </c>
      <c r="C9" s="3" t="s">
        <v>1661</v>
      </c>
      <c r="D9" s="3" t="s">
        <v>1568</v>
      </c>
      <c r="E9" s="3" t="s">
        <v>1662</v>
      </c>
      <c r="F9" s="3" t="s">
        <v>1663</v>
      </c>
      <c r="G9" s="3" t="s">
        <v>1661</v>
      </c>
      <c r="H9" s="3" t="s">
        <v>1363</v>
      </c>
      <c r="I9" s="3" t="s">
        <v>1664</v>
      </c>
      <c r="J9" s="3" t="s">
        <v>1665</v>
      </c>
      <c r="K9" s="3" t="s">
        <v>1666</v>
      </c>
      <c r="L9" s="3" t="s">
        <v>1667</v>
      </c>
      <c r="M9" s="3" t="s">
        <v>1352</v>
      </c>
      <c r="N9" s="3" t="s">
        <v>1668</v>
      </c>
      <c r="O9" s="3" t="s">
        <v>1669</v>
      </c>
      <c r="P9" s="3" t="s">
        <v>1670</v>
      </c>
      <c r="Q9" s="3" t="s">
        <v>1671</v>
      </c>
      <c r="R9" s="3" t="s">
        <v>1672</v>
      </c>
      <c r="S9" s="3" t="s">
        <v>1673</v>
      </c>
    </row>
    <row r="10" spans="1:19" x14ac:dyDescent="0.35">
      <c r="A10" s="6" t="s">
        <v>687</v>
      </c>
      <c r="B10" s="5" t="s">
        <v>173</v>
      </c>
      <c r="C10" s="5" t="s">
        <v>231</v>
      </c>
      <c r="D10" s="5" t="s">
        <v>233</v>
      </c>
      <c r="E10" s="5" t="s">
        <v>224</v>
      </c>
      <c r="F10" s="5" t="s">
        <v>165</v>
      </c>
      <c r="G10" s="5" t="s">
        <v>241</v>
      </c>
      <c r="H10" s="5" t="s">
        <v>235</v>
      </c>
      <c r="I10" s="5" t="s">
        <v>186</v>
      </c>
      <c r="J10" s="5" t="s">
        <v>51</v>
      </c>
      <c r="K10" s="5" t="s">
        <v>224</v>
      </c>
      <c r="L10" s="5" t="s">
        <v>166</v>
      </c>
      <c r="M10" s="5" t="s">
        <v>242</v>
      </c>
      <c r="N10" s="5" t="s">
        <v>141</v>
      </c>
      <c r="O10" s="5" t="s">
        <v>163</v>
      </c>
      <c r="P10" s="5" t="s">
        <v>243</v>
      </c>
      <c r="Q10" s="5" t="s">
        <v>244</v>
      </c>
      <c r="R10" s="5" t="s">
        <v>225</v>
      </c>
      <c r="S10" s="5" t="s">
        <v>86</v>
      </c>
    </row>
    <row r="13" spans="1:19" x14ac:dyDescent="0.35">
      <c r="A13" s="4" t="s">
        <v>1674</v>
      </c>
    </row>
    <row r="15" spans="1:19" x14ac:dyDescent="0.35">
      <c r="A15" s="4" t="s">
        <v>1368</v>
      </c>
    </row>
    <row r="16" spans="1:19" x14ac:dyDescent="0.35">
      <c r="A16" s="4" t="s">
        <v>1532</v>
      </c>
    </row>
    <row r="17" spans="1:1" x14ac:dyDescent="0.35">
      <c r="A17" s="4" t="s">
        <v>1675</v>
      </c>
    </row>
    <row r="20" spans="1:1" ht="15" x14ac:dyDescent="0.35">
      <c r="A20"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27"/>
  <sheetViews>
    <sheetView workbookViewId="0"/>
  </sheetViews>
  <sheetFormatPr defaultColWidth="10.90625" defaultRowHeight="14.5" x14ac:dyDescent="0.35"/>
  <cols>
    <col min="1" max="1" width="39.7265625" customWidth="1"/>
    <col min="2" max="19" width="12.7265625" customWidth="1"/>
  </cols>
  <sheetData>
    <row r="1" spans="1:19" x14ac:dyDescent="0.35">
      <c r="A1" s="1" t="s">
        <v>1676</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291</v>
      </c>
      <c r="C4" s="3" t="s">
        <v>292</v>
      </c>
      <c r="D4" s="3" t="s">
        <v>290</v>
      </c>
      <c r="E4" s="3" t="s">
        <v>293</v>
      </c>
      <c r="F4" s="3" t="s">
        <v>406</v>
      </c>
      <c r="G4" s="3" t="s">
        <v>406</v>
      </c>
      <c r="H4" s="3" t="s">
        <v>284</v>
      </c>
      <c r="I4" s="3" t="s">
        <v>67</v>
      </c>
      <c r="J4" s="3" t="s">
        <v>330</v>
      </c>
      <c r="K4" s="3" t="s">
        <v>297</v>
      </c>
      <c r="L4" s="3" t="s">
        <v>304</v>
      </c>
      <c r="M4" s="3" t="s">
        <v>301</v>
      </c>
      <c r="N4" s="3" t="s">
        <v>324</v>
      </c>
      <c r="O4" s="3" t="s">
        <v>301</v>
      </c>
      <c r="P4" s="3" t="s">
        <v>920</v>
      </c>
      <c r="Q4" s="3" t="s">
        <v>276</v>
      </c>
      <c r="R4" s="3" t="s">
        <v>1405</v>
      </c>
      <c r="S4" s="3" t="s">
        <v>1411</v>
      </c>
    </row>
    <row r="5" spans="1:19" x14ac:dyDescent="0.35">
      <c r="A5" s="4" t="s">
        <v>1447</v>
      </c>
      <c r="B5" s="3" t="s">
        <v>102</v>
      </c>
      <c r="C5" s="3" t="s">
        <v>75</v>
      </c>
      <c r="D5" s="3" t="s">
        <v>83</v>
      </c>
      <c r="E5" s="3" t="s">
        <v>52</v>
      </c>
      <c r="F5" s="3" t="s">
        <v>46</v>
      </c>
      <c r="G5" s="3" t="s">
        <v>20</v>
      </c>
      <c r="H5" s="3" t="s">
        <v>20</v>
      </c>
      <c r="I5" s="3" t="s">
        <v>23</v>
      </c>
      <c r="J5" s="3" t="s">
        <v>64</v>
      </c>
      <c r="K5" s="3" t="s">
        <v>326</v>
      </c>
      <c r="L5" s="3" t="s">
        <v>292</v>
      </c>
      <c r="M5" s="3" t="s">
        <v>290</v>
      </c>
      <c r="N5" s="3" t="s">
        <v>67</v>
      </c>
      <c r="O5" s="3" t="s">
        <v>288</v>
      </c>
      <c r="P5" s="3" t="s">
        <v>301</v>
      </c>
      <c r="Q5" s="3" t="s">
        <v>324</v>
      </c>
      <c r="R5" s="3" t="s">
        <v>325</v>
      </c>
      <c r="S5" s="3" t="s">
        <v>280</v>
      </c>
    </row>
    <row r="6" spans="1:19" x14ac:dyDescent="0.35">
      <c r="A6" s="4" t="s">
        <v>1448</v>
      </c>
      <c r="B6" s="3" t="s">
        <v>287</v>
      </c>
      <c r="C6" s="3" t="s">
        <v>59</v>
      </c>
      <c r="D6" s="3" t="s">
        <v>59</v>
      </c>
      <c r="E6" s="3" t="s">
        <v>16</v>
      </c>
      <c r="F6" s="3" t="s">
        <v>69</v>
      </c>
      <c r="G6" s="3" t="s">
        <v>69</v>
      </c>
      <c r="H6" s="3" t="s">
        <v>69</v>
      </c>
      <c r="I6" s="3" t="s">
        <v>287</v>
      </c>
      <c r="J6" s="3" t="s">
        <v>73</v>
      </c>
      <c r="K6" s="3" t="s">
        <v>46</v>
      </c>
      <c r="L6" s="3" t="s">
        <v>286</v>
      </c>
      <c r="M6" s="3" t="s">
        <v>83</v>
      </c>
      <c r="N6" s="3" t="s">
        <v>23</v>
      </c>
      <c r="O6" s="3" t="s">
        <v>284</v>
      </c>
      <c r="P6" s="3" t="s">
        <v>398</v>
      </c>
      <c r="Q6" s="3" t="s">
        <v>394</v>
      </c>
      <c r="R6" s="3" t="s">
        <v>986</v>
      </c>
      <c r="S6" s="3" t="s">
        <v>399</v>
      </c>
    </row>
    <row r="7" spans="1:19" x14ac:dyDescent="0.35">
      <c r="A7" s="4" t="s">
        <v>1336</v>
      </c>
      <c r="B7" s="3" t="s">
        <v>31</v>
      </c>
      <c r="C7" s="3" t="s">
        <v>91</v>
      </c>
      <c r="D7" s="3" t="s">
        <v>31</v>
      </c>
      <c r="E7" s="3" t="s">
        <v>91</v>
      </c>
      <c r="F7" s="3" t="s">
        <v>31</v>
      </c>
      <c r="G7" s="3" t="s">
        <v>31</v>
      </c>
      <c r="H7" s="3" t="s">
        <v>31</v>
      </c>
      <c r="I7" s="3" t="s">
        <v>91</v>
      </c>
      <c r="J7" s="3" t="s">
        <v>91</v>
      </c>
      <c r="K7" s="3" t="s">
        <v>91</v>
      </c>
      <c r="L7" s="3" t="s">
        <v>91</v>
      </c>
      <c r="M7" s="3" t="s">
        <v>91</v>
      </c>
      <c r="N7" s="3" t="s">
        <v>91</v>
      </c>
      <c r="O7" s="3" t="s">
        <v>91</v>
      </c>
      <c r="P7" s="3" t="s">
        <v>91</v>
      </c>
      <c r="Q7" s="3" t="s">
        <v>31</v>
      </c>
      <c r="R7" s="3" t="s">
        <v>31</v>
      </c>
      <c r="S7" s="3" t="s">
        <v>31</v>
      </c>
    </row>
    <row r="8" spans="1:19" x14ac:dyDescent="0.35">
      <c r="A8" s="4" t="s">
        <v>1337</v>
      </c>
      <c r="B8" s="3" t="s">
        <v>31</v>
      </c>
      <c r="C8" s="3" t="s">
        <v>31</v>
      </c>
      <c r="D8" s="3" t="s">
        <v>91</v>
      </c>
      <c r="E8" s="3" t="s">
        <v>28</v>
      </c>
      <c r="F8" s="3" t="s">
        <v>38</v>
      </c>
      <c r="G8" s="3" t="s">
        <v>28</v>
      </c>
      <c r="H8" s="3" t="s">
        <v>28</v>
      </c>
      <c r="I8" s="3" t="s">
        <v>28</v>
      </c>
      <c r="J8" s="3" t="s">
        <v>28</v>
      </c>
      <c r="K8" s="3" t="s">
        <v>28</v>
      </c>
      <c r="L8" s="3" t="s">
        <v>91</v>
      </c>
      <c r="M8" s="3" t="s">
        <v>91</v>
      </c>
      <c r="N8" s="3" t="s">
        <v>91</v>
      </c>
      <c r="O8" s="3" t="s">
        <v>91</v>
      </c>
      <c r="P8" s="3" t="s">
        <v>91</v>
      </c>
      <c r="Q8" s="3" t="s">
        <v>31</v>
      </c>
      <c r="R8" s="3" t="s">
        <v>31</v>
      </c>
      <c r="S8" s="3" t="s">
        <v>91</v>
      </c>
    </row>
    <row r="9" spans="1:19" x14ac:dyDescent="0.35">
      <c r="A9" s="4" t="s">
        <v>1449</v>
      </c>
      <c r="B9" s="3" t="s">
        <v>67</v>
      </c>
      <c r="C9" s="3" t="s">
        <v>292</v>
      </c>
      <c r="D9" s="3" t="s">
        <v>290</v>
      </c>
      <c r="E9" s="3" t="s">
        <v>294</v>
      </c>
      <c r="F9" s="3" t="s">
        <v>293</v>
      </c>
      <c r="G9" s="3" t="s">
        <v>407</v>
      </c>
      <c r="H9" s="3" t="s">
        <v>406</v>
      </c>
      <c r="I9" s="3" t="s">
        <v>291</v>
      </c>
      <c r="J9" s="3" t="s">
        <v>329</v>
      </c>
      <c r="K9" s="3" t="s">
        <v>295</v>
      </c>
      <c r="L9" s="3" t="s">
        <v>304</v>
      </c>
      <c r="M9" s="3" t="s">
        <v>301</v>
      </c>
      <c r="N9" s="3" t="s">
        <v>324</v>
      </c>
      <c r="O9" s="3" t="s">
        <v>301</v>
      </c>
      <c r="P9" s="3" t="s">
        <v>920</v>
      </c>
      <c r="Q9" s="3" t="s">
        <v>276</v>
      </c>
      <c r="R9" s="3" t="s">
        <v>1405</v>
      </c>
      <c r="S9" s="3" t="s">
        <v>1677</v>
      </c>
    </row>
    <row r="10" spans="1:19" x14ac:dyDescent="0.35">
      <c r="A10" s="4" t="s">
        <v>1450</v>
      </c>
      <c r="B10" s="3" t="s">
        <v>102</v>
      </c>
      <c r="C10" s="3" t="s">
        <v>52</v>
      </c>
      <c r="D10" s="3" t="s">
        <v>83</v>
      </c>
      <c r="E10" s="3" t="s">
        <v>83</v>
      </c>
      <c r="F10" s="3" t="s">
        <v>75</v>
      </c>
      <c r="G10" s="3" t="s">
        <v>286</v>
      </c>
      <c r="H10" s="3" t="s">
        <v>46</v>
      </c>
      <c r="I10" s="3" t="s">
        <v>64</v>
      </c>
      <c r="J10" s="3" t="s">
        <v>323</v>
      </c>
      <c r="K10" s="3" t="s">
        <v>42</v>
      </c>
      <c r="L10" s="3" t="s">
        <v>293</v>
      </c>
      <c r="M10" s="3" t="s">
        <v>290</v>
      </c>
      <c r="N10" s="3" t="s">
        <v>67</v>
      </c>
      <c r="O10" s="3" t="s">
        <v>288</v>
      </c>
      <c r="P10" s="3" t="s">
        <v>302</v>
      </c>
      <c r="Q10" s="3" t="s">
        <v>324</v>
      </c>
      <c r="R10" s="3" t="s">
        <v>325</v>
      </c>
      <c r="S10" s="3" t="s">
        <v>81</v>
      </c>
    </row>
    <row r="11" spans="1:19" x14ac:dyDescent="0.35">
      <c r="A11" s="4" t="s">
        <v>1451</v>
      </c>
      <c r="B11" s="3" t="s">
        <v>287</v>
      </c>
      <c r="C11" s="3" t="s">
        <v>16</v>
      </c>
      <c r="D11" s="3" t="s">
        <v>59</v>
      </c>
      <c r="E11" s="3" t="s">
        <v>59</v>
      </c>
      <c r="F11" s="3" t="s">
        <v>287</v>
      </c>
      <c r="G11" s="3" t="s">
        <v>59</v>
      </c>
      <c r="H11" s="3" t="s">
        <v>16</v>
      </c>
      <c r="I11" s="3" t="s">
        <v>313</v>
      </c>
      <c r="J11" s="3" t="s">
        <v>313</v>
      </c>
      <c r="K11" s="3" t="s">
        <v>286</v>
      </c>
      <c r="L11" s="3" t="s">
        <v>46</v>
      </c>
      <c r="M11" s="3" t="s">
        <v>83</v>
      </c>
      <c r="N11" s="3" t="s">
        <v>23</v>
      </c>
      <c r="O11" s="3" t="s">
        <v>284</v>
      </c>
      <c r="P11" s="3" t="s">
        <v>398</v>
      </c>
      <c r="Q11" s="3" t="s">
        <v>394</v>
      </c>
      <c r="R11" s="3" t="s">
        <v>986</v>
      </c>
      <c r="S11" s="3" t="s">
        <v>305</v>
      </c>
    </row>
    <row r="12" spans="1:19" x14ac:dyDescent="0.35">
      <c r="A12" s="6" t="s">
        <v>679</v>
      </c>
      <c r="B12" s="5" t="s">
        <v>399</v>
      </c>
      <c r="C12" s="5" t="s">
        <v>1458</v>
      </c>
      <c r="D12" s="5" t="s">
        <v>280</v>
      </c>
      <c r="E12" s="5" t="s">
        <v>279</v>
      </c>
      <c r="F12" s="5" t="s">
        <v>314</v>
      </c>
      <c r="G12" s="5" t="s">
        <v>320</v>
      </c>
      <c r="H12" s="5" t="s">
        <v>316</v>
      </c>
      <c r="I12" s="5" t="s">
        <v>980</v>
      </c>
      <c r="J12" s="5" t="s">
        <v>972</v>
      </c>
      <c r="K12" s="5" t="s">
        <v>276</v>
      </c>
      <c r="L12" s="5" t="s">
        <v>1408</v>
      </c>
      <c r="M12" s="5" t="s">
        <v>1678</v>
      </c>
      <c r="N12" s="5" t="s">
        <v>1679</v>
      </c>
      <c r="O12" s="5" t="s">
        <v>1432</v>
      </c>
      <c r="P12" s="5" t="s">
        <v>1417</v>
      </c>
      <c r="Q12" s="5" t="s">
        <v>1680</v>
      </c>
      <c r="R12" s="5" t="s">
        <v>1411</v>
      </c>
      <c r="S12" s="5" t="s">
        <v>1681</v>
      </c>
    </row>
    <row r="13" spans="1:19" x14ac:dyDescent="0.35">
      <c r="A13" s="4" t="s">
        <v>683</v>
      </c>
      <c r="B13" s="3" t="s">
        <v>270</v>
      </c>
      <c r="C13" s="3" t="s">
        <v>979</v>
      </c>
      <c r="D13" s="3" t="s">
        <v>276</v>
      </c>
      <c r="E13" s="3" t="s">
        <v>1456</v>
      </c>
      <c r="F13" s="3" t="s">
        <v>920</v>
      </c>
      <c r="G13" s="3" t="s">
        <v>276</v>
      </c>
      <c r="H13" s="3" t="s">
        <v>925</v>
      </c>
      <c r="I13" s="3" t="s">
        <v>1460</v>
      </c>
      <c r="J13" s="3" t="s">
        <v>383</v>
      </c>
      <c r="K13" s="3" t="s">
        <v>1416</v>
      </c>
      <c r="L13" s="3" t="s">
        <v>1682</v>
      </c>
      <c r="M13" s="3" t="s">
        <v>1412</v>
      </c>
      <c r="N13" s="3" t="s">
        <v>384</v>
      </c>
      <c r="O13" s="3" t="s">
        <v>1677</v>
      </c>
      <c r="P13" s="3" t="s">
        <v>1683</v>
      </c>
      <c r="Q13" s="3" t="s">
        <v>1684</v>
      </c>
      <c r="R13" s="3" t="s">
        <v>867</v>
      </c>
      <c r="S13" s="3" t="s">
        <v>1685</v>
      </c>
    </row>
    <row r="14" spans="1:19" x14ac:dyDescent="0.35">
      <c r="A14" s="6" t="s">
        <v>687</v>
      </c>
      <c r="B14" s="5" t="s">
        <v>222</v>
      </c>
      <c r="C14" s="5" t="s">
        <v>223</v>
      </c>
      <c r="D14" s="5" t="s">
        <v>159</v>
      </c>
      <c r="E14" s="5" t="s">
        <v>207</v>
      </c>
      <c r="F14" s="5" t="s">
        <v>168</v>
      </c>
      <c r="G14" s="5" t="s">
        <v>187</v>
      </c>
      <c r="H14" s="5" t="s">
        <v>224</v>
      </c>
      <c r="I14" s="5" t="s">
        <v>22</v>
      </c>
      <c r="J14" s="5" t="s">
        <v>225</v>
      </c>
      <c r="K14" s="5" t="s">
        <v>204</v>
      </c>
      <c r="L14" s="5" t="s">
        <v>158</v>
      </c>
      <c r="M14" s="5" t="s">
        <v>149</v>
      </c>
      <c r="N14" s="5" t="s">
        <v>226</v>
      </c>
      <c r="O14" s="5" t="s">
        <v>222</v>
      </c>
      <c r="P14" s="5" t="s">
        <v>227</v>
      </c>
      <c r="Q14" s="5" t="s">
        <v>228</v>
      </c>
      <c r="R14" s="5" t="s">
        <v>228</v>
      </c>
      <c r="S14" s="5" t="s">
        <v>80</v>
      </c>
    </row>
    <row r="17" spans="1:1" x14ac:dyDescent="0.35">
      <c r="A17" s="4" t="s">
        <v>1686</v>
      </c>
    </row>
    <row r="19" spans="1:1" x14ac:dyDescent="0.35">
      <c r="A19" s="4" t="s">
        <v>1687</v>
      </c>
    </row>
    <row r="20" spans="1:1" x14ac:dyDescent="0.35">
      <c r="A20" s="4" t="s">
        <v>1688</v>
      </c>
    </row>
    <row r="21" spans="1:1" x14ac:dyDescent="0.35">
      <c r="A21" s="4" t="s">
        <v>1689</v>
      </c>
    </row>
    <row r="22" spans="1:1" x14ac:dyDescent="0.35">
      <c r="A22" s="4" t="s">
        <v>1690</v>
      </c>
    </row>
    <row r="23" spans="1:1" x14ac:dyDescent="0.35">
      <c r="A23" s="4" t="s">
        <v>1691</v>
      </c>
    </row>
    <row r="24" spans="1:1" x14ac:dyDescent="0.35">
      <c r="A24" s="4" t="s">
        <v>1692</v>
      </c>
    </row>
    <row r="27" spans="1:1" ht="15" x14ac:dyDescent="0.35">
      <c r="A27"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15"/>
  <sheetViews>
    <sheetView workbookViewId="0"/>
  </sheetViews>
  <sheetFormatPr defaultColWidth="10.90625" defaultRowHeight="14.5" x14ac:dyDescent="0.35"/>
  <cols>
    <col min="1" max="1" width="59.7265625" customWidth="1"/>
    <col min="2" max="17" width="12.7265625" customWidth="1"/>
  </cols>
  <sheetData>
    <row r="1" spans="1:17" x14ac:dyDescent="0.35">
      <c r="A1" s="1" t="s">
        <v>1693</v>
      </c>
    </row>
    <row r="3" spans="1:17"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row>
    <row r="4" spans="1:17" x14ac:dyDescent="0.35">
      <c r="A4" s="4" t="s">
        <v>1694</v>
      </c>
      <c r="B4" s="3" t="s">
        <v>1310</v>
      </c>
      <c r="C4" s="3" t="s">
        <v>1087</v>
      </c>
      <c r="D4" s="3" t="s">
        <v>655</v>
      </c>
      <c r="E4" s="3" t="s">
        <v>969</v>
      </c>
      <c r="F4" s="3" t="s">
        <v>655</v>
      </c>
      <c r="G4" s="3" t="s">
        <v>969</v>
      </c>
      <c r="H4" s="3" t="s">
        <v>960</v>
      </c>
      <c r="I4" s="3" t="s">
        <v>969</v>
      </c>
      <c r="J4" s="3" t="s">
        <v>655</v>
      </c>
      <c r="K4" s="3" t="s">
        <v>652</v>
      </c>
      <c r="L4" s="3" t="s">
        <v>652</v>
      </c>
      <c r="M4" s="3" t="s">
        <v>651</v>
      </c>
      <c r="N4" s="3" t="s">
        <v>654</v>
      </c>
      <c r="O4" s="3" t="s">
        <v>652</v>
      </c>
      <c r="P4" s="3" t="s">
        <v>1310</v>
      </c>
      <c r="Q4" s="3" t="s">
        <v>944</v>
      </c>
    </row>
    <row r="5" spans="1:17" x14ac:dyDescent="0.35">
      <c r="A5" s="4" t="s">
        <v>1695</v>
      </c>
      <c r="B5" s="3" t="s">
        <v>651</v>
      </c>
      <c r="C5" s="3" t="s">
        <v>657</v>
      </c>
      <c r="D5" s="3" t="s">
        <v>648</v>
      </c>
      <c r="E5" s="3" t="s">
        <v>648</v>
      </c>
      <c r="F5" s="3" t="s">
        <v>644</v>
      </c>
      <c r="G5" s="3" t="s">
        <v>647</v>
      </c>
      <c r="H5" s="3" t="s">
        <v>648</v>
      </c>
      <c r="I5" s="3" t="s">
        <v>645</v>
      </c>
      <c r="J5" s="3" t="s">
        <v>647</v>
      </c>
      <c r="K5" s="3" t="s">
        <v>659</v>
      </c>
      <c r="L5" s="3" t="s">
        <v>661</v>
      </c>
      <c r="M5" s="3" t="s">
        <v>661</v>
      </c>
      <c r="N5" s="3" t="s">
        <v>661</v>
      </c>
      <c r="O5" s="3" t="s">
        <v>696</v>
      </c>
      <c r="P5" s="3" t="s">
        <v>644</v>
      </c>
      <c r="Q5" s="3" t="s">
        <v>646</v>
      </c>
    </row>
    <row r="6" spans="1:17" x14ac:dyDescent="0.35">
      <c r="A6" s="6" t="s">
        <v>1696</v>
      </c>
      <c r="B6" s="5" t="s">
        <v>841</v>
      </c>
      <c r="C6" s="5" t="s">
        <v>842</v>
      </c>
      <c r="D6" s="5" t="s">
        <v>649</v>
      </c>
      <c r="E6" s="5" t="s">
        <v>649</v>
      </c>
      <c r="F6" s="5" t="s">
        <v>646</v>
      </c>
      <c r="G6" s="5" t="s">
        <v>646</v>
      </c>
      <c r="H6" s="5" t="s">
        <v>657</v>
      </c>
      <c r="I6" s="5" t="s">
        <v>650</v>
      </c>
      <c r="J6" s="5" t="s">
        <v>647</v>
      </c>
      <c r="K6" s="5" t="s">
        <v>646</v>
      </c>
      <c r="L6" s="5" t="s">
        <v>657</v>
      </c>
      <c r="M6" s="5" t="s">
        <v>650</v>
      </c>
      <c r="N6" s="5" t="s">
        <v>648</v>
      </c>
      <c r="O6" s="5" t="s">
        <v>650</v>
      </c>
      <c r="P6" s="5" t="s">
        <v>949</v>
      </c>
      <c r="Q6" s="5" t="s">
        <v>1087</v>
      </c>
    </row>
    <row r="9" spans="1:17" x14ac:dyDescent="0.35">
      <c r="A9" s="4" t="s">
        <v>1697</v>
      </c>
    </row>
    <row r="11" spans="1:17" x14ac:dyDescent="0.35">
      <c r="A11" s="4" t="s">
        <v>1698</v>
      </c>
    </row>
    <row r="12" spans="1:17" x14ac:dyDescent="0.35">
      <c r="A12" s="4" t="s">
        <v>1639</v>
      </c>
    </row>
    <row r="15" spans="1:17" ht="15" x14ac:dyDescent="0.35">
      <c r="A15"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27"/>
  <sheetViews>
    <sheetView workbookViewId="0"/>
  </sheetViews>
  <sheetFormatPr defaultColWidth="10.90625" defaultRowHeight="14.5" x14ac:dyDescent="0.35"/>
  <cols>
    <col min="1" max="1" width="39.7265625" customWidth="1"/>
    <col min="2" max="19" width="12.7265625" customWidth="1"/>
  </cols>
  <sheetData>
    <row r="1" spans="1:19" x14ac:dyDescent="0.35">
      <c r="A1" s="1" t="s">
        <v>1699</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24</v>
      </c>
      <c r="C4" s="3" t="s">
        <v>24</v>
      </c>
      <c r="D4" s="3" t="s">
        <v>24</v>
      </c>
      <c r="E4" s="3" t="s">
        <v>24</v>
      </c>
      <c r="F4" s="3" t="s">
        <v>24</v>
      </c>
      <c r="G4" s="3" t="s">
        <v>24</v>
      </c>
      <c r="H4" s="3" t="s">
        <v>24</v>
      </c>
      <c r="I4" s="3" t="s">
        <v>24</v>
      </c>
      <c r="J4" s="3" t="s">
        <v>24</v>
      </c>
      <c r="K4" s="3" t="s">
        <v>284</v>
      </c>
      <c r="L4" s="3" t="s">
        <v>83</v>
      </c>
      <c r="M4" s="3" t="s">
        <v>323</v>
      </c>
      <c r="N4" s="3" t="s">
        <v>323</v>
      </c>
      <c r="O4" s="3" t="s">
        <v>64</v>
      </c>
      <c r="P4" s="3" t="s">
        <v>83</v>
      </c>
      <c r="Q4" s="3" t="s">
        <v>102</v>
      </c>
      <c r="R4" s="3" t="s">
        <v>406</v>
      </c>
      <c r="S4" s="3" t="s">
        <v>311</v>
      </c>
    </row>
    <row r="5" spans="1:19" x14ac:dyDescent="0.35">
      <c r="A5" s="4" t="s">
        <v>1447</v>
      </c>
      <c r="B5" s="3" t="s">
        <v>46</v>
      </c>
      <c r="C5" s="3" t="s">
        <v>20</v>
      </c>
      <c r="D5" s="3" t="s">
        <v>20</v>
      </c>
      <c r="E5" s="3" t="s">
        <v>313</v>
      </c>
      <c r="F5" s="3" t="s">
        <v>313</v>
      </c>
      <c r="G5" s="3" t="s">
        <v>73</v>
      </c>
      <c r="H5" s="3" t="s">
        <v>59</v>
      </c>
      <c r="I5" s="3" t="s">
        <v>313</v>
      </c>
      <c r="J5" s="3" t="s">
        <v>313</v>
      </c>
      <c r="K5" s="3" t="s">
        <v>286</v>
      </c>
      <c r="L5" s="3" t="s">
        <v>313</v>
      </c>
      <c r="M5" s="3" t="s">
        <v>46</v>
      </c>
      <c r="N5" s="3" t="s">
        <v>46</v>
      </c>
      <c r="O5" s="3" t="s">
        <v>20</v>
      </c>
      <c r="P5" s="3" t="s">
        <v>73</v>
      </c>
      <c r="Q5" s="3" t="s">
        <v>313</v>
      </c>
      <c r="R5" s="3" t="s">
        <v>286</v>
      </c>
      <c r="S5" s="3" t="s">
        <v>23</v>
      </c>
    </row>
    <row r="6" spans="1:19" x14ac:dyDescent="0.35">
      <c r="A6" s="4" t="s">
        <v>1448</v>
      </c>
      <c r="B6" s="3" t="s">
        <v>24</v>
      </c>
      <c r="C6" s="3" t="s">
        <v>24</v>
      </c>
      <c r="D6" s="3" t="s">
        <v>24</v>
      </c>
      <c r="E6" s="3" t="s">
        <v>24</v>
      </c>
      <c r="F6" s="3" t="s">
        <v>24</v>
      </c>
      <c r="G6" s="3" t="s">
        <v>24</v>
      </c>
      <c r="H6" s="3" t="s">
        <v>24</v>
      </c>
      <c r="I6" s="3" t="s">
        <v>24</v>
      </c>
      <c r="J6" s="3" t="s">
        <v>24</v>
      </c>
      <c r="K6" s="3" t="s">
        <v>28</v>
      </c>
      <c r="L6" s="3" t="s">
        <v>38</v>
      </c>
      <c r="M6" s="3" t="s">
        <v>38</v>
      </c>
      <c r="N6" s="3" t="s">
        <v>28</v>
      </c>
      <c r="O6" s="3" t="s">
        <v>28</v>
      </c>
      <c r="P6" s="3" t="s">
        <v>91</v>
      </c>
      <c r="Q6" s="3" t="s">
        <v>91</v>
      </c>
      <c r="R6" s="3" t="s">
        <v>28</v>
      </c>
      <c r="S6" s="3" t="s">
        <v>28</v>
      </c>
    </row>
    <row r="7" spans="1:19" x14ac:dyDescent="0.35">
      <c r="A7" s="4" t="s">
        <v>1336</v>
      </c>
      <c r="B7" s="3" t="s">
        <v>38</v>
      </c>
      <c r="C7" s="3" t="s">
        <v>69</v>
      </c>
      <c r="D7" s="3" t="s">
        <v>38</v>
      </c>
      <c r="E7" s="3" t="s">
        <v>38</v>
      </c>
      <c r="F7" s="3" t="s">
        <v>38</v>
      </c>
      <c r="G7" s="3" t="s">
        <v>28</v>
      </c>
      <c r="H7" s="3" t="s">
        <v>28</v>
      </c>
      <c r="I7" s="3" t="s">
        <v>28</v>
      </c>
      <c r="J7" s="3" t="s">
        <v>38</v>
      </c>
      <c r="K7" s="3" t="s">
        <v>31</v>
      </c>
      <c r="L7" s="3" t="s">
        <v>31</v>
      </c>
      <c r="M7" s="3" t="s">
        <v>91</v>
      </c>
      <c r="N7" s="3" t="s">
        <v>31</v>
      </c>
      <c r="O7" s="3" t="s">
        <v>31</v>
      </c>
      <c r="P7" s="3" t="s">
        <v>31</v>
      </c>
      <c r="Q7" s="3" t="s">
        <v>31</v>
      </c>
      <c r="R7" s="3" t="s">
        <v>31</v>
      </c>
      <c r="S7" s="3" t="s">
        <v>91</v>
      </c>
    </row>
    <row r="8" spans="1:19" x14ac:dyDescent="0.35">
      <c r="A8" s="4" t="s">
        <v>1337</v>
      </c>
      <c r="B8" s="3" t="s">
        <v>31</v>
      </c>
      <c r="C8" s="3" t="s">
        <v>31</v>
      </c>
      <c r="D8" s="3" t="s">
        <v>31</v>
      </c>
      <c r="E8" s="3" t="s">
        <v>91</v>
      </c>
      <c r="F8" s="3" t="s">
        <v>91</v>
      </c>
      <c r="G8" s="3" t="s">
        <v>91</v>
      </c>
      <c r="H8" s="3" t="s">
        <v>91</v>
      </c>
      <c r="I8" s="3" t="s">
        <v>91</v>
      </c>
      <c r="J8" s="3" t="s">
        <v>31</v>
      </c>
      <c r="K8" s="3" t="s">
        <v>91</v>
      </c>
      <c r="L8" s="3" t="s">
        <v>31</v>
      </c>
      <c r="M8" s="3" t="s">
        <v>31</v>
      </c>
      <c r="N8" s="3" t="s">
        <v>31</v>
      </c>
      <c r="O8" s="3" t="s">
        <v>31</v>
      </c>
      <c r="P8" s="3" t="s">
        <v>31</v>
      </c>
      <c r="Q8" s="3" t="s">
        <v>34</v>
      </c>
      <c r="R8" s="3" t="s">
        <v>34</v>
      </c>
      <c r="S8" s="3" t="s">
        <v>31</v>
      </c>
    </row>
    <row r="9" spans="1:19" x14ac:dyDescent="0.35">
      <c r="A9" s="4" t="s">
        <v>1449</v>
      </c>
      <c r="B9" s="3" t="s">
        <v>24</v>
      </c>
      <c r="C9" s="3" t="s">
        <v>24</v>
      </c>
      <c r="D9" s="3" t="s">
        <v>24</v>
      </c>
      <c r="E9" s="3" t="s">
        <v>24</v>
      </c>
      <c r="F9" s="3" t="s">
        <v>24</v>
      </c>
      <c r="G9" s="3" t="s">
        <v>24</v>
      </c>
      <c r="H9" s="3" t="s">
        <v>24</v>
      </c>
      <c r="I9" s="3" t="s">
        <v>24</v>
      </c>
      <c r="J9" s="3" t="s">
        <v>24</v>
      </c>
      <c r="K9" s="3" t="s">
        <v>284</v>
      </c>
      <c r="L9" s="3" t="s">
        <v>83</v>
      </c>
      <c r="M9" s="3" t="s">
        <v>323</v>
      </c>
      <c r="N9" s="3" t="s">
        <v>64</v>
      </c>
      <c r="O9" s="3" t="s">
        <v>64</v>
      </c>
      <c r="P9" s="3" t="s">
        <v>83</v>
      </c>
      <c r="Q9" s="3" t="s">
        <v>102</v>
      </c>
      <c r="R9" s="3" t="s">
        <v>326</v>
      </c>
      <c r="S9" s="3" t="s">
        <v>311</v>
      </c>
    </row>
    <row r="10" spans="1:19" x14ac:dyDescent="0.35">
      <c r="A10" s="4" t="s">
        <v>1450</v>
      </c>
      <c r="B10" s="3" t="s">
        <v>287</v>
      </c>
      <c r="C10" s="3" t="s">
        <v>287</v>
      </c>
      <c r="D10" s="3" t="s">
        <v>287</v>
      </c>
      <c r="E10" s="3" t="s">
        <v>73</v>
      </c>
      <c r="F10" s="3" t="s">
        <v>73</v>
      </c>
      <c r="G10" s="3" t="s">
        <v>287</v>
      </c>
      <c r="H10" s="3" t="s">
        <v>16</v>
      </c>
      <c r="I10" s="3" t="s">
        <v>287</v>
      </c>
      <c r="J10" s="3" t="s">
        <v>287</v>
      </c>
      <c r="K10" s="3" t="s">
        <v>286</v>
      </c>
      <c r="L10" s="3" t="s">
        <v>73</v>
      </c>
      <c r="M10" s="3" t="s">
        <v>46</v>
      </c>
      <c r="N10" s="3" t="s">
        <v>20</v>
      </c>
      <c r="O10" s="3" t="s">
        <v>20</v>
      </c>
      <c r="P10" s="3" t="s">
        <v>73</v>
      </c>
      <c r="Q10" s="3" t="s">
        <v>313</v>
      </c>
      <c r="R10" s="3" t="s">
        <v>286</v>
      </c>
      <c r="S10" s="3" t="s">
        <v>83</v>
      </c>
    </row>
    <row r="11" spans="1:19" x14ac:dyDescent="0.35">
      <c r="A11" s="4" t="s">
        <v>1451</v>
      </c>
      <c r="B11" s="3" t="s">
        <v>24</v>
      </c>
      <c r="C11" s="3" t="s">
        <v>24</v>
      </c>
      <c r="D11" s="3" t="s">
        <v>24</v>
      </c>
      <c r="E11" s="3" t="s">
        <v>24</v>
      </c>
      <c r="F11" s="3" t="s">
        <v>24</v>
      </c>
      <c r="G11" s="3" t="s">
        <v>24</v>
      </c>
      <c r="H11" s="3" t="s">
        <v>24</v>
      </c>
      <c r="I11" s="3" t="s">
        <v>24</v>
      </c>
      <c r="J11" s="3" t="s">
        <v>24</v>
      </c>
      <c r="K11" s="3" t="s">
        <v>38</v>
      </c>
      <c r="L11" s="3" t="s">
        <v>28</v>
      </c>
      <c r="M11" s="3" t="s">
        <v>38</v>
      </c>
      <c r="N11" s="3" t="s">
        <v>28</v>
      </c>
      <c r="O11" s="3" t="s">
        <v>28</v>
      </c>
      <c r="P11" s="3" t="s">
        <v>91</v>
      </c>
      <c r="Q11" s="3" t="s">
        <v>91</v>
      </c>
      <c r="R11" s="3" t="s">
        <v>91</v>
      </c>
      <c r="S11" s="3" t="s">
        <v>28</v>
      </c>
    </row>
    <row r="12" spans="1:19" x14ac:dyDescent="0.35">
      <c r="A12" s="6" t="s">
        <v>679</v>
      </c>
      <c r="B12" s="5" t="s">
        <v>404</v>
      </c>
      <c r="C12" s="5" t="s">
        <v>296</v>
      </c>
      <c r="D12" s="5" t="s">
        <v>302</v>
      </c>
      <c r="E12" s="5" t="s">
        <v>301</v>
      </c>
      <c r="F12" s="5" t="s">
        <v>396</v>
      </c>
      <c r="G12" s="5" t="s">
        <v>302</v>
      </c>
      <c r="H12" s="5" t="s">
        <v>1452</v>
      </c>
      <c r="I12" s="5" t="s">
        <v>1430</v>
      </c>
      <c r="J12" s="5" t="s">
        <v>304</v>
      </c>
      <c r="K12" s="5" t="s">
        <v>977</v>
      </c>
      <c r="L12" s="5" t="s">
        <v>976</v>
      </c>
      <c r="M12" s="5" t="s">
        <v>274</v>
      </c>
      <c r="N12" s="5" t="s">
        <v>315</v>
      </c>
      <c r="O12" s="5" t="s">
        <v>319</v>
      </c>
      <c r="P12" s="5" t="s">
        <v>973</v>
      </c>
      <c r="Q12" s="5" t="s">
        <v>78</v>
      </c>
      <c r="R12" s="5" t="s">
        <v>1700</v>
      </c>
      <c r="S12" s="5" t="s">
        <v>1684</v>
      </c>
    </row>
    <row r="13" spans="1:19" x14ac:dyDescent="0.35">
      <c r="A13" s="4" t="s">
        <v>683</v>
      </c>
      <c r="B13" s="3" t="s">
        <v>396</v>
      </c>
      <c r="C13" s="3" t="s">
        <v>282</v>
      </c>
      <c r="D13" s="3" t="s">
        <v>1430</v>
      </c>
      <c r="E13" s="3" t="s">
        <v>926</v>
      </c>
      <c r="F13" s="3" t="s">
        <v>399</v>
      </c>
      <c r="G13" s="3" t="s">
        <v>926</v>
      </c>
      <c r="H13" s="3" t="s">
        <v>926</v>
      </c>
      <c r="I13" s="3" t="s">
        <v>283</v>
      </c>
      <c r="J13" s="3" t="s">
        <v>325</v>
      </c>
      <c r="K13" s="3" t="s">
        <v>278</v>
      </c>
      <c r="L13" s="3" t="s">
        <v>320</v>
      </c>
      <c r="M13" s="3" t="s">
        <v>319</v>
      </c>
      <c r="N13" s="3" t="s">
        <v>1408</v>
      </c>
      <c r="O13" s="3" t="s">
        <v>975</v>
      </c>
      <c r="P13" s="3" t="s">
        <v>925</v>
      </c>
      <c r="Q13" s="3" t="s">
        <v>1405</v>
      </c>
      <c r="R13" s="3" t="s">
        <v>1701</v>
      </c>
      <c r="S13" s="3" t="s">
        <v>1702</v>
      </c>
    </row>
    <row r="14" spans="1:19" x14ac:dyDescent="0.35">
      <c r="A14" s="6" t="s">
        <v>687</v>
      </c>
      <c r="B14" s="5" t="s">
        <v>159</v>
      </c>
      <c r="C14" s="5" t="s">
        <v>229</v>
      </c>
      <c r="D14" s="5" t="s">
        <v>138</v>
      </c>
      <c r="E14" s="5" t="s">
        <v>173</v>
      </c>
      <c r="F14" s="5" t="s">
        <v>230</v>
      </c>
      <c r="G14" s="5" t="s">
        <v>231</v>
      </c>
      <c r="H14" s="5" t="s">
        <v>193</v>
      </c>
      <c r="I14" s="5" t="s">
        <v>232</v>
      </c>
      <c r="J14" s="5" t="s">
        <v>233</v>
      </c>
      <c r="K14" s="5" t="s">
        <v>207</v>
      </c>
      <c r="L14" s="5" t="s">
        <v>141</v>
      </c>
      <c r="M14" s="5" t="s">
        <v>139</v>
      </c>
      <c r="N14" s="5" t="s">
        <v>193</v>
      </c>
      <c r="O14" s="5" t="s">
        <v>234</v>
      </c>
      <c r="P14" s="5" t="s">
        <v>194</v>
      </c>
      <c r="Q14" s="5" t="s">
        <v>190</v>
      </c>
      <c r="R14" s="5" t="s">
        <v>235</v>
      </c>
      <c r="S14" s="5" t="s">
        <v>82</v>
      </c>
    </row>
    <row r="17" spans="1:1" x14ac:dyDescent="0.35">
      <c r="A17" s="4" t="s">
        <v>1703</v>
      </c>
    </row>
    <row r="19" spans="1:1" x14ac:dyDescent="0.35">
      <c r="A19" s="4" t="s">
        <v>1704</v>
      </c>
    </row>
    <row r="20" spans="1:1" x14ac:dyDescent="0.35">
      <c r="A20" s="4" t="s">
        <v>1705</v>
      </c>
    </row>
    <row r="21" spans="1:1" x14ac:dyDescent="0.35">
      <c r="A21" s="4" t="s">
        <v>1706</v>
      </c>
    </row>
    <row r="22" spans="1:1" x14ac:dyDescent="0.35">
      <c r="A22" s="4" t="s">
        <v>1707</v>
      </c>
    </row>
    <row r="23" spans="1:1" x14ac:dyDescent="0.35">
      <c r="A23" s="4" t="s">
        <v>1708</v>
      </c>
    </row>
    <row r="24" spans="1:1" x14ac:dyDescent="0.35">
      <c r="A24" s="4" t="s">
        <v>1692</v>
      </c>
    </row>
    <row r="27" spans="1:1" ht="15" x14ac:dyDescent="0.35">
      <c r="A27"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S27"/>
  <sheetViews>
    <sheetView workbookViewId="0"/>
  </sheetViews>
  <sheetFormatPr defaultColWidth="10.90625" defaultRowHeight="14.5" x14ac:dyDescent="0.35"/>
  <cols>
    <col min="1" max="1" width="39.7265625" customWidth="1"/>
    <col min="2" max="19" width="12.7265625" customWidth="1"/>
  </cols>
  <sheetData>
    <row r="1" spans="1:19" x14ac:dyDescent="0.35">
      <c r="A1" s="1" t="s">
        <v>1709</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1446</v>
      </c>
      <c r="B4" s="3" t="s">
        <v>24</v>
      </c>
      <c r="C4" s="3" t="s">
        <v>24</v>
      </c>
      <c r="D4" s="3" t="s">
        <v>24</v>
      </c>
      <c r="E4" s="3" t="s">
        <v>24</v>
      </c>
      <c r="F4" s="3" t="s">
        <v>24</v>
      </c>
      <c r="G4" s="3" t="s">
        <v>24</v>
      </c>
      <c r="H4" s="3" t="s">
        <v>24</v>
      </c>
      <c r="I4" s="3" t="s">
        <v>24</v>
      </c>
      <c r="J4" s="3" t="s">
        <v>24</v>
      </c>
      <c r="K4" s="3" t="s">
        <v>406</v>
      </c>
      <c r="L4" s="3" t="s">
        <v>407</v>
      </c>
      <c r="M4" s="3" t="s">
        <v>406</v>
      </c>
      <c r="N4" s="3" t="s">
        <v>284</v>
      </c>
      <c r="O4" s="3" t="s">
        <v>285</v>
      </c>
      <c r="P4" s="3" t="s">
        <v>323</v>
      </c>
      <c r="Q4" s="3" t="s">
        <v>102</v>
      </c>
      <c r="R4" s="3" t="s">
        <v>285</v>
      </c>
      <c r="S4" s="3" t="s">
        <v>292</v>
      </c>
    </row>
    <row r="5" spans="1:19" x14ac:dyDescent="0.35">
      <c r="A5" s="4" t="s">
        <v>1447</v>
      </c>
      <c r="B5" s="3" t="s">
        <v>296</v>
      </c>
      <c r="C5" s="3" t="s">
        <v>396</v>
      </c>
      <c r="D5" s="3" t="s">
        <v>392</v>
      </c>
      <c r="E5" s="3" t="s">
        <v>328</v>
      </c>
      <c r="F5" s="3" t="s">
        <v>923</v>
      </c>
      <c r="G5" s="3" t="s">
        <v>330</v>
      </c>
      <c r="H5" s="3" t="s">
        <v>311</v>
      </c>
      <c r="I5" s="3" t="s">
        <v>67</v>
      </c>
      <c r="J5" s="3" t="s">
        <v>67</v>
      </c>
      <c r="K5" s="3" t="s">
        <v>285</v>
      </c>
      <c r="L5" s="3" t="s">
        <v>406</v>
      </c>
      <c r="M5" s="3" t="s">
        <v>326</v>
      </c>
      <c r="N5" s="3" t="s">
        <v>64</v>
      </c>
      <c r="O5" s="3" t="s">
        <v>64</v>
      </c>
      <c r="P5" s="3" t="s">
        <v>102</v>
      </c>
      <c r="Q5" s="3" t="s">
        <v>83</v>
      </c>
      <c r="R5" s="3" t="s">
        <v>64</v>
      </c>
      <c r="S5" s="3" t="s">
        <v>42</v>
      </c>
    </row>
    <row r="6" spans="1:19" x14ac:dyDescent="0.35">
      <c r="A6" s="4" t="s">
        <v>1448</v>
      </c>
      <c r="B6" s="3" t="s">
        <v>24</v>
      </c>
      <c r="C6" s="3" t="s">
        <v>24</v>
      </c>
      <c r="D6" s="3" t="s">
        <v>24</v>
      </c>
      <c r="E6" s="3" t="s">
        <v>24</v>
      </c>
      <c r="F6" s="3" t="s">
        <v>24</v>
      </c>
      <c r="G6" s="3" t="s">
        <v>24</v>
      </c>
      <c r="H6" s="3" t="s">
        <v>24</v>
      </c>
      <c r="I6" s="3" t="s">
        <v>24</v>
      </c>
      <c r="J6" s="3" t="s">
        <v>24</v>
      </c>
      <c r="K6" s="3" t="s">
        <v>102</v>
      </c>
      <c r="L6" s="3" t="s">
        <v>326</v>
      </c>
      <c r="M6" s="3" t="s">
        <v>285</v>
      </c>
      <c r="N6" s="3" t="s">
        <v>23</v>
      </c>
      <c r="O6" s="3" t="s">
        <v>23</v>
      </c>
      <c r="P6" s="3" t="s">
        <v>83</v>
      </c>
      <c r="Q6" s="3" t="s">
        <v>52</v>
      </c>
      <c r="R6" s="3" t="s">
        <v>23</v>
      </c>
      <c r="S6" s="3" t="s">
        <v>326</v>
      </c>
    </row>
    <row r="7" spans="1:19" x14ac:dyDescent="0.35">
      <c r="A7" s="4" t="s">
        <v>1336</v>
      </c>
      <c r="B7" s="3" t="s">
        <v>311</v>
      </c>
      <c r="C7" s="3" t="s">
        <v>288</v>
      </c>
      <c r="D7" s="3" t="s">
        <v>294</v>
      </c>
      <c r="E7" s="3" t="s">
        <v>42</v>
      </c>
      <c r="F7" s="3" t="s">
        <v>294</v>
      </c>
      <c r="G7" s="3" t="s">
        <v>284</v>
      </c>
      <c r="H7" s="3" t="s">
        <v>102</v>
      </c>
      <c r="I7" s="3" t="s">
        <v>42</v>
      </c>
      <c r="J7" s="3" t="s">
        <v>406</v>
      </c>
      <c r="K7" s="3" t="s">
        <v>286</v>
      </c>
      <c r="L7" s="3" t="s">
        <v>75</v>
      </c>
      <c r="M7" s="3" t="s">
        <v>286</v>
      </c>
      <c r="N7" s="3" t="s">
        <v>20</v>
      </c>
      <c r="O7" s="3" t="s">
        <v>313</v>
      </c>
      <c r="P7" s="3" t="s">
        <v>313</v>
      </c>
      <c r="Q7" s="3" t="s">
        <v>73</v>
      </c>
      <c r="R7" s="3" t="s">
        <v>20</v>
      </c>
      <c r="S7" s="3" t="s">
        <v>52</v>
      </c>
    </row>
    <row r="8" spans="1:19" x14ac:dyDescent="0.35">
      <c r="A8" s="4" t="s">
        <v>1337</v>
      </c>
      <c r="B8" s="3" t="s">
        <v>31</v>
      </c>
      <c r="C8" s="3" t="s">
        <v>34</v>
      </c>
      <c r="D8" s="3" t="s">
        <v>31</v>
      </c>
      <c r="E8" s="3" t="s">
        <v>31</v>
      </c>
      <c r="F8" s="3" t="s">
        <v>31</v>
      </c>
      <c r="G8" s="3" t="s">
        <v>31</v>
      </c>
      <c r="H8" s="3" t="s">
        <v>31</v>
      </c>
      <c r="I8" s="3" t="s">
        <v>31</v>
      </c>
      <c r="J8" s="3" t="s">
        <v>31</v>
      </c>
      <c r="K8" s="3" t="s">
        <v>31</v>
      </c>
      <c r="L8" s="3" t="s">
        <v>34</v>
      </c>
      <c r="M8" s="3" t="s">
        <v>34</v>
      </c>
      <c r="N8" s="3" t="s">
        <v>34</v>
      </c>
      <c r="O8" s="3" t="s">
        <v>34</v>
      </c>
      <c r="P8" s="3" t="s">
        <v>34</v>
      </c>
      <c r="Q8" s="3" t="s">
        <v>34</v>
      </c>
      <c r="R8" s="3" t="s">
        <v>34</v>
      </c>
      <c r="S8" s="3" t="s">
        <v>34</v>
      </c>
    </row>
    <row r="9" spans="1:19" x14ac:dyDescent="0.35">
      <c r="A9" s="4" t="s">
        <v>1449</v>
      </c>
      <c r="B9" s="3" t="s">
        <v>24</v>
      </c>
      <c r="C9" s="3" t="s">
        <v>24</v>
      </c>
      <c r="D9" s="3" t="s">
        <v>24</v>
      </c>
      <c r="E9" s="3" t="s">
        <v>24</v>
      </c>
      <c r="F9" s="3" t="s">
        <v>24</v>
      </c>
      <c r="G9" s="3" t="s">
        <v>24</v>
      </c>
      <c r="H9" s="3" t="s">
        <v>24</v>
      </c>
      <c r="I9" s="3" t="s">
        <v>24</v>
      </c>
      <c r="J9" s="3" t="s">
        <v>24</v>
      </c>
      <c r="K9" s="3" t="s">
        <v>46</v>
      </c>
      <c r="L9" s="3" t="s">
        <v>46</v>
      </c>
      <c r="M9" s="3" t="s">
        <v>46</v>
      </c>
      <c r="N9" s="3" t="s">
        <v>20</v>
      </c>
      <c r="O9" s="3" t="s">
        <v>20</v>
      </c>
      <c r="P9" s="3" t="s">
        <v>20</v>
      </c>
      <c r="Q9" s="3" t="s">
        <v>73</v>
      </c>
      <c r="R9" s="3" t="s">
        <v>20</v>
      </c>
      <c r="S9" s="3" t="s">
        <v>75</v>
      </c>
    </row>
    <row r="10" spans="1:19" x14ac:dyDescent="0.35">
      <c r="A10" s="4" t="s">
        <v>1450</v>
      </c>
      <c r="B10" s="3" t="s">
        <v>294</v>
      </c>
      <c r="C10" s="3" t="s">
        <v>293</v>
      </c>
      <c r="D10" s="3" t="s">
        <v>326</v>
      </c>
      <c r="E10" s="3" t="s">
        <v>323</v>
      </c>
      <c r="F10" s="3" t="s">
        <v>23</v>
      </c>
      <c r="G10" s="3" t="s">
        <v>64</v>
      </c>
      <c r="H10" s="3" t="s">
        <v>286</v>
      </c>
      <c r="I10" s="3" t="s">
        <v>73</v>
      </c>
      <c r="J10" s="3" t="s">
        <v>73</v>
      </c>
      <c r="K10" s="3" t="s">
        <v>73</v>
      </c>
      <c r="L10" s="3" t="s">
        <v>313</v>
      </c>
      <c r="M10" s="3" t="s">
        <v>313</v>
      </c>
      <c r="N10" s="3" t="s">
        <v>73</v>
      </c>
      <c r="O10" s="3" t="s">
        <v>73</v>
      </c>
      <c r="P10" s="3" t="s">
        <v>73</v>
      </c>
      <c r="Q10" s="3" t="s">
        <v>59</v>
      </c>
      <c r="R10" s="3" t="s">
        <v>73</v>
      </c>
      <c r="S10" s="3" t="s">
        <v>46</v>
      </c>
    </row>
    <row r="11" spans="1:19" x14ac:dyDescent="0.35">
      <c r="A11" s="4" t="s">
        <v>1451</v>
      </c>
      <c r="B11" s="3" t="s">
        <v>24</v>
      </c>
      <c r="C11" s="3" t="s">
        <v>24</v>
      </c>
      <c r="D11" s="3" t="s">
        <v>24</v>
      </c>
      <c r="E11" s="3" t="s">
        <v>24</v>
      </c>
      <c r="F11" s="3" t="s">
        <v>24</v>
      </c>
      <c r="G11" s="3" t="s">
        <v>24</v>
      </c>
      <c r="H11" s="3" t="s">
        <v>24</v>
      </c>
      <c r="I11" s="3" t="s">
        <v>24</v>
      </c>
      <c r="J11" s="3" t="s">
        <v>24</v>
      </c>
      <c r="K11" s="3" t="s">
        <v>16</v>
      </c>
      <c r="L11" s="3" t="s">
        <v>287</v>
      </c>
      <c r="M11" s="3" t="s">
        <v>287</v>
      </c>
      <c r="N11" s="3" t="s">
        <v>59</v>
      </c>
      <c r="O11" s="3" t="s">
        <v>59</v>
      </c>
      <c r="P11" s="3" t="s">
        <v>59</v>
      </c>
      <c r="Q11" s="3" t="s">
        <v>16</v>
      </c>
      <c r="R11" s="3" t="s">
        <v>59</v>
      </c>
      <c r="S11" s="3" t="s">
        <v>73</v>
      </c>
    </row>
    <row r="12" spans="1:19" x14ac:dyDescent="0.35">
      <c r="A12" s="6" t="s">
        <v>679</v>
      </c>
      <c r="B12" s="5" t="s">
        <v>1710</v>
      </c>
      <c r="C12" s="5" t="s">
        <v>1711</v>
      </c>
      <c r="D12" s="5" t="s">
        <v>1476</v>
      </c>
      <c r="E12" s="5" t="s">
        <v>1469</v>
      </c>
      <c r="F12" s="5" t="s">
        <v>1712</v>
      </c>
      <c r="G12" s="5" t="s">
        <v>1713</v>
      </c>
      <c r="H12" s="5" t="s">
        <v>885</v>
      </c>
      <c r="I12" s="5" t="s">
        <v>1714</v>
      </c>
      <c r="J12" s="5" t="s">
        <v>1715</v>
      </c>
      <c r="K12" s="5" t="s">
        <v>868</v>
      </c>
      <c r="L12" s="5" t="s">
        <v>1716</v>
      </c>
      <c r="M12" s="5" t="s">
        <v>1717</v>
      </c>
      <c r="N12" s="5" t="s">
        <v>898</v>
      </c>
      <c r="O12" s="5" t="s">
        <v>337</v>
      </c>
      <c r="P12" s="5" t="s">
        <v>1718</v>
      </c>
      <c r="Q12" s="5" t="s">
        <v>1719</v>
      </c>
      <c r="R12" s="5" t="s">
        <v>1470</v>
      </c>
      <c r="S12" s="5" t="s">
        <v>1720</v>
      </c>
    </row>
    <row r="13" spans="1:19" x14ac:dyDescent="0.35">
      <c r="A13" s="4" t="s">
        <v>683</v>
      </c>
      <c r="B13" s="3" t="s">
        <v>1721</v>
      </c>
      <c r="C13" s="3" t="s">
        <v>1722</v>
      </c>
      <c r="D13" s="3" t="s">
        <v>898</v>
      </c>
      <c r="E13" s="3" t="s">
        <v>1723</v>
      </c>
      <c r="F13" s="3" t="s">
        <v>1724</v>
      </c>
      <c r="G13" s="3" t="s">
        <v>1476</v>
      </c>
      <c r="H13" s="3" t="s">
        <v>1725</v>
      </c>
      <c r="I13" s="3" t="s">
        <v>1726</v>
      </c>
      <c r="J13" s="3" t="s">
        <v>386</v>
      </c>
      <c r="K13" s="3" t="s">
        <v>1469</v>
      </c>
      <c r="L13" s="3" t="s">
        <v>387</v>
      </c>
      <c r="M13" s="3" t="s">
        <v>1727</v>
      </c>
      <c r="N13" s="3" t="s">
        <v>1728</v>
      </c>
      <c r="O13" s="3" t="s">
        <v>1729</v>
      </c>
      <c r="P13" s="3" t="s">
        <v>1730</v>
      </c>
      <c r="Q13" s="3" t="s">
        <v>1475</v>
      </c>
      <c r="R13" s="3" t="s">
        <v>865</v>
      </c>
      <c r="S13" s="3" t="s">
        <v>1360</v>
      </c>
    </row>
    <row r="14" spans="1:19" x14ac:dyDescent="0.35">
      <c r="A14" s="6" t="s">
        <v>687</v>
      </c>
      <c r="B14" s="5" t="s">
        <v>27</v>
      </c>
      <c r="C14" s="5" t="s">
        <v>140</v>
      </c>
      <c r="D14" s="5" t="s">
        <v>236</v>
      </c>
      <c r="E14" s="5" t="s">
        <v>189</v>
      </c>
      <c r="F14" s="5" t="s">
        <v>237</v>
      </c>
      <c r="G14" s="5" t="s">
        <v>15</v>
      </c>
      <c r="H14" s="5" t="s">
        <v>238</v>
      </c>
      <c r="I14" s="5" t="s">
        <v>239</v>
      </c>
      <c r="J14" s="5" t="s">
        <v>240</v>
      </c>
      <c r="K14" s="5" t="s">
        <v>239</v>
      </c>
      <c r="L14" s="5" t="s">
        <v>216</v>
      </c>
      <c r="M14" s="5" t="s">
        <v>217</v>
      </c>
      <c r="N14" s="5" t="s">
        <v>77</v>
      </c>
      <c r="O14" s="5" t="s">
        <v>77</v>
      </c>
      <c r="P14" s="5" t="s">
        <v>77</v>
      </c>
      <c r="Q14" s="5" t="s">
        <v>84</v>
      </c>
      <c r="R14" s="5" t="s">
        <v>84</v>
      </c>
      <c r="S14" s="5" t="s">
        <v>84</v>
      </c>
    </row>
    <row r="17" spans="1:1" x14ac:dyDescent="0.35">
      <c r="A17" s="4" t="s">
        <v>1731</v>
      </c>
    </row>
    <row r="19" spans="1:1" x14ac:dyDescent="0.35">
      <c r="A19" s="4" t="s">
        <v>1732</v>
      </c>
    </row>
    <row r="20" spans="1:1" x14ac:dyDescent="0.35">
      <c r="A20" s="4" t="s">
        <v>1733</v>
      </c>
    </row>
    <row r="21" spans="1:1" x14ac:dyDescent="0.35">
      <c r="A21" s="4" t="s">
        <v>1734</v>
      </c>
    </row>
    <row r="22" spans="1:1" x14ac:dyDescent="0.35">
      <c r="A22" s="4" t="s">
        <v>1707</v>
      </c>
    </row>
    <row r="23" spans="1:1" x14ac:dyDescent="0.35">
      <c r="A23" s="4" t="s">
        <v>1735</v>
      </c>
    </row>
    <row r="24" spans="1:1" x14ac:dyDescent="0.35">
      <c r="A24" s="4" t="s">
        <v>1692</v>
      </c>
    </row>
    <row r="27" spans="1:1" ht="15" x14ac:dyDescent="0.35">
      <c r="A27"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20"/>
  <sheetViews>
    <sheetView workbookViewId="0"/>
  </sheetViews>
  <sheetFormatPr defaultColWidth="10.90625" defaultRowHeight="14.5" x14ac:dyDescent="0.35"/>
  <cols>
    <col min="1" max="1" width="36.7265625" customWidth="1"/>
    <col min="2" max="19" width="12.7265625" customWidth="1"/>
  </cols>
  <sheetData>
    <row r="1" spans="1:19" x14ac:dyDescent="0.35">
      <c r="A1" s="1" t="s">
        <v>1736</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89</v>
      </c>
      <c r="B4" s="3" t="s">
        <v>220</v>
      </c>
      <c r="C4" s="3" t="s">
        <v>220</v>
      </c>
      <c r="D4" s="3" t="s">
        <v>220</v>
      </c>
      <c r="E4" s="3" t="s">
        <v>220</v>
      </c>
      <c r="F4" s="3" t="s">
        <v>220</v>
      </c>
      <c r="G4" s="3" t="s">
        <v>218</v>
      </c>
      <c r="H4" s="3" t="s">
        <v>218</v>
      </c>
      <c r="I4" s="3" t="s">
        <v>376</v>
      </c>
      <c r="J4" s="3" t="s">
        <v>90</v>
      </c>
      <c r="K4" s="3" t="s">
        <v>30</v>
      </c>
      <c r="L4" s="3" t="s">
        <v>246</v>
      </c>
      <c r="M4" s="3" t="s">
        <v>30</v>
      </c>
      <c r="N4" s="3" t="s">
        <v>30</v>
      </c>
      <c r="O4" s="3" t="s">
        <v>180</v>
      </c>
      <c r="P4" s="3" t="s">
        <v>1535</v>
      </c>
      <c r="Q4" s="3" t="s">
        <v>377</v>
      </c>
      <c r="R4" s="3" t="s">
        <v>209</v>
      </c>
      <c r="S4" s="3" t="s">
        <v>90</v>
      </c>
    </row>
    <row r="5" spans="1:19" x14ac:dyDescent="0.35">
      <c r="A5" s="4" t="s">
        <v>92</v>
      </c>
      <c r="B5" s="3" t="s">
        <v>93</v>
      </c>
      <c r="C5" s="3" t="s">
        <v>93</v>
      </c>
      <c r="D5" s="3" t="s">
        <v>93</v>
      </c>
      <c r="E5" s="3" t="s">
        <v>93</v>
      </c>
      <c r="F5" s="3" t="s">
        <v>93</v>
      </c>
      <c r="G5" s="3" t="s">
        <v>93</v>
      </c>
      <c r="H5" s="3" t="s">
        <v>93</v>
      </c>
      <c r="I5" s="3" t="s">
        <v>93</v>
      </c>
      <c r="J5" s="3" t="s">
        <v>93</v>
      </c>
      <c r="K5" s="3" t="s">
        <v>93</v>
      </c>
      <c r="L5" s="3" t="s">
        <v>93</v>
      </c>
      <c r="M5" s="3" t="s">
        <v>93</v>
      </c>
      <c r="N5" s="3" t="s">
        <v>93</v>
      </c>
      <c r="O5" s="3" t="s">
        <v>93</v>
      </c>
      <c r="P5" s="3" t="s">
        <v>93</v>
      </c>
      <c r="Q5" s="3" t="s">
        <v>93</v>
      </c>
      <c r="R5" s="3" t="s">
        <v>93</v>
      </c>
      <c r="S5" s="3" t="s">
        <v>93</v>
      </c>
    </row>
    <row r="6" spans="1:19" x14ac:dyDescent="0.35">
      <c r="A6" s="4" t="s">
        <v>96</v>
      </c>
      <c r="B6" s="3" t="s">
        <v>77</v>
      </c>
      <c r="C6" s="3" t="s">
        <v>239</v>
      </c>
      <c r="D6" s="3" t="s">
        <v>216</v>
      </c>
      <c r="E6" s="3" t="s">
        <v>196</v>
      </c>
      <c r="F6" s="3" t="s">
        <v>247</v>
      </c>
      <c r="G6" s="3" t="s">
        <v>143</v>
      </c>
      <c r="H6" s="3" t="s">
        <v>189</v>
      </c>
      <c r="I6" s="3" t="s">
        <v>142</v>
      </c>
      <c r="J6" s="3" t="s">
        <v>241</v>
      </c>
      <c r="K6" s="3" t="s">
        <v>248</v>
      </c>
      <c r="L6" s="3" t="s">
        <v>249</v>
      </c>
      <c r="M6" s="3" t="s">
        <v>195</v>
      </c>
      <c r="N6" s="3" t="s">
        <v>51</v>
      </c>
      <c r="O6" s="3" t="s">
        <v>236</v>
      </c>
      <c r="P6" s="3" t="s">
        <v>234</v>
      </c>
      <c r="Q6" s="3" t="s">
        <v>146</v>
      </c>
      <c r="R6" s="3" t="s">
        <v>143</v>
      </c>
      <c r="S6" s="3" t="s">
        <v>37</v>
      </c>
    </row>
    <row r="7" spans="1:19" x14ac:dyDescent="0.35">
      <c r="A7" s="4" t="s">
        <v>1737</v>
      </c>
      <c r="B7" s="3" t="s">
        <v>1535</v>
      </c>
      <c r="C7" s="3" t="s">
        <v>1535</v>
      </c>
      <c r="D7" s="3" t="s">
        <v>1535</v>
      </c>
      <c r="E7" s="3" t="s">
        <v>1535</v>
      </c>
      <c r="F7" s="3" t="s">
        <v>1535</v>
      </c>
      <c r="G7" s="3" t="s">
        <v>1535</v>
      </c>
      <c r="H7" s="3" t="s">
        <v>1535</v>
      </c>
      <c r="I7" s="3" t="s">
        <v>1535</v>
      </c>
      <c r="J7" s="3" t="s">
        <v>1535</v>
      </c>
      <c r="K7" s="3" t="s">
        <v>1535</v>
      </c>
      <c r="L7" s="3" t="s">
        <v>1738</v>
      </c>
      <c r="M7" s="3" t="s">
        <v>1738</v>
      </c>
      <c r="N7" s="3" t="s">
        <v>1738</v>
      </c>
      <c r="O7" s="3" t="s">
        <v>1738</v>
      </c>
      <c r="P7" s="3" t="s">
        <v>1738</v>
      </c>
      <c r="Q7" s="3" t="s">
        <v>1738</v>
      </c>
      <c r="R7" s="3" t="s">
        <v>1738</v>
      </c>
      <c r="S7" s="3" t="s">
        <v>1738</v>
      </c>
    </row>
    <row r="8" spans="1:19" x14ac:dyDescent="0.35">
      <c r="A8" s="4" t="s">
        <v>97</v>
      </c>
      <c r="B8" s="3" t="s">
        <v>218</v>
      </c>
      <c r="C8" s="3" t="s">
        <v>217</v>
      </c>
      <c r="D8" s="3" t="s">
        <v>217</v>
      </c>
      <c r="E8" s="3" t="s">
        <v>218</v>
      </c>
      <c r="F8" s="3" t="s">
        <v>250</v>
      </c>
      <c r="G8" s="3" t="s">
        <v>221</v>
      </c>
      <c r="H8" s="3" t="s">
        <v>215</v>
      </c>
      <c r="I8" s="3" t="s">
        <v>99</v>
      </c>
      <c r="J8" s="3" t="s">
        <v>143</v>
      </c>
      <c r="K8" s="3" t="s">
        <v>251</v>
      </c>
      <c r="L8" s="3" t="s">
        <v>251</v>
      </c>
      <c r="M8" s="3" t="s">
        <v>229</v>
      </c>
      <c r="N8" s="3" t="s">
        <v>252</v>
      </c>
      <c r="O8" s="3" t="s">
        <v>253</v>
      </c>
      <c r="P8" s="3" t="s">
        <v>254</v>
      </c>
      <c r="Q8" s="3" t="s">
        <v>255</v>
      </c>
      <c r="R8" s="3" t="s">
        <v>204</v>
      </c>
      <c r="S8" s="3" t="s">
        <v>22</v>
      </c>
    </row>
    <row r="9" spans="1:19" x14ac:dyDescent="0.35">
      <c r="A9" s="6" t="s">
        <v>98</v>
      </c>
      <c r="B9" s="5" t="s">
        <v>177</v>
      </c>
      <c r="C9" s="5" t="s">
        <v>190</v>
      </c>
      <c r="D9" s="5" t="s">
        <v>199</v>
      </c>
      <c r="E9" s="5" t="s">
        <v>248</v>
      </c>
      <c r="F9" s="5" t="s">
        <v>143</v>
      </c>
      <c r="G9" s="5" t="s">
        <v>256</v>
      </c>
      <c r="H9" s="5" t="s">
        <v>257</v>
      </c>
      <c r="I9" s="5" t="s">
        <v>235</v>
      </c>
      <c r="J9" s="5" t="s">
        <v>15</v>
      </c>
      <c r="K9" s="5" t="s">
        <v>257</v>
      </c>
      <c r="L9" s="5" t="s">
        <v>249</v>
      </c>
      <c r="M9" s="5" t="s">
        <v>215</v>
      </c>
      <c r="N9" s="5" t="s">
        <v>178</v>
      </c>
      <c r="O9" s="5" t="s">
        <v>178</v>
      </c>
      <c r="P9" s="5" t="s">
        <v>258</v>
      </c>
      <c r="Q9" s="5" t="s">
        <v>178</v>
      </c>
      <c r="R9" s="5" t="s">
        <v>145</v>
      </c>
      <c r="S9" s="5" t="s">
        <v>99</v>
      </c>
    </row>
    <row r="10" spans="1:19" x14ac:dyDescent="0.35">
      <c r="A10" s="6" t="s">
        <v>1739</v>
      </c>
      <c r="B10" s="5" t="s">
        <v>259</v>
      </c>
      <c r="C10" s="5" t="s">
        <v>239</v>
      </c>
      <c r="D10" s="5" t="s">
        <v>213</v>
      </c>
      <c r="E10" s="5" t="s">
        <v>37</v>
      </c>
      <c r="F10" s="5" t="s">
        <v>41</v>
      </c>
      <c r="G10" s="5" t="s">
        <v>37</v>
      </c>
      <c r="H10" s="5" t="s">
        <v>238</v>
      </c>
      <c r="I10" s="5" t="s">
        <v>238</v>
      </c>
      <c r="J10" s="5" t="s">
        <v>211</v>
      </c>
      <c r="K10" s="5" t="s">
        <v>216</v>
      </c>
      <c r="L10" s="5" t="s">
        <v>214</v>
      </c>
      <c r="M10" s="5" t="s">
        <v>240</v>
      </c>
      <c r="N10" s="5" t="s">
        <v>214</v>
      </c>
      <c r="O10" s="5" t="s">
        <v>238</v>
      </c>
      <c r="P10" s="5" t="s">
        <v>41</v>
      </c>
      <c r="Q10" s="5" t="s">
        <v>214</v>
      </c>
      <c r="R10" s="5" t="s">
        <v>240</v>
      </c>
      <c r="S10" s="5" t="s">
        <v>101</v>
      </c>
    </row>
    <row r="13" spans="1:19" x14ac:dyDescent="0.35">
      <c r="A13" s="4" t="s">
        <v>1740</v>
      </c>
    </row>
    <row r="15" spans="1:19" x14ac:dyDescent="0.35">
      <c r="A15" s="4" t="s">
        <v>1741</v>
      </c>
    </row>
    <row r="16" spans="1:19" x14ac:dyDescent="0.35">
      <c r="A16" s="4" t="s">
        <v>1742</v>
      </c>
    </row>
    <row r="17" spans="1:1" x14ac:dyDescent="0.35">
      <c r="A17" s="4" t="s">
        <v>1743</v>
      </c>
    </row>
    <row r="20" spans="1:1" ht="15" x14ac:dyDescent="0.35">
      <c r="A20"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S17"/>
  <sheetViews>
    <sheetView workbookViewId="0"/>
  </sheetViews>
  <sheetFormatPr defaultColWidth="10.90625" defaultRowHeight="14.5" x14ac:dyDescent="0.35"/>
  <cols>
    <col min="1" max="1" width="39.7265625" customWidth="1"/>
    <col min="2" max="19" width="12.7265625" customWidth="1"/>
  </cols>
  <sheetData>
    <row r="1" spans="1:19" x14ac:dyDescent="0.35">
      <c r="A1" s="1" t="s">
        <v>1744</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89</v>
      </c>
      <c r="B4" s="3" t="s">
        <v>668</v>
      </c>
      <c r="C4" s="3" t="s">
        <v>1745</v>
      </c>
      <c r="D4" s="3" t="s">
        <v>1745</v>
      </c>
      <c r="E4" s="3" t="s">
        <v>602</v>
      </c>
      <c r="F4" s="3" t="s">
        <v>602</v>
      </c>
      <c r="G4" s="3" t="s">
        <v>591</v>
      </c>
      <c r="H4" s="3" t="s">
        <v>591</v>
      </c>
      <c r="I4" s="3" t="s">
        <v>602</v>
      </c>
      <c r="J4" s="3" t="s">
        <v>1746</v>
      </c>
      <c r="K4" s="3" t="s">
        <v>1747</v>
      </c>
      <c r="L4" s="3" t="s">
        <v>591</v>
      </c>
      <c r="M4" s="3" t="s">
        <v>1747</v>
      </c>
      <c r="N4" s="3" t="s">
        <v>591</v>
      </c>
      <c r="O4" s="3" t="s">
        <v>591</v>
      </c>
      <c r="P4" s="3" t="s">
        <v>668</v>
      </c>
      <c r="Q4" s="3" t="s">
        <v>591</v>
      </c>
      <c r="R4" s="3" t="s">
        <v>1748</v>
      </c>
      <c r="S4" s="3" t="s">
        <v>1748</v>
      </c>
    </row>
    <row r="5" spans="1:19" x14ac:dyDescent="0.35">
      <c r="A5" s="6" t="s">
        <v>679</v>
      </c>
      <c r="B5" s="5" t="s">
        <v>816</v>
      </c>
      <c r="C5" s="5" t="s">
        <v>749</v>
      </c>
      <c r="D5" s="5" t="s">
        <v>754</v>
      </c>
      <c r="E5" s="5" t="s">
        <v>1194</v>
      </c>
      <c r="F5" s="5" t="s">
        <v>1107</v>
      </c>
      <c r="G5" s="5" t="s">
        <v>1110</v>
      </c>
      <c r="H5" s="5" t="s">
        <v>1177</v>
      </c>
      <c r="I5" s="5" t="s">
        <v>1104</v>
      </c>
      <c r="J5" s="5" t="s">
        <v>753</v>
      </c>
      <c r="K5" s="5" t="s">
        <v>764</v>
      </c>
      <c r="L5" s="5" t="s">
        <v>764</v>
      </c>
      <c r="M5" s="5" t="s">
        <v>1281</v>
      </c>
      <c r="N5" s="5" t="s">
        <v>1284</v>
      </c>
      <c r="O5" s="5" t="s">
        <v>1286</v>
      </c>
      <c r="P5" s="5" t="s">
        <v>1039</v>
      </c>
      <c r="Q5" s="5" t="s">
        <v>814</v>
      </c>
      <c r="R5" s="5" t="s">
        <v>1749</v>
      </c>
      <c r="S5" s="5" t="s">
        <v>1750</v>
      </c>
    </row>
    <row r="6" spans="1:19" x14ac:dyDescent="0.35">
      <c r="A6" s="4" t="s">
        <v>683</v>
      </c>
      <c r="B6" s="3" t="s">
        <v>811</v>
      </c>
      <c r="C6" s="3" t="s">
        <v>754</v>
      </c>
      <c r="D6" s="3" t="s">
        <v>755</v>
      </c>
      <c r="E6" s="3" t="s">
        <v>1099</v>
      </c>
      <c r="F6" s="3" t="s">
        <v>1099</v>
      </c>
      <c r="G6" s="3" t="s">
        <v>1102</v>
      </c>
      <c r="H6" s="3" t="s">
        <v>1103</v>
      </c>
      <c r="I6" s="3" t="s">
        <v>1751</v>
      </c>
      <c r="J6" s="3" t="s">
        <v>819</v>
      </c>
      <c r="K6" s="3" t="s">
        <v>762</v>
      </c>
      <c r="L6" s="3" t="s">
        <v>762</v>
      </c>
      <c r="M6" s="3" t="s">
        <v>1286</v>
      </c>
      <c r="N6" s="3" t="s">
        <v>1752</v>
      </c>
      <c r="O6" s="3" t="s">
        <v>1280</v>
      </c>
      <c r="P6" s="3" t="s">
        <v>1281</v>
      </c>
      <c r="Q6" s="3" t="s">
        <v>752</v>
      </c>
      <c r="R6" s="3" t="s">
        <v>1753</v>
      </c>
      <c r="S6" s="3" t="s">
        <v>1754</v>
      </c>
    </row>
    <row r="7" spans="1:19" x14ac:dyDescent="0.35">
      <c r="A7" s="6" t="s">
        <v>687</v>
      </c>
      <c r="B7" s="5" t="s">
        <v>220</v>
      </c>
      <c r="C7" s="5" t="s">
        <v>220</v>
      </c>
      <c r="D7" s="5" t="s">
        <v>220</v>
      </c>
      <c r="E7" s="5" t="s">
        <v>220</v>
      </c>
      <c r="F7" s="5" t="s">
        <v>220</v>
      </c>
      <c r="G7" s="5" t="s">
        <v>218</v>
      </c>
      <c r="H7" s="5" t="s">
        <v>218</v>
      </c>
      <c r="I7" s="5" t="s">
        <v>376</v>
      </c>
      <c r="J7" s="5" t="s">
        <v>90</v>
      </c>
      <c r="K7" s="5" t="s">
        <v>30</v>
      </c>
      <c r="L7" s="5" t="s">
        <v>246</v>
      </c>
      <c r="M7" s="5" t="s">
        <v>30</v>
      </c>
      <c r="N7" s="5" t="s">
        <v>30</v>
      </c>
      <c r="O7" s="5" t="s">
        <v>180</v>
      </c>
      <c r="P7" s="5" t="s">
        <v>1535</v>
      </c>
      <c r="Q7" s="5" t="s">
        <v>377</v>
      </c>
      <c r="R7" s="5" t="s">
        <v>209</v>
      </c>
      <c r="S7" s="5" t="s">
        <v>90</v>
      </c>
    </row>
    <row r="10" spans="1:19" x14ac:dyDescent="0.35">
      <c r="A10" s="4" t="s">
        <v>1755</v>
      </c>
    </row>
    <row r="12" spans="1:19" x14ac:dyDescent="0.35">
      <c r="A12" s="4" t="s">
        <v>1290</v>
      </c>
    </row>
    <row r="13" spans="1:19" x14ac:dyDescent="0.35">
      <c r="A13" s="4" t="s">
        <v>1756</v>
      </c>
    </row>
    <row r="14" spans="1:19" x14ac:dyDescent="0.35">
      <c r="A14" s="4" t="s">
        <v>1757</v>
      </c>
    </row>
    <row r="17" spans="1:1" ht="15" x14ac:dyDescent="0.35">
      <c r="A17"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S16"/>
  <sheetViews>
    <sheetView workbookViewId="0"/>
  </sheetViews>
  <sheetFormatPr defaultColWidth="10.90625" defaultRowHeight="14.5" x14ac:dyDescent="0.35"/>
  <cols>
    <col min="1" max="1" width="39.7265625" customWidth="1"/>
    <col min="2" max="19" width="12.7265625" customWidth="1"/>
  </cols>
  <sheetData>
    <row r="1" spans="1:19" x14ac:dyDescent="0.35">
      <c r="A1" s="1" t="s">
        <v>1758</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92</v>
      </c>
      <c r="B4" s="3" t="s">
        <v>722</v>
      </c>
      <c r="C4" s="3" t="s">
        <v>723</v>
      </c>
      <c r="D4" s="3" t="s">
        <v>723</v>
      </c>
      <c r="E4" s="3" t="s">
        <v>722</v>
      </c>
      <c r="F4" s="3" t="s">
        <v>722</v>
      </c>
      <c r="G4" s="3" t="s">
        <v>722</v>
      </c>
      <c r="H4" s="3" t="s">
        <v>722</v>
      </c>
      <c r="I4" s="3" t="s">
        <v>726</v>
      </c>
      <c r="J4" s="3" t="s">
        <v>722</v>
      </c>
      <c r="K4" s="3" t="s">
        <v>722</v>
      </c>
      <c r="L4" s="3" t="s">
        <v>722</v>
      </c>
      <c r="M4" s="3" t="s">
        <v>723</v>
      </c>
      <c r="N4" s="3" t="s">
        <v>723</v>
      </c>
      <c r="O4" s="3" t="s">
        <v>723</v>
      </c>
      <c r="P4" s="3" t="s">
        <v>723</v>
      </c>
      <c r="Q4" s="3" t="s">
        <v>723</v>
      </c>
      <c r="R4" s="3" t="s">
        <v>723</v>
      </c>
      <c r="S4" s="3" t="s">
        <v>723</v>
      </c>
    </row>
    <row r="5" spans="1:19" x14ac:dyDescent="0.35">
      <c r="A5" s="6" t="s">
        <v>679</v>
      </c>
      <c r="B5" s="5" t="s">
        <v>620</v>
      </c>
      <c r="C5" s="5" t="s">
        <v>623</v>
      </c>
      <c r="D5" s="5" t="s">
        <v>625</v>
      </c>
      <c r="E5" s="5" t="s">
        <v>621</v>
      </c>
      <c r="F5" s="5" t="s">
        <v>729</v>
      </c>
      <c r="G5" s="5" t="s">
        <v>729</v>
      </c>
      <c r="H5" s="5" t="s">
        <v>731</v>
      </c>
      <c r="I5" s="5" t="s">
        <v>566</v>
      </c>
      <c r="J5" s="5" t="s">
        <v>680</v>
      </c>
      <c r="K5" s="5" t="s">
        <v>728</v>
      </c>
      <c r="L5" s="5" t="s">
        <v>681</v>
      </c>
      <c r="M5" s="5" t="s">
        <v>682</v>
      </c>
      <c r="N5" s="5" t="s">
        <v>620</v>
      </c>
      <c r="O5" s="5" t="s">
        <v>684</v>
      </c>
      <c r="P5" s="5" t="s">
        <v>684</v>
      </c>
      <c r="Q5" s="5" t="s">
        <v>682</v>
      </c>
      <c r="R5" s="5" t="s">
        <v>686</v>
      </c>
      <c r="S5" s="5" t="s">
        <v>623</v>
      </c>
    </row>
    <row r="6" spans="1:19" x14ac:dyDescent="0.35">
      <c r="A6" s="4" t="s">
        <v>683</v>
      </c>
      <c r="B6" s="3" t="s">
        <v>620</v>
      </c>
      <c r="C6" s="3" t="s">
        <v>623</v>
      </c>
      <c r="D6" s="3" t="s">
        <v>625</v>
      </c>
      <c r="E6" s="3" t="s">
        <v>621</v>
      </c>
      <c r="F6" s="3" t="s">
        <v>729</v>
      </c>
      <c r="G6" s="3" t="s">
        <v>729</v>
      </c>
      <c r="H6" s="3" t="s">
        <v>731</v>
      </c>
      <c r="I6" s="3" t="s">
        <v>567</v>
      </c>
      <c r="J6" s="3" t="s">
        <v>680</v>
      </c>
      <c r="K6" s="3" t="s">
        <v>729</v>
      </c>
      <c r="L6" s="3" t="s">
        <v>622</v>
      </c>
      <c r="M6" s="3" t="s">
        <v>623</v>
      </c>
      <c r="N6" s="3" t="s">
        <v>684</v>
      </c>
      <c r="O6" s="3" t="s">
        <v>682</v>
      </c>
      <c r="P6" s="3" t="s">
        <v>682</v>
      </c>
      <c r="Q6" s="3" t="s">
        <v>682</v>
      </c>
      <c r="R6" s="3" t="s">
        <v>686</v>
      </c>
      <c r="S6" s="3" t="s">
        <v>623</v>
      </c>
    </row>
    <row r="7" spans="1:19" x14ac:dyDescent="0.35">
      <c r="A7" s="6" t="s">
        <v>687</v>
      </c>
      <c r="B7" s="5" t="s">
        <v>93</v>
      </c>
      <c r="C7" s="5" t="s">
        <v>93</v>
      </c>
      <c r="D7" s="5" t="s">
        <v>93</v>
      </c>
      <c r="E7" s="5" t="s">
        <v>93</v>
      </c>
      <c r="F7" s="5" t="s">
        <v>93</v>
      </c>
      <c r="G7" s="5" t="s">
        <v>93</v>
      </c>
      <c r="H7" s="5" t="s">
        <v>93</v>
      </c>
      <c r="I7" s="5" t="s">
        <v>93</v>
      </c>
      <c r="J7" s="5" t="s">
        <v>93</v>
      </c>
      <c r="K7" s="5" t="s">
        <v>93</v>
      </c>
      <c r="L7" s="5" t="s">
        <v>93</v>
      </c>
      <c r="M7" s="5" t="s">
        <v>93</v>
      </c>
      <c r="N7" s="5" t="s">
        <v>93</v>
      </c>
      <c r="O7" s="5" t="s">
        <v>93</v>
      </c>
      <c r="P7" s="5" t="s">
        <v>93</v>
      </c>
      <c r="Q7" s="5" t="s">
        <v>93</v>
      </c>
      <c r="R7" s="5" t="s">
        <v>93</v>
      </c>
      <c r="S7" s="5" t="s">
        <v>93</v>
      </c>
    </row>
    <row r="10" spans="1:19" x14ac:dyDescent="0.35">
      <c r="A10" s="4" t="s">
        <v>1759</v>
      </c>
    </row>
    <row r="12" spans="1:19" x14ac:dyDescent="0.35">
      <c r="A12" s="4" t="s">
        <v>1760</v>
      </c>
    </row>
    <row r="13" spans="1:19" x14ac:dyDescent="0.35">
      <c r="A13" s="4" t="s">
        <v>1761</v>
      </c>
    </row>
    <row r="16" spans="1:19" ht="15" x14ac:dyDescent="0.35">
      <c r="A16"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20"/>
  <sheetViews>
    <sheetView workbookViewId="0"/>
  </sheetViews>
  <sheetFormatPr defaultColWidth="10.90625" defaultRowHeight="14.5" x14ac:dyDescent="0.35"/>
  <cols>
    <col min="1" max="1" width="39.7265625" customWidth="1"/>
    <col min="2" max="19" width="12.7265625" customWidth="1"/>
  </cols>
  <sheetData>
    <row r="1" spans="1:19" x14ac:dyDescent="0.35">
      <c r="A1" s="1" t="s">
        <v>1762</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1449</v>
      </c>
      <c r="B4" s="3" t="s">
        <v>24</v>
      </c>
      <c r="C4" s="3" t="s">
        <v>24</v>
      </c>
      <c r="D4" s="3" t="s">
        <v>24</v>
      </c>
      <c r="E4" s="3" t="s">
        <v>24</v>
      </c>
      <c r="F4" s="3" t="s">
        <v>24</v>
      </c>
      <c r="G4" s="3" t="s">
        <v>24</v>
      </c>
      <c r="H4" s="3" t="s">
        <v>24</v>
      </c>
      <c r="I4" s="3" t="s">
        <v>24</v>
      </c>
      <c r="J4" s="3" t="s">
        <v>670</v>
      </c>
      <c r="K4" s="3" t="s">
        <v>1745</v>
      </c>
      <c r="L4" s="3" t="s">
        <v>1745</v>
      </c>
      <c r="M4" s="3" t="s">
        <v>670</v>
      </c>
      <c r="N4" s="3" t="s">
        <v>1763</v>
      </c>
      <c r="O4" s="3" t="s">
        <v>584</v>
      </c>
      <c r="P4" s="3" t="s">
        <v>1763</v>
      </c>
      <c r="Q4" s="3" t="s">
        <v>1764</v>
      </c>
      <c r="R4" s="3" t="s">
        <v>584</v>
      </c>
      <c r="S4" s="3" t="s">
        <v>587</v>
      </c>
    </row>
    <row r="5" spans="1:19" x14ac:dyDescent="0.35">
      <c r="A5" s="4" t="s">
        <v>1450</v>
      </c>
      <c r="B5" s="3" t="s">
        <v>598</v>
      </c>
      <c r="C5" s="3" t="s">
        <v>1746</v>
      </c>
      <c r="D5" s="3" t="s">
        <v>1747</v>
      </c>
      <c r="E5" s="3" t="s">
        <v>1747</v>
      </c>
      <c r="F5" s="3" t="s">
        <v>1747</v>
      </c>
      <c r="G5" s="3" t="s">
        <v>1747</v>
      </c>
      <c r="H5" s="3" t="s">
        <v>1748</v>
      </c>
      <c r="I5" s="3" t="s">
        <v>1765</v>
      </c>
      <c r="J5" s="3" t="s">
        <v>669</v>
      </c>
      <c r="K5" s="3" t="s">
        <v>1765</v>
      </c>
      <c r="L5" s="3" t="s">
        <v>669</v>
      </c>
      <c r="M5" s="3" t="s">
        <v>669</v>
      </c>
      <c r="N5" s="3" t="s">
        <v>574</v>
      </c>
      <c r="O5" s="3" t="s">
        <v>574</v>
      </c>
      <c r="P5" s="3" t="s">
        <v>1764</v>
      </c>
      <c r="Q5" s="3" t="s">
        <v>1745</v>
      </c>
      <c r="R5" s="3" t="s">
        <v>1764</v>
      </c>
      <c r="S5" s="3" t="s">
        <v>1745</v>
      </c>
    </row>
    <row r="6" spans="1:19" x14ac:dyDescent="0.35">
      <c r="A6" s="4" t="s">
        <v>1451</v>
      </c>
      <c r="B6" s="3" t="s">
        <v>24</v>
      </c>
      <c r="C6" s="3" t="s">
        <v>24</v>
      </c>
      <c r="D6" s="3" t="s">
        <v>24</v>
      </c>
      <c r="E6" s="3" t="s">
        <v>24</v>
      </c>
      <c r="F6" s="3" t="s">
        <v>24</v>
      </c>
      <c r="G6" s="3" t="s">
        <v>24</v>
      </c>
      <c r="H6" s="3" t="s">
        <v>24</v>
      </c>
      <c r="I6" s="3" t="s">
        <v>24</v>
      </c>
      <c r="J6" s="3" t="s">
        <v>1765</v>
      </c>
      <c r="K6" s="3" t="s">
        <v>1748</v>
      </c>
      <c r="L6" s="3" t="s">
        <v>668</v>
      </c>
      <c r="M6" s="3" t="s">
        <v>668</v>
      </c>
      <c r="N6" s="3" t="s">
        <v>587</v>
      </c>
      <c r="O6" s="3" t="s">
        <v>1766</v>
      </c>
      <c r="P6" s="3" t="s">
        <v>1745</v>
      </c>
      <c r="Q6" s="3" t="s">
        <v>1748</v>
      </c>
      <c r="R6" s="3" t="s">
        <v>670</v>
      </c>
      <c r="S6" s="3" t="s">
        <v>668</v>
      </c>
    </row>
    <row r="7" spans="1:19" x14ac:dyDescent="0.35">
      <c r="A7" s="6" t="s">
        <v>679</v>
      </c>
      <c r="B7" s="5" t="s">
        <v>681</v>
      </c>
      <c r="C7" s="5" t="s">
        <v>620</v>
      </c>
      <c r="D7" s="5" t="s">
        <v>623</v>
      </c>
      <c r="E7" s="5" t="s">
        <v>731</v>
      </c>
      <c r="F7" s="5" t="s">
        <v>727</v>
      </c>
      <c r="G7" s="5" t="s">
        <v>564</v>
      </c>
      <c r="H7" s="5" t="s">
        <v>728</v>
      </c>
      <c r="I7" s="5" t="s">
        <v>680</v>
      </c>
      <c r="J7" s="5" t="s">
        <v>622</v>
      </c>
      <c r="K7" s="5" t="s">
        <v>623</v>
      </c>
      <c r="L7" s="5" t="s">
        <v>615</v>
      </c>
      <c r="M7" s="5" t="s">
        <v>1194</v>
      </c>
      <c r="N7" s="5" t="s">
        <v>1174</v>
      </c>
      <c r="O7" s="5" t="s">
        <v>1108</v>
      </c>
      <c r="P7" s="5" t="s">
        <v>616</v>
      </c>
      <c r="Q7" s="5" t="s">
        <v>1100</v>
      </c>
      <c r="R7" s="5" t="s">
        <v>1177</v>
      </c>
      <c r="S7" s="5" t="s">
        <v>1751</v>
      </c>
    </row>
    <row r="8" spans="1:19" x14ac:dyDescent="0.35">
      <c r="A8" s="4" t="s">
        <v>683</v>
      </c>
      <c r="B8" s="3" t="s">
        <v>622</v>
      </c>
      <c r="C8" s="3" t="s">
        <v>682</v>
      </c>
      <c r="D8" s="3" t="s">
        <v>685</v>
      </c>
      <c r="E8" s="3" t="s">
        <v>729</v>
      </c>
      <c r="F8" s="3" t="s">
        <v>565</v>
      </c>
      <c r="G8" s="3" t="s">
        <v>728</v>
      </c>
      <c r="H8" s="3" t="s">
        <v>680</v>
      </c>
      <c r="I8" s="3" t="s">
        <v>622</v>
      </c>
      <c r="J8" s="3" t="s">
        <v>682</v>
      </c>
      <c r="K8" s="3" t="s">
        <v>619</v>
      </c>
      <c r="L8" s="3" t="s">
        <v>1107</v>
      </c>
      <c r="M8" s="3" t="s">
        <v>616</v>
      </c>
      <c r="N8" s="3" t="s">
        <v>1109</v>
      </c>
      <c r="O8" s="3" t="s">
        <v>1164</v>
      </c>
      <c r="P8" s="3" t="s">
        <v>1144</v>
      </c>
      <c r="Q8" s="3" t="s">
        <v>1109</v>
      </c>
      <c r="R8" s="3" t="s">
        <v>1165</v>
      </c>
      <c r="S8" s="3" t="s">
        <v>1106</v>
      </c>
    </row>
    <row r="9" spans="1:19" x14ac:dyDescent="0.35">
      <c r="A9" s="6" t="s">
        <v>687</v>
      </c>
      <c r="B9" s="5" t="s">
        <v>77</v>
      </c>
      <c r="C9" s="5" t="s">
        <v>239</v>
      </c>
      <c r="D9" s="5" t="s">
        <v>216</v>
      </c>
      <c r="E9" s="5" t="s">
        <v>196</v>
      </c>
      <c r="F9" s="5" t="s">
        <v>247</v>
      </c>
      <c r="G9" s="5" t="s">
        <v>143</v>
      </c>
      <c r="H9" s="5" t="s">
        <v>189</v>
      </c>
      <c r="I9" s="5" t="s">
        <v>142</v>
      </c>
      <c r="J9" s="5" t="s">
        <v>241</v>
      </c>
      <c r="K9" s="5" t="s">
        <v>248</v>
      </c>
      <c r="L9" s="5" t="s">
        <v>249</v>
      </c>
      <c r="M9" s="5" t="s">
        <v>195</v>
      </c>
      <c r="N9" s="5" t="s">
        <v>51</v>
      </c>
      <c r="O9" s="5" t="s">
        <v>236</v>
      </c>
      <c r="P9" s="5" t="s">
        <v>234</v>
      </c>
      <c r="Q9" s="5" t="s">
        <v>146</v>
      </c>
      <c r="R9" s="5" t="s">
        <v>143</v>
      </c>
      <c r="S9" s="5" t="s">
        <v>37</v>
      </c>
    </row>
    <row r="12" spans="1:19" x14ac:dyDescent="0.35">
      <c r="A12" s="4" t="s">
        <v>1767</v>
      </c>
    </row>
    <row r="14" spans="1:19" x14ac:dyDescent="0.35">
      <c r="A14" s="4" t="s">
        <v>555</v>
      </c>
    </row>
    <row r="15" spans="1:19" x14ac:dyDescent="0.35">
      <c r="A15" s="4" t="s">
        <v>1756</v>
      </c>
    </row>
    <row r="16" spans="1:19" x14ac:dyDescent="0.35">
      <c r="A16" s="4" t="s">
        <v>1757</v>
      </c>
    </row>
    <row r="17" spans="1:1" x14ac:dyDescent="0.35">
      <c r="A17" s="4" t="s">
        <v>1768</v>
      </c>
    </row>
    <row r="20" spans="1:1" ht="15" x14ac:dyDescent="0.35">
      <c r="A20"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17"/>
  <sheetViews>
    <sheetView workbookViewId="0"/>
  </sheetViews>
  <sheetFormatPr defaultColWidth="10.90625" defaultRowHeight="14.5" x14ac:dyDescent="0.35"/>
  <cols>
    <col min="1" max="1" width="39.7265625" customWidth="1"/>
    <col min="2" max="19" width="12.7265625" customWidth="1"/>
  </cols>
  <sheetData>
    <row r="1" spans="1:19" x14ac:dyDescent="0.35">
      <c r="A1" s="1" t="s">
        <v>1769</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1737</v>
      </c>
      <c r="B4" s="3" t="s">
        <v>723</v>
      </c>
      <c r="C4" s="3" t="s">
        <v>723</v>
      </c>
      <c r="D4" s="3" t="s">
        <v>722</v>
      </c>
      <c r="E4" s="3" t="s">
        <v>719</v>
      </c>
      <c r="F4" s="3" t="s">
        <v>726</v>
      </c>
      <c r="G4" s="3" t="s">
        <v>722</v>
      </c>
      <c r="H4" s="3" t="s">
        <v>723</v>
      </c>
      <c r="I4" s="3" t="s">
        <v>723</v>
      </c>
      <c r="J4" s="3" t="s">
        <v>726</v>
      </c>
      <c r="K4" s="3" t="s">
        <v>1078</v>
      </c>
      <c r="L4" s="3" t="s">
        <v>24</v>
      </c>
      <c r="M4" s="3" t="s">
        <v>24</v>
      </c>
      <c r="N4" s="3" t="s">
        <v>24</v>
      </c>
      <c r="O4" s="3" t="s">
        <v>24</v>
      </c>
      <c r="P4" s="3" t="s">
        <v>24</v>
      </c>
      <c r="Q4" s="3" t="s">
        <v>24</v>
      </c>
      <c r="R4" s="3" t="s">
        <v>24</v>
      </c>
      <c r="S4" s="3" t="s">
        <v>24</v>
      </c>
    </row>
    <row r="5" spans="1:19" x14ac:dyDescent="0.35">
      <c r="A5" s="6" t="s">
        <v>679</v>
      </c>
      <c r="B5" s="5" t="s">
        <v>572</v>
      </c>
      <c r="C5" s="5" t="s">
        <v>566</v>
      </c>
      <c r="D5" s="5" t="s">
        <v>571</v>
      </c>
      <c r="E5" s="5" t="s">
        <v>565</v>
      </c>
      <c r="F5" s="5" t="s">
        <v>579</v>
      </c>
      <c r="G5" s="5" t="s">
        <v>675</v>
      </c>
      <c r="H5" s="5" t="s">
        <v>572</v>
      </c>
      <c r="I5" s="5" t="s">
        <v>571</v>
      </c>
      <c r="J5" s="5" t="s">
        <v>581</v>
      </c>
      <c r="K5" s="5" t="s">
        <v>598</v>
      </c>
      <c r="L5" s="5" t="s">
        <v>24</v>
      </c>
      <c r="M5" s="5" t="s">
        <v>24</v>
      </c>
      <c r="N5" s="5" t="s">
        <v>24</v>
      </c>
      <c r="O5" s="5" t="s">
        <v>24</v>
      </c>
      <c r="P5" s="5" t="s">
        <v>24</v>
      </c>
      <c r="Q5" s="5" t="s">
        <v>24</v>
      </c>
      <c r="R5" s="5" t="s">
        <v>24</v>
      </c>
      <c r="S5" s="5" t="s">
        <v>24</v>
      </c>
    </row>
    <row r="6" spans="1:19" x14ac:dyDescent="0.35">
      <c r="A6" s="4" t="s">
        <v>683</v>
      </c>
      <c r="B6" s="3" t="s">
        <v>570</v>
      </c>
      <c r="C6" s="3" t="s">
        <v>566</v>
      </c>
      <c r="D6" s="3" t="s">
        <v>571</v>
      </c>
      <c r="E6" s="3" t="s">
        <v>565</v>
      </c>
      <c r="F6" s="3" t="s">
        <v>579</v>
      </c>
      <c r="G6" s="3" t="s">
        <v>675</v>
      </c>
      <c r="H6" s="3" t="s">
        <v>570</v>
      </c>
      <c r="I6" s="3" t="s">
        <v>568</v>
      </c>
      <c r="J6" s="3" t="s">
        <v>581</v>
      </c>
      <c r="K6" s="3" t="s">
        <v>598</v>
      </c>
      <c r="L6" s="3" t="s">
        <v>24</v>
      </c>
      <c r="M6" s="3" t="s">
        <v>24</v>
      </c>
      <c r="N6" s="3" t="s">
        <v>24</v>
      </c>
      <c r="O6" s="3" t="s">
        <v>24</v>
      </c>
      <c r="P6" s="3" t="s">
        <v>24</v>
      </c>
      <c r="Q6" s="3" t="s">
        <v>24</v>
      </c>
      <c r="R6" s="3" t="s">
        <v>24</v>
      </c>
      <c r="S6" s="3" t="s">
        <v>24</v>
      </c>
    </row>
    <row r="7" spans="1:19" x14ac:dyDescent="0.35">
      <c r="A7" s="6" t="s">
        <v>687</v>
      </c>
      <c r="B7" s="5" t="s">
        <v>1535</v>
      </c>
      <c r="C7" s="5" t="s">
        <v>1535</v>
      </c>
      <c r="D7" s="5" t="s">
        <v>1535</v>
      </c>
      <c r="E7" s="5" t="s">
        <v>1535</v>
      </c>
      <c r="F7" s="5" t="s">
        <v>1535</v>
      </c>
      <c r="G7" s="5" t="s">
        <v>1535</v>
      </c>
      <c r="H7" s="5" t="s">
        <v>1535</v>
      </c>
      <c r="I7" s="5" t="s">
        <v>1535</v>
      </c>
      <c r="J7" s="5" t="s">
        <v>1535</v>
      </c>
      <c r="K7" s="5" t="s">
        <v>1535</v>
      </c>
      <c r="L7" s="5" t="s">
        <v>24</v>
      </c>
      <c r="M7" s="5" t="s">
        <v>24</v>
      </c>
      <c r="N7" s="5" t="s">
        <v>24</v>
      </c>
      <c r="O7" s="5" t="s">
        <v>24</v>
      </c>
      <c r="P7" s="5" t="s">
        <v>24</v>
      </c>
      <c r="Q7" s="5" t="s">
        <v>24</v>
      </c>
      <c r="R7" s="5" t="s">
        <v>24</v>
      </c>
      <c r="S7" s="5" t="s">
        <v>24</v>
      </c>
    </row>
    <row r="10" spans="1:19" x14ac:dyDescent="0.35">
      <c r="A10" s="4" t="s">
        <v>1770</v>
      </c>
    </row>
    <row r="12" spans="1:19" x14ac:dyDescent="0.35">
      <c r="A12" s="4" t="s">
        <v>1760</v>
      </c>
    </row>
    <row r="13" spans="1:19" x14ac:dyDescent="0.35">
      <c r="A13" s="4" t="s">
        <v>1761</v>
      </c>
    </row>
    <row r="14" spans="1:19" x14ac:dyDescent="0.35">
      <c r="A14" s="4" t="s">
        <v>1771</v>
      </c>
    </row>
    <row r="17" spans="1:1" ht="15" x14ac:dyDescent="0.35">
      <c r="A17"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7"/>
  <sheetViews>
    <sheetView workbookViewId="0"/>
  </sheetViews>
  <sheetFormatPr defaultColWidth="10.90625" defaultRowHeight="14.5" x14ac:dyDescent="0.35"/>
  <cols>
    <col min="1" max="1" width="26.7265625" customWidth="1"/>
    <col min="2" max="2" width="60.7265625" customWidth="1"/>
    <col min="3" max="20" width="12.7265625" customWidth="1"/>
  </cols>
  <sheetData>
    <row r="1" spans="1:20" x14ac:dyDescent="0.35">
      <c r="A1" s="1" t="s">
        <v>372</v>
      </c>
    </row>
    <row r="3" spans="1:20" x14ac:dyDescent="0.35">
      <c r="A3" s="2" t="s">
        <v>373</v>
      </c>
      <c r="B3" s="2" t="s">
        <v>374</v>
      </c>
      <c r="C3" s="2" t="s">
        <v>114</v>
      </c>
      <c r="D3" s="2" t="s">
        <v>115</v>
      </c>
      <c r="E3" s="2" t="s">
        <v>116</v>
      </c>
      <c r="F3" s="2" t="s">
        <v>117</v>
      </c>
      <c r="G3" s="2" t="s">
        <v>118</v>
      </c>
      <c r="H3" s="2" t="s">
        <v>119</v>
      </c>
      <c r="I3" s="2" t="s">
        <v>120</v>
      </c>
      <c r="J3" s="2" t="s">
        <v>121</v>
      </c>
      <c r="K3" s="2" t="s">
        <v>122</v>
      </c>
      <c r="L3" s="2" t="s">
        <v>123</v>
      </c>
      <c r="M3" s="2" t="s">
        <v>124</v>
      </c>
      <c r="N3" s="2" t="s">
        <v>125</v>
      </c>
      <c r="O3" s="2" t="s">
        <v>126</v>
      </c>
      <c r="P3" s="2" t="s">
        <v>127</v>
      </c>
      <c r="Q3" s="2" t="s">
        <v>128</v>
      </c>
      <c r="R3" s="2" t="s">
        <v>129</v>
      </c>
      <c r="S3" s="2" t="s">
        <v>130</v>
      </c>
      <c r="T3" s="2" t="s">
        <v>131</v>
      </c>
    </row>
    <row r="4" spans="1:20" x14ac:dyDescent="0.35">
      <c r="A4" s="4" t="s">
        <v>57</v>
      </c>
      <c r="B4" s="4" t="s">
        <v>375</v>
      </c>
      <c r="C4" s="3" t="s">
        <v>182</v>
      </c>
      <c r="D4" s="3" t="s">
        <v>376</v>
      </c>
      <c r="E4" s="3" t="s">
        <v>377</v>
      </c>
      <c r="F4" s="3" t="s">
        <v>176</v>
      </c>
      <c r="G4" s="3" t="s">
        <v>176</v>
      </c>
      <c r="H4" s="3" t="s">
        <v>176</v>
      </c>
      <c r="I4" s="3" t="s">
        <v>176</v>
      </c>
      <c r="J4" s="3" t="s">
        <v>245</v>
      </c>
      <c r="K4" s="3" t="s">
        <v>183</v>
      </c>
      <c r="L4" s="3" t="s">
        <v>175</v>
      </c>
      <c r="M4" s="3" t="s">
        <v>176</v>
      </c>
      <c r="N4" s="3" t="s">
        <v>377</v>
      </c>
      <c r="O4" s="3" t="s">
        <v>246</v>
      </c>
      <c r="P4" s="3" t="s">
        <v>376</v>
      </c>
      <c r="Q4" s="3" t="s">
        <v>183</v>
      </c>
      <c r="R4" s="3" t="s">
        <v>181</v>
      </c>
      <c r="S4" s="3" t="s">
        <v>219</v>
      </c>
      <c r="T4" s="3" t="s">
        <v>84</v>
      </c>
    </row>
    <row r="5" spans="1:20" x14ac:dyDescent="0.35">
      <c r="A5" s="4" t="s">
        <v>57</v>
      </c>
      <c r="B5" s="4" t="s">
        <v>378</v>
      </c>
      <c r="C5" s="3" t="s">
        <v>379</v>
      </c>
      <c r="D5" s="3" t="s">
        <v>380</v>
      </c>
      <c r="E5" s="3" t="s">
        <v>381</v>
      </c>
      <c r="F5" s="3" t="s">
        <v>278</v>
      </c>
      <c r="G5" s="3" t="s">
        <v>381</v>
      </c>
      <c r="H5" s="3" t="s">
        <v>279</v>
      </c>
      <c r="I5" s="3" t="s">
        <v>321</v>
      </c>
      <c r="J5" s="3" t="s">
        <v>382</v>
      </c>
      <c r="K5" s="3" t="s">
        <v>383</v>
      </c>
      <c r="L5" s="3" t="s">
        <v>317</v>
      </c>
      <c r="M5" s="3" t="s">
        <v>382</v>
      </c>
      <c r="N5" s="3" t="s">
        <v>319</v>
      </c>
      <c r="O5" s="3" t="s">
        <v>275</v>
      </c>
      <c r="P5" s="3" t="s">
        <v>322</v>
      </c>
      <c r="Q5" s="3" t="s">
        <v>384</v>
      </c>
      <c r="R5" s="3" t="s">
        <v>385</v>
      </c>
      <c r="S5" s="3" t="s">
        <v>386</v>
      </c>
      <c r="T5" s="3" t="s">
        <v>387</v>
      </c>
    </row>
    <row r="6" spans="1:20" x14ac:dyDescent="0.35">
      <c r="A6" s="4" t="s">
        <v>388</v>
      </c>
      <c r="B6" s="4" t="s">
        <v>375</v>
      </c>
      <c r="C6" s="3" t="s">
        <v>209</v>
      </c>
      <c r="D6" s="3" t="s">
        <v>95</v>
      </c>
      <c r="E6" s="3" t="s">
        <v>63</v>
      </c>
      <c r="F6" s="3" t="s">
        <v>95</v>
      </c>
      <c r="G6" s="3" t="s">
        <v>63</v>
      </c>
      <c r="H6" s="3" t="s">
        <v>93</v>
      </c>
      <c r="I6" s="3" t="s">
        <v>93</v>
      </c>
      <c r="J6" s="3" t="s">
        <v>93</v>
      </c>
      <c r="K6" s="3" t="s">
        <v>210</v>
      </c>
      <c r="L6" s="3" t="s">
        <v>66</v>
      </c>
      <c r="M6" s="3" t="s">
        <v>66</v>
      </c>
      <c r="N6" s="3" t="s">
        <v>389</v>
      </c>
      <c r="O6" s="3" t="s">
        <v>58</v>
      </c>
      <c r="P6" s="3" t="s">
        <v>58</v>
      </c>
      <c r="Q6" s="3" t="s">
        <v>58</v>
      </c>
      <c r="R6" s="3" t="s">
        <v>61</v>
      </c>
      <c r="S6" s="3" t="s">
        <v>185</v>
      </c>
      <c r="T6" s="3" t="s">
        <v>390</v>
      </c>
    </row>
    <row r="7" spans="1:20" x14ac:dyDescent="0.35">
      <c r="A7" s="4" t="s">
        <v>388</v>
      </c>
      <c r="B7" s="4" t="s">
        <v>378</v>
      </c>
      <c r="C7" s="3" t="s">
        <v>305</v>
      </c>
      <c r="D7" s="3" t="s">
        <v>391</v>
      </c>
      <c r="E7" s="3" t="s">
        <v>392</v>
      </c>
      <c r="F7" s="3" t="s">
        <v>393</v>
      </c>
      <c r="G7" s="3" t="s">
        <v>392</v>
      </c>
      <c r="H7" s="3" t="s">
        <v>394</v>
      </c>
      <c r="I7" s="3" t="s">
        <v>327</v>
      </c>
      <c r="J7" s="3" t="s">
        <v>395</v>
      </c>
      <c r="K7" s="3" t="s">
        <v>396</v>
      </c>
      <c r="L7" s="3" t="s">
        <v>395</v>
      </c>
      <c r="M7" s="3" t="s">
        <v>395</v>
      </c>
      <c r="N7" s="3" t="s">
        <v>394</v>
      </c>
      <c r="O7" s="3" t="s">
        <v>397</v>
      </c>
      <c r="P7" s="3" t="s">
        <v>327</v>
      </c>
      <c r="Q7" s="3" t="s">
        <v>297</v>
      </c>
      <c r="R7" s="3" t="s">
        <v>329</v>
      </c>
      <c r="S7" s="3" t="s">
        <v>288</v>
      </c>
      <c r="T7" s="3" t="s">
        <v>308</v>
      </c>
    </row>
    <row r="8" spans="1:20" x14ac:dyDescent="0.35">
      <c r="A8" s="4" t="s">
        <v>60</v>
      </c>
      <c r="B8" s="4" t="s">
        <v>375</v>
      </c>
      <c r="C8" s="3" t="s">
        <v>66</v>
      </c>
      <c r="D8" s="3" t="s">
        <v>389</v>
      </c>
      <c r="E8" s="3" t="s">
        <v>389</v>
      </c>
      <c r="F8" s="3" t="s">
        <v>63</v>
      </c>
      <c r="G8" s="3" t="s">
        <v>93</v>
      </c>
      <c r="H8" s="3" t="s">
        <v>389</v>
      </c>
      <c r="I8" s="3" t="s">
        <v>66</v>
      </c>
      <c r="J8" s="3" t="s">
        <v>93</v>
      </c>
      <c r="K8" s="3" t="s">
        <v>93</v>
      </c>
      <c r="L8" s="3" t="s">
        <v>66</v>
      </c>
      <c r="M8" s="3" t="s">
        <v>389</v>
      </c>
      <c r="N8" s="3" t="s">
        <v>66</v>
      </c>
      <c r="O8" s="3" t="s">
        <v>66</v>
      </c>
      <c r="P8" s="3" t="s">
        <v>58</v>
      </c>
      <c r="Q8" s="3" t="s">
        <v>58</v>
      </c>
      <c r="R8" s="3" t="s">
        <v>185</v>
      </c>
      <c r="S8" s="3" t="s">
        <v>185</v>
      </c>
      <c r="T8" s="3" t="s">
        <v>185</v>
      </c>
    </row>
    <row r="9" spans="1:20" x14ac:dyDescent="0.35">
      <c r="A9" s="4" t="s">
        <v>60</v>
      </c>
      <c r="B9" s="4" t="s">
        <v>378</v>
      </c>
      <c r="C9" s="3" t="s">
        <v>330</v>
      </c>
      <c r="D9" s="3" t="s">
        <v>309</v>
      </c>
      <c r="E9" s="3" t="s">
        <v>309</v>
      </c>
      <c r="F9" s="3" t="s">
        <v>327</v>
      </c>
      <c r="G9" s="3" t="s">
        <v>328</v>
      </c>
      <c r="H9" s="3" t="s">
        <v>330</v>
      </c>
      <c r="I9" s="3" t="s">
        <v>328</v>
      </c>
      <c r="J9" s="3" t="s">
        <v>394</v>
      </c>
      <c r="K9" s="3" t="s">
        <v>395</v>
      </c>
      <c r="L9" s="3" t="s">
        <v>395</v>
      </c>
      <c r="M9" s="3" t="s">
        <v>295</v>
      </c>
      <c r="N9" s="3" t="s">
        <v>331</v>
      </c>
      <c r="O9" s="3" t="s">
        <v>296</v>
      </c>
      <c r="P9" s="3" t="s">
        <v>398</v>
      </c>
      <c r="Q9" s="3" t="s">
        <v>327</v>
      </c>
      <c r="R9" s="3" t="s">
        <v>311</v>
      </c>
      <c r="S9" s="3" t="s">
        <v>288</v>
      </c>
      <c r="T9" s="3" t="s">
        <v>397</v>
      </c>
    </row>
    <row r="10" spans="1:20" x14ac:dyDescent="0.35">
      <c r="A10" s="4" t="s">
        <v>62</v>
      </c>
      <c r="B10" s="4" t="s">
        <v>375</v>
      </c>
      <c r="C10" s="3" t="s">
        <v>180</v>
      </c>
      <c r="D10" s="3" t="s">
        <v>30</v>
      </c>
      <c r="E10" s="3" t="s">
        <v>95</v>
      </c>
      <c r="F10" s="3" t="s">
        <v>90</v>
      </c>
      <c r="G10" s="3" t="s">
        <v>95</v>
      </c>
      <c r="H10" s="3" t="s">
        <v>95</v>
      </c>
      <c r="I10" s="3" t="s">
        <v>63</v>
      </c>
      <c r="J10" s="3" t="s">
        <v>93</v>
      </c>
      <c r="K10" s="3" t="s">
        <v>93</v>
      </c>
      <c r="L10" s="3" t="s">
        <v>93</v>
      </c>
      <c r="M10" s="3" t="s">
        <v>66</v>
      </c>
      <c r="N10" s="3" t="s">
        <v>93</v>
      </c>
      <c r="O10" s="3" t="s">
        <v>66</v>
      </c>
      <c r="P10" s="3" t="s">
        <v>58</v>
      </c>
      <c r="Q10" s="3" t="s">
        <v>389</v>
      </c>
      <c r="R10" s="3" t="s">
        <v>61</v>
      </c>
      <c r="S10" s="3" t="s">
        <v>61</v>
      </c>
      <c r="T10" s="3" t="s">
        <v>185</v>
      </c>
    </row>
    <row r="11" spans="1:20" x14ac:dyDescent="0.35">
      <c r="A11" s="4" t="s">
        <v>62</v>
      </c>
      <c r="B11" s="4" t="s">
        <v>378</v>
      </c>
      <c r="C11" s="3" t="s">
        <v>299</v>
      </c>
      <c r="D11" s="3" t="s">
        <v>399</v>
      </c>
      <c r="E11" s="3" t="s">
        <v>400</v>
      </c>
      <c r="F11" s="3" t="s">
        <v>301</v>
      </c>
      <c r="G11" s="3" t="s">
        <v>401</v>
      </c>
      <c r="H11" s="3" t="s">
        <v>402</v>
      </c>
      <c r="I11" s="3" t="s">
        <v>303</v>
      </c>
      <c r="J11" s="3" t="s">
        <v>403</v>
      </c>
      <c r="K11" s="3" t="s">
        <v>298</v>
      </c>
      <c r="L11" s="3" t="s">
        <v>404</v>
      </c>
      <c r="M11" s="3" t="s">
        <v>404</v>
      </c>
      <c r="N11" s="3" t="s">
        <v>49</v>
      </c>
      <c r="O11" s="3" t="s">
        <v>296</v>
      </c>
      <c r="P11" s="3" t="s">
        <v>295</v>
      </c>
      <c r="Q11" s="3" t="s">
        <v>404</v>
      </c>
      <c r="R11" s="3" t="s">
        <v>310</v>
      </c>
      <c r="S11" s="3" t="s">
        <v>398</v>
      </c>
      <c r="T11" s="3" t="s">
        <v>398</v>
      </c>
    </row>
    <row r="12" spans="1:20" x14ac:dyDescent="0.35">
      <c r="A12" s="4" t="s">
        <v>405</v>
      </c>
      <c r="B12" s="4" t="s">
        <v>375</v>
      </c>
      <c r="C12" s="3" t="s">
        <v>390</v>
      </c>
      <c r="D12" s="3" t="s">
        <v>390</v>
      </c>
      <c r="E12" s="3" t="s">
        <v>185</v>
      </c>
      <c r="F12" s="3" t="s">
        <v>185</v>
      </c>
      <c r="G12" s="3" t="s">
        <v>390</v>
      </c>
      <c r="H12" s="3" t="s">
        <v>390</v>
      </c>
      <c r="I12" s="3" t="s">
        <v>390</v>
      </c>
      <c r="J12" s="3" t="s">
        <v>185</v>
      </c>
      <c r="K12" s="3" t="s">
        <v>185</v>
      </c>
      <c r="L12" s="3" t="s">
        <v>390</v>
      </c>
      <c r="M12" s="3" t="s">
        <v>185</v>
      </c>
      <c r="N12" s="3" t="s">
        <v>390</v>
      </c>
      <c r="O12" s="3" t="s">
        <v>184</v>
      </c>
      <c r="P12" s="3" t="s">
        <v>390</v>
      </c>
      <c r="Q12" s="3" t="s">
        <v>184</v>
      </c>
      <c r="R12" s="3" t="s">
        <v>184</v>
      </c>
      <c r="S12" s="3" t="s">
        <v>184</v>
      </c>
      <c r="T12" s="3" t="s">
        <v>33</v>
      </c>
    </row>
    <row r="13" spans="1:20" x14ac:dyDescent="0.35">
      <c r="A13" s="4" t="s">
        <v>405</v>
      </c>
      <c r="B13" s="4" t="s">
        <v>378</v>
      </c>
      <c r="C13" s="3" t="s">
        <v>64</v>
      </c>
      <c r="D13" s="3" t="s">
        <v>323</v>
      </c>
      <c r="E13" s="3" t="s">
        <v>406</v>
      </c>
      <c r="F13" s="3" t="s">
        <v>285</v>
      </c>
      <c r="G13" s="3" t="s">
        <v>323</v>
      </c>
      <c r="H13" s="3" t="s">
        <v>102</v>
      </c>
      <c r="I13" s="3" t="s">
        <v>284</v>
      </c>
      <c r="J13" s="3" t="s">
        <v>42</v>
      </c>
      <c r="K13" s="3" t="s">
        <v>294</v>
      </c>
      <c r="L13" s="3" t="s">
        <v>284</v>
      </c>
      <c r="M13" s="3" t="s">
        <v>292</v>
      </c>
      <c r="N13" s="3" t="s">
        <v>285</v>
      </c>
      <c r="O13" s="3" t="s">
        <v>284</v>
      </c>
      <c r="P13" s="3" t="s">
        <v>407</v>
      </c>
      <c r="Q13" s="3" t="s">
        <v>64</v>
      </c>
      <c r="R13" s="3" t="s">
        <v>102</v>
      </c>
      <c r="S13" s="3" t="s">
        <v>323</v>
      </c>
      <c r="T13" s="3" t="s">
        <v>64</v>
      </c>
    </row>
    <row r="14" spans="1:20" x14ac:dyDescent="0.35">
      <c r="A14" s="4" t="s">
        <v>408</v>
      </c>
      <c r="B14" s="4" t="s">
        <v>375</v>
      </c>
      <c r="C14" s="3" t="s">
        <v>184</v>
      </c>
      <c r="D14" s="3" t="s">
        <v>184</v>
      </c>
      <c r="E14" s="3" t="s">
        <v>184</v>
      </c>
      <c r="F14" s="3" t="s">
        <v>184</v>
      </c>
      <c r="G14" s="3" t="s">
        <v>184</v>
      </c>
      <c r="H14" s="3" t="s">
        <v>184</v>
      </c>
      <c r="I14" s="3" t="s">
        <v>184</v>
      </c>
      <c r="J14" s="3" t="s">
        <v>390</v>
      </c>
      <c r="K14" s="3" t="s">
        <v>390</v>
      </c>
      <c r="L14" s="3" t="s">
        <v>184</v>
      </c>
      <c r="M14" s="3" t="s">
        <v>184</v>
      </c>
      <c r="N14" s="3" t="s">
        <v>184</v>
      </c>
      <c r="O14" s="3" t="s">
        <v>184</v>
      </c>
      <c r="P14" s="3" t="s">
        <v>184</v>
      </c>
      <c r="Q14" s="3" t="s">
        <v>33</v>
      </c>
      <c r="R14" s="3" t="s">
        <v>33</v>
      </c>
      <c r="S14" s="3" t="s">
        <v>33</v>
      </c>
      <c r="T14" s="3" t="s">
        <v>33</v>
      </c>
    </row>
    <row r="15" spans="1:20" x14ac:dyDescent="0.35">
      <c r="A15" s="6" t="s">
        <v>408</v>
      </c>
      <c r="B15" s="6" t="s">
        <v>378</v>
      </c>
      <c r="C15" s="5" t="s">
        <v>46</v>
      </c>
      <c r="D15" s="5" t="s">
        <v>46</v>
      </c>
      <c r="E15" s="5" t="s">
        <v>75</v>
      </c>
      <c r="F15" s="5" t="s">
        <v>286</v>
      </c>
      <c r="G15" s="5" t="s">
        <v>46</v>
      </c>
      <c r="H15" s="5" t="s">
        <v>83</v>
      </c>
      <c r="I15" s="5" t="s">
        <v>23</v>
      </c>
      <c r="J15" s="5" t="s">
        <v>285</v>
      </c>
      <c r="K15" s="5" t="s">
        <v>406</v>
      </c>
      <c r="L15" s="5" t="s">
        <v>102</v>
      </c>
      <c r="M15" s="5" t="s">
        <v>23</v>
      </c>
      <c r="N15" s="5" t="s">
        <v>75</v>
      </c>
      <c r="O15" s="5" t="s">
        <v>23</v>
      </c>
      <c r="P15" s="5" t="s">
        <v>23</v>
      </c>
      <c r="Q15" s="5" t="s">
        <v>83</v>
      </c>
      <c r="R15" s="5" t="s">
        <v>75</v>
      </c>
      <c r="S15" s="5" t="s">
        <v>102</v>
      </c>
      <c r="T15" s="5" t="s">
        <v>64</v>
      </c>
    </row>
    <row r="16" spans="1:20" x14ac:dyDescent="0.35">
      <c r="A16" s="4" t="s">
        <v>409</v>
      </c>
      <c r="B16" s="4" t="s">
        <v>375</v>
      </c>
      <c r="C16" s="3" t="s">
        <v>177</v>
      </c>
      <c r="D16" s="3" t="s">
        <v>190</v>
      </c>
      <c r="E16" s="3" t="s">
        <v>199</v>
      </c>
      <c r="F16" s="3" t="s">
        <v>248</v>
      </c>
      <c r="G16" s="3" t="s">
        <v>143</v>
      </c>
      <c r="H16" s="3" t="s">
        <v>256</v>
      </c>
      <c r="I16" s="3" t="s">
        <v>257</v>
      </c>
      <c r="J16" s="3" t="s">
        <v>235</v>
      </c>
      <c r="K16" s="3" t="s">
        <v>15</v>
      </c>
      <c r="L16" s="3" t="s">
        <v>257</v>
      </c>
      <c r="M16" s="3" t="s">
        <v>249</v>
      </c>
      <c r="N16" s="3" t="s">
        <v>215</v>
      </c>
      <c r="O16" s="3" t="s">
        <v>178</v>
      </c>
      <c r="P16" s="3" t="s">
        <v>178</v>
      </c>
      <c r="Q16" s="3" t="s">
        <v>258</v>
      </c>
      <c r="R16" s="3" t="s">
        <v>178</v>
      </c>
      <c r="S16" s="3" t="s">
        <v>145</v>
      </c>
      <c r="T16" s="3" t="s">
        <v>99</v>
      </c>
    </row>
    <row r="17" spans="1:20" x14ac:dyDescent="0.35">
      <c r="A17" s="6" t="s">
        <v>409</v>
      </c>
      <c r="B17" s="6" t="s">
        <v>378</v>
      </c>
      <c r="C17" s="5" t="s">
        <v>333</v>
      </c>
      <c r="D17" s="5" t="s">
        <v>334</v>
      </c>
      <c r="E17" s="5" t="s">
        <v>335</v>
      </c>
      <c r="F17" s="5" t="s">
        <v>336</v>
      </c>
      <c r="G17" s="5" t="s">
        <v>337</v>
      </c>
      <c r="H17" s="5" t="s">
        <v>338</v>
      </c>
      <c r="I17" s="5" t="s">
        <v>339</v>
      </c>
      <c r="J17" s="5" t="s">
        <v>340</v>
      </c>
      <c r="K17" s="5" t="s">
        <v>341</v>
      </c>
      <c r="L17" s="5" t="s">
        <v>342</v>
      </c>
      <c r="M17" s="5" t="s">
        <v>343</v>
      </c>
      <c r="N17" s="5" t="s">
        <v>333</v>
      </c>
      <c r="O17" s="5" t="s">
        <v>344</v>
      </c>
      <c r="P17" s="5" t="s">
        <v>333</v>
      </c>
      <c r="Q17" s="5" t="s">
        <v>341</v>
      </c>
      <c r="R17" s="5" t="s">
        <v>345</v>
      </c>
      <c r="S17" s="5" t="s">
        <v>346</v>
      </c>
      <c r="T17" s="5" t="s">
        <v>104</v>
      </c>
    </row>
    <row r="20" spans="1:20" x14ac:dyDescent="0.35">
      <c r="A20" s="4" t="s">
        <v>410</v>
      </c>
    </row>
    <row r="22" spans="1:20" x14ac:dyDescent="0.35">
      <c r="A22" s="4" t="s">
        <v>261</v>
      </c>
    </row>
    <row r="23" spans="1:20" x14ac:dyDescent="0.35">
      <c r="A23" s="4" t="s">
        <v>411</v>
      </c>
    </row>
    <row r="24" spans="1:20" x14ac:dyDescent="0.35">
      <c r="A24" s="4" t="s">
        <v>412</v>
      </c>
    </row>
    <row r="27" spans="1:20" ht="15" x14ac:dyDescent="0.35">
      <c r="A27"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S17"/>
  <sheetViews>
    <sheetView workbookViewId="0"/>
  </sheetViews>
  <sheetFormatPr defaultColWidth="10.90625" defaultRowHeight="14.5" x14ac:dyDescent="0.35"/>
  <cols>
    <col min="1" max="1" width="39.7265625" customWidth="1"/>
    <col min="2" max="19" width="12.7265625" customWidth="1"/>
  </cols>
  <sheetData>
    <row r="1" spans="1:19" x14ac:dyDescent="0.35">
      <c r="A1" s="1" t="s">
        <v>1772</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97</v>
      </c>
      <c r="B4" s="3" t="s">
        <v>1773</v>
      </c>
      <c r="C4" s="3" t="s">
        <v>1773</v>
      </c>
      <c r="D4" s="3" t="s">
        <v>1773</v>
      </c>
      <c r="E4" s="3" t="s">
        <v>1773</v>
      </c>
      <c r="F4" s="3" t="s">
        <v>719</v>
      </c>
      <c r="G4" s="3" t="s">
        <v>1773</v>
      </c>
      <c r="H4" s="3" t="s">
        <v>719</v>
      </c>
      <c r="I4" s="3" t="s">
        <v>719</v>
      </c>
      <c r="J4" s="3" t="s">
        <v>1774</v>
      </c>
      <c r="K4" s="3" t="s">
        <v>1746</v>
      </c>
      <c r="L4" s="3" t="s">
        <v>598</v>
      </c>
      <c r="M4" s="3" t="s">
        <v>1746</v>
      </c>
      <c r="N4" s="3" t="s">
        <v>598</v>
      </c>
      <c r="O4" s="3" t="s">
        <v>1765</v>
      </c>
      <c r="P4" s="3" t="s">
        <v>591</v>
      </c>
      <c r="Q4" s="3" t="s">
        <v>598</v>
      </c>
      <c r="R4" s="3" t="s">
        <v>1746</v>
      </c>
      <c r="S4" s="3" t="s">
        <v>598</v>
      </c>
    </row>
    <row r="5" spans="1:19" x14ac:dyDescent="0.35">
      <c r="A5" s="6" t="s">
        <v>679</v>
      </c>
      <c r="B5" s="5" t="s">
        <v>578</v>
      </c>
      <c r="C5" s="5" t="s">
        <v>580</v>
      </c>
      <c r="D5" s="5" t="s">
        <v>579</v>
      </c>
      <c r="E5" s="5" t="s">
        <v>582</v>
      </c>
      <c r="F5" s="5" t="s">
        <v>580</v>
      </c>
      <c r="G5" s="5" t="s">
        <v>581</v>
      </c>
      <c r="H5" s="5" t="s">
        <v>581</v>
      </c>
      <c r="I5" s="5" t="s">
        <v>581</v>
      </c>
      <c r="J5" s="5" t="s">
        <v>804</v>
      </c>
      <c r="K5" s="5" t="s">
        <v>581</v>
      </c>
      <c r="L5" s="5" t="s">
        <v>579</v>
      </c>
      <c r="M5" s="5" t="s">
        <v>579</v>
      </c>
      <c r="N5" s="5" t="s">
        <v>580</v>
      </c>
      <c r="O5" s="5" t="s">
        <v>578</v>
      </c>
      <c r="P5" s="5" t="s">
        <v>577</v>
      </c>
      <c r="Q5" s="5" t="s">
        <v>577</v>
      </c>
      <c r="R5" s="5" t="s">
        <v>578</v>
      </c>
      <c r="S5" s="5" t="s">
        <v>577</v>
      </c>
    </row>
    <row r="6" spans="1:19" x14ac:dyDescent="0.35">
      <c r="A6" s="4" t="s">
        <v>683</v>
      </c>
      <c r="B6" s="3" t="s">
        <v>580</v>
      </c>
      <c r="C6" s="3" t="s">
        <v>580</v>
      </c>
      <c r="D6" s="3" t="s">
        <v>579</v>
      </c>
      <c r="E6" s="3" t="s">
        <v>582</v>
      </c>
      <c r="F6" s="3" t="s">
        <v>579</v>
      </c>
      <c r="G6" s="3" t="s">
        <v>581</v>
      </c>
      <c r="H6" s="3" t="s">
        <v>804</v>
      </c>
      <c r="I6" s="3" t="s">
        <v>581</v>
      </c>
      <c r="J6" s="3" t="s">
        <v>742</v>
      </c>
      <c r="K6" s="3" t="s">
        <v>742</v>
      </c>
      <c r="L6" s="3" t="s">
        <v>582</v>
      </c>
      <c r="M6" s="3" t="s">
        <v>582</v>
      </c>
      <c r="N6" s="3" t="s">
        <v>579</v>
      </c>
      <c r="O6" s="3" t="s">
        <v>582</v>
      </c>
      <c r="P6" s="3" t="s">
        <v>580</v>
      </c>
      <c r="Q6" s="3" t="s">
        <v>578</v>
      </c>
      <c r="R6" s="3" t="s">
        <v>580</v>
      </c>
      <c r="S6" s="3" t="s">
        <v>578</v>
      </c>
    </row>
    <row r="7" spans="1:19" x14ac:dyDescent="0.35">
      <c r="A7" s="6" t="s">
        <v>687</v>
      </c>
      <c r="B7" s="5" t="s">
        <v>218</v>
      </c>
      <c r="C7" s="5" t="s">
        <v>217</v>
      </c>
      <c r="D7" s="5" t="s">
        <v>217</v>
      </c>
      <c r="E7" s="5" t="s">
        <v>218</v>
      </c>
      <c r="F7" s="5" t="s">
        <v>250</v>
      </c>
      <c r="G7" s="5" t="s">
        <v>221</v>
      </c>
      <c r="H7" s="5" t="s">
        <v>215</v>
      </c>
      <c r="I7" s="5" t="s">
        <v>99</v>
      </c>
      <c r="J7" s="5" t="s">
        <v>143</v>
      </c>
      <c r="K7" s="5" t="s">
        <v>251</v>
      </c>
      <c r="L7" s="5" t="s">
        <v>251</v>
      </c>
      <c r="M7" s="5" t="s">
        <v>229</v>
      </c>
      <c r="N7" s="5" t="s">
        <v>252</v>
      </c>
      <c r="O7" s="5" t="s">
        <v>253</v>
      </c>
      <c r="P7" s="5" t="s">
        <v>254</v>
      </c>
      <c r="Q7" s="5" t="s">
        <v>255</v>
      </c>
      <c r="R7" s="5" t="s">
        <v>204</v>
      </c>
      <c r="S7" s="5" t="s">
        <v>22</v>
      </c>
    </row>
    <row r="10" spans="1:19" x14ac:dyDescent="0.35">
      <c r="A10" s="4" t="s">
        <v>1775</v>
      </c>
    </row>
    <row r="12" spans="1:19" x14ac:dyDescent="0.35">
      <c r="A12" s="4" t="s">
        <v>555</v>
      </c>
    </row>
    <row r="13" spans="1:19" x14ac:dyDescent="0.35">
      <c r="A13" s="4" t="s">
        <v>1756</v>
      </c>
    </row>
    <row r="14" spans="1:19" x14ac:dyDescent="0.35">
      <c r="A14" s="4" t="s">
        <v>1757</v>
      </c>
    </row>
    <row r="17" spans="1:1" ht="15" x14ac:dyDescent="0.35">
      <c r="A17"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S20"/>
  <sheetViews>
    <sheetView workbookViewId="0"/>
  </sheetViews>
  <sheetFormatPr defaultColWidth="10.90625" defaultRowHeight="14.5" x14ac:dyDescent="0.35"/>
  <cols>
    <col min="1" max="1" width="177.7265625" customWidth="1"/>
    <col min="2" max="19" width="12.7265625" customWidth="1"/>
  </cols>
  <sheetData>
    <row r="1" spans="1:19" x14ac:dyDescent="0.35">
      <c r="A1" s="1" t="s">
        <v>1776</v>
      </c>
    </row>
    <row r="3" spans="1:19" x14ac:dyDescent="0.35">
      <c r="A3" s="2" t="s">
        <v>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1777</v>
      </c>
      <c r="B4" s="3" t="s">
        <v>1763</v>
      </c>
      <c r="C4" s="3" t="s">
        <v>1778</v>
      </c>
      <c r="D4" s="3" t="s">
        <v>584</v>
      </c>
      <c r="E4" s="3" t="s">
        <v>1779</v>
      </c>
      <c r="F4" s="3" t="s">
        <v>1763</v>
      </c>
      <c r="G4" s="3" t="s">
        <v>1779</v>
      </c>
      <c r="H4" s="3" t="s">
        <v>577</v>
      </c>
      <c r="I4" s="3" t="s">
        <v>1780</v>
      </c>
      <c r="J4" s="3" t="s">
        <v>583</v>
      </c>
      <c r="K4" s="3" t="s">
        <v>578</v>
      </c>
      <c r="L4" s="3" t="s">
        <v>578</v>
      </c>
      <c r="M4" s="3" t="s">
        <v>1781</v>
      </c>
      <c r="N4" s="3" t="s">
        <v>1781</v>
      </c>
      <c r="O4" s="3" t="s">
        <v>1782</v>
      </c>
      <c r="P4" s="3" t="s">
        <v>1783</v>
      </c>
      <c r="Q4" s="3" t="s">
        <v>575</v>
      </c>
      <c r="R4" s="3" t="s">
        <v>600</v>
      </c>
      <c r="S4" s="3" t="s">
        <v>1207</v>
      </c>
    </row>
    <row r="5" spans="1:19" x14ac:dyDescent="0.35">
      <c r="A5" s="6" t="s">
        <v>679</v>
      </c>
      <c r="B5" s="5" t="s">
        <v>1166</v>
      </c>
      <c r="C5" s="5" t="s">
        <v>1166</v>
      </c>
      <c r="D5" s="5" t="s">
        <v>810</v>
      </c>
      <c r="E5" s="5" t="s">
        <v>821</v>
      </c>
      <c r="F5" s="5" t="s">
        <v>811</v>
      </c>
      <c r="G5" s="5" t="s">
        <v>822</v>
      </c>
      <c r="H5" s="5" t="s">
        <v>819</v>
      </c>
      <c r="I5" s="5" t="s">
        <v>749</v>
      </c>
      <c r="J5" s="5" t="s">
        <v>755</v>
      </c>
      <c r="K5" s="5" t="s">
        <v>760</v>
      </c>
      <c r="L5" s="5" t="s">
        <v>1039</v>
      </c>
      <c r="M5" s="5" t="s">
        <v>1052</v>
      </c>
      <c r="N5" s="5" t="s">
        <v>1784</v>
      </c>
      <c r="O5" s="5" t="s">
        <v>1785</v>
      </c>
      <c r="P5" s="5" t="s">
        <v>1053</v>
      </c>
      <c r="Q5" s="5" t="s">
        <v>1055</v>
      </c>
      <c r="R5" s="5" t="s">
        <v>1786</v>
      </c>
      <c r="S5" s="5" t="s">
        <v>1787</v>
      </c>
    </row>
    <row r="6" spans="1:19" x14ac:dyDescent="0.35">
      <c r="A6" s="4" t="s">
        <v>683</v>
      </c>
      <c r="B6" s="3" t="s">
        <v>1751</v>
      </c>
      <c r="C6" s="3" t="s">
        <v>1751</v>
      </c>
      <c r="D6" s="3" t="s">
        <v>815</v>
      </c>
      <c r="E6" s="3" t="s">
        <v>812</v>
      </c>
      <c r="F6" s="3" t="s">
        <v>815</v>
      </c>
      <c r="G6" s="3" t="s">
        <v>748</v>
      </c>
      <c r="H6" s="3" t="s">
        <v>754</v>
      </c>
      <c r="I6" s="3" t="s">
        <v>756</v>
      </c>
      <c r="J6" s="3" t="s">
        <v>760</v>
      </c>
      <c r="K6" s="3" t="s">
        <v>767</v>
      </c>
      <c r="L6" s="3" t="s">
        <v>1055</v>
      </c>
      <c r="M6" s="3" t="s">
        <v>1058</v>
      </c>
      <c r="N6" s="3" t="s">
        <v>1750</v>
      </c>
      <c r="O6" s="3" t="s">
        <v>1788</v>
      </c>
      <c r="P6" s="3" t="s">
        <v>1047</v>
      </c>
      <c r="Q6" s="3" t="s">
        <v>1284</v>
      </c>
      <c r="R6" s="3" t="s">
        <v>1046</v>
      </c>
      <c r="S6" s="3" t="s">
        <v>1003</v>
      </c>
    </row>
    <row r="7" spans="1:19" x14ac:dyDescent="0.35">
      <c r="A7" s="6" t="s">
        <v>687</v>
      </c>
      <c r="B7" s="5" t="s">
        <v>177</v>
      </c>
      <c r="C7" s="5" t="s">
        <v>190</v>
      </c>
      <c r="D7" s="5" t="s">
        <v>199</v>
      </c>
      <c r="E7" s="5" t="s">
        <v>248</v>
      </c>
      <c r="F7" s="5" t="s">
        <v>143</v>
      </c>
      <c r="G7" s="5" t="s">
        <v>256</v>
      </c>
      <c r="H7" s="5" t="s">
        <v>257</v>
      </c>
      <c r="I7" s="5" t="s">
        <v>235</v>
      </c>
      <c r="J7" s="5" t="s">
        <v>15</v>
      </c>
      <c r="K7" s="5" t="s">
        <v>257</v>
      </c>
      <c r="L7" s="5" t="s">
        <v>249</v>
      </c>
      <c r="M7" s="5" t="s">
        <v>215</v>
      </c>
      <c r="N7" s="5" t="s">
        <v>178</v>
      </c>
      <c r="O7" s="5" t="s">
        <v>178</v>
      </c>
      <c r="P7" s="5" t="s">
        <v>258</v>
      </c>
      <c r="Q7" s="5" t="s">
        <v>178</v>
      </c>
      <c r="R7" s="5" t="s">
        <v>145</v>
      </c>
      <c r="S7" s="5" t="s">
        <v>99</v>
      </c>
    </row>
    <row r="10" spans="1:19" x14ac:dyDescent="0.35">
      <c r="A10" s="4" t="s">
        <v>1789</v>
      </c>
    </row>
    <row r="12" spans="1:19" x14ac:dyDescent="0.35">
      <c r="A12" s="4" t="s">
        <v>555</v>
      </c>
    </row>
    <row r="13" spans="1:19" x14ac:dyDescent="0.35">
      <c r="A13" s="4" t="s">
        <v>1756</v>
      </c>
    </row>
    <row r="14" spans="1:19" x14ac:dyDescent="0.35">
      <c r="A14" s="4" t="s">
        <v>1790</v>
      </c>
    </row>
    <row r="15" spans="1:19" x14ac:dyDescent="0.35">
      <c r="A15" s="4" t="s">
        <v>1791</v>
      </c>
    </row>
    <row r="16" spans="1:19" x14ac:dyDescent="0.35">
      <c r="A16" s="4" t="s">
        <v>1792</v>
      </c>
    </row>
    <row r="17" spans="1:1" x14ac:dyDescent="0.35">
      <c r="A17" s="4" t="s">
        <v>1793</v>
      </c>
    </row>
    <row r="20" spans="1:1" ht="15" x14ac:dyDescent="0.35">
      <c r="A20"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31"/>
  <sheetViews>
    <sheetView workbookViewId="0"/>
  </sheetViews>
  <sheetFormatPr defaultColWidth="10.90625" defaultRowHeight="14.5" x14ac:dyDescent="0.35"/>
  <cols>
    <col min="1" max="1" width="37.7265625" customWidth="1"/>
    <col min="2" max="2" width="60.7265625" customWidth="1"/>
    <col min="3" max="6" width="12.7265625" customWidth="1"/>
  </cols>
  <sheetData>
    <row r="1" spans="1:6" x14ac:dyDescent="0.35">
      <c r="A1" s="1" t="s">
        <v>1794</v>
      </c>
    </row>
    <row r="3" spans="1:6" x14ac:dyDescent="0.35">
      <c r="A3" s="2" t="s">
        <v>1795</v>
      </c>
      <c r="B3" s="2" t="s">
        <v>374</v>
      </c>
      <c r="C3" s="2" t="s">
        <v>128</v>
      </c>
      <c r="D3" s="2" t="s">
        <v>129</v>
      </c>
      <c r="E3" s="2" t="s">
        <v>130</v>
      </c>
      <c r="F3" s="2" t="s">
        <v>131</v>
      </c>
    </row>
    <row r="4" spans="1:6" x14ac:dyDescent="0.35">
      <c r="A4" s="4" t="s">
        <v>1796</v>
      </c>
      <c r="B4" s="4" t="s">
        <v>375</v>
      </c>
      <c r="C4" s="3" t="s">
        <v>90</v>
      </c>
      <c r="D4" s="3" t="s">
        <v>90</v>
      </c>
      <c r="E4" s="3" t="s">
        <v>209</v>
      </c>
      <c r="F4" s="3" t="s">
        <v>30</v>
      </c>
    </row>
    <row r="5" spans="1:6" x14ac:dyDescent="0.35">
      <c r="A5" s="4" t="s">
        <v>1796</v>
      </c>
      <c r="B5" s="4" t="s">
        <v>378</v>
      </c>
      <c r="C5" s="3" t="s">
        <v>281</v>
      </c>
      <c r="D5" s="3" t="s">
        <v>332</v>
      </c>
      <c r="E5" s="3" t="s">
        <v>316</v>
      </c>
      <c r="F5" s="3" t="s">
        <v>920</v>
      </c>
    </row>
    <row r="6" spans="1:6" x14ac:dyDescent="0.35">
      <c r="A6" s="4" t="s">
        <v>1797</v>
      </c>
      <c r="B6" s="4" t="s">
        <v>375</v>
      </c>
      <c r="C6" s="3" t="s">
        <v>58</v>
      </c>
      <c r="D6" s="3" t="s">
        <v>61</v>
      </c>
      <c r="E6" s="3" t="s">
        <v>185</v>
      </c>
      <c r="F6" s="3" t="s">
        <v>390</v>
      </c>
    </row>
    <row r="7" spans="1:6" x14ac:dyDescent="0.35">
      <c r="A7" s="4" t="s">
        <v>1797</v>
      </c>
      <c r="B7" s="4" t="s">
        <v>378</v>
      </c>
      <c r="C7" s="3" t="s">
        <v>297</v>
      </c>
      <c r="D7" s="3" t="s">
        <v>329</v>
      </c>
      <c r="E7" s="3" t="s">
        <v>288</v>
      </c>
      <c r="F7" s="3" t="s">
        <v>308</v>
      </c>
    </row>
    <row r="8" spans="1:6" x14ac:dyDescent="0.35">
      <c r="A8" s="4" t="s">
        <v>1798</v>
      </c>
      <c r="B8" s="4" t="s">
        <v>375</v>
      </c>
      <c r="C8" s="3" t="s">
        <v>58</v>
      </c>
      <c r="D8" s="3" t="s">
        <v>58</v>
      </c>
      <c r="E8" s="3" t="s">
        <v>58</v>
      </c>
      <c r="F8" s="3" t="s">
        <v>58</v>
      </c>
    </row>
    <row r="9" spans="1:6" x14ac:dyDescent="0.35">
      <c r="A9" s="4" t="s">
        <v>1798</v>
      </c>
      <c r="B9" s="4" t="s">
        <v>378</v>
      </c>
      <c r="C9" s="3" t="s">
        <v>295</v>
      </c>
      <c r="D9" s="3" t="s">
        <v>397</v>
      </c>
      <c r="E9" s="3" t="s">
        <v>404</v>
      </c>
      <c r="F9" s="3" t="s">
        <v>298</v>
      </c>
    </row>
    <row r="10" spans="1:6" x14ac:dyDescent="0.35">
      <c r="A10" s="4" t="s">
        <v>1799</v>
      </c>
      <c r="B10" s="4" t="s">
        <v>375</v>
      </c>
      <c r="C10" s="3" t="s">
        <v>58</v>
      </c>
      <c r="D10" s="3" t="s">
        <v>185</v>
      </c>
      <c r="E10" s="3" t="s">
        <v>185</v>
      </c>
      <c r="F10" s="3" t="s">
        <v>185</v>
      </c>
    </row>
    <row r="11" spans="1:6" x14ac:dyDescent="0.35">
      <c r="A11" s="4" t="s">
        <v>1799</v>
      </c>
      <c r="B11" s="4" t="s">
        <v>378</v>
      </c>
      <c r="C11" s="3" t="s">
        <v>923</v>
      </c>
      <c r="D11" s="3" t="s">
        <v>290</v>
      </c>
      <c r="E11" s="3" t="s">
        <v>289</v>
      </c>
      <c r="F11" s="3" t="s">
        <v>289</v>
      </c>
    </row>
    <row r="12" spans="1:6" x14ac:dyDescent="0.35">
      <c r="A12" s="4" t="s">
        <v>1337</v>
      </c>
      <c r="B12" s="4" t="s">
        <v>375</v>
      </c>
      <c r="C12" s="3" t="s">
        <v>61</v>
      </c>
      <c r="D12" s="3" t="s">
        <v>61</v>
      </c>
      <c r="E12" s="3" t="s">
        <v>390</v>
      </c>
      <c r="F12" s="3" t="s">
        <v>61</v>
      </c>
    </row>
    <row r="13" spans="1:6" x14ac:dyDescent="0.35">
      <c r="A13" s="4" t="s">
        <v>1337</v>
      </c>
      <c r="B13" s="4" t="s">
        <v>378</v>
      </c>
      <c r="C13" s="3" t="s">
        <v>289</v>
      </c>
      <c r="D13" s="3" t="s">
        <v>310</v>
      </c>
      <c r="E13" s="3" t="s">
        <v>67</v>
      </c>
      <c r="F13" s="3" t="s">
        <v>403</v>
      </c>
    </row>
    <row r="14" spans="1:6" x14ac:dyDescent="0.35">
      <c r="A14" s="4" t="s">
        <v>70</v>
      </c>
      <c r="B14" s="4" t="s">
        <v>375</v>
      </c>
      <c r="C14" s="3" t="s">
        <v>390</v>
      </c>
      <c r="D14" s="3" t="s">
        <v>184</v>
      </c>
      <c r="E14" s="3" t="s">
        <v>184</v>
      </c>
      <c r="F14" s="3" t="s">
        <v>184</v>
      </c>
    </row>
    <row r="15" spans="1:6" x14ac:dyDescent="0.35">
      <c r="A15" s="4" t="s">
        <v>70</v>
      </c>
      <c r="B15" s="4" t="s">
        <v>378</v>
      </c>
      <c r="C15" s="3" t="s">
        <v>407</v>
      </c>
      <c r="D15" s="3" t="s">
        <v>323</v>
      </c>
      <c r="E15" s="3" t="s">
        <v>326</v>
      </c>
      <c r="F15" s="3" t="s">
        <v>284</v>
      </c>
    </row>
    <row r="16" spans="1:6" x14ac:dyDescent="0.35">
      <c r="A16" s="4" t="s">
        <v>1800</v>
      </c>
      <c r="B16" s="4" t="s">
        <v>375</v>
      </c>
      <c r="C16" s="3" t="s">
        <v>389</v>
      </c>
      <c r="D16" s="3" t="s">
        <v>58</v>
      </c>
      <c r="E16" s="3" t="s">
        <v>389</v>
      </c>
      <c r="F16" s="3" t="s">
        <v>58</v>
      </c>
    </row>
    <row r="17" spans="1:6" x14ac:dyDescent="0.35">
      <c r="A17" s="4" t="s">
        <v>1800</v>
      </c>
      <c r="B17" s="4" t="s">
        <v>378</v>
      </c>
      <c r="C17" s="3" t="s">
        <v>404</v>
      </c>
      <c r="D17" s="3" t="s">
        <v>297</v>
      </c>
      <c r="E17" s="3" t="s">
        <v>401</v>
      </c>
      <c r="F17" s="3" t="s">
        <v>296</v>
      </c>
    </row>
    <row r="18" spans="1:6" x14ac:dyDescent="0.35">
      <c r="A18" s="4" t="s">
        <v>312</v>
      </c>
      <c r="B18" s="4" t="s">
        <v>375</v>
      </c>
      <c r="C18" s="3" t="s">
        <v>33</v>
      </c>
      <c r="D18" s="3" t="s">
        <v>33</v>
      </c>
      <c r="E18" s="3" t="s">
        <v>33</v>
      </c>
      <c r="F18" s="3" t="s">
        <v>33</v>
      </c>
    </row>
    <row r="19" spans="1:6" x14ac:dyDescent="0.35">
      <c r="A19" s="6" t="s">
        <v>312</v>
      </c>
      <c r="B19" s="6" t="s">
        <v>378</v>
      </c>
      <c r="C19" s="5" t="s">
        <v>75</v>
      </c>
      <c r="D19" s="5" t="s">
        <v>52</v>
      </c>
      <c r="E19" s="5" t="s">
        <v>75</v>
      </c>
      <c r="F19" s="5" t="s">
        <v>102</v>
      </c>
    </row>
    <row r="20" spans="1:6" x14ac:dyDescent="0.35">
      <c r="A20" s="4" t="s">
        <v>409</v>
      </c>
      <c r="B20" s="4" t="s">
        <v>375</v>
      </c>
      <c r="C20" s="3" t="s">
        <v>258</v>
      </c>
      <c r="D20" s="3" t="s">
        <v>178</v>
      </c>
      <c r="E20" s="3" t="s">
        <v>145</v>
      </c>
      <c r="F20" s="3" t="s">
        <v>99</v>
      </c>
    </row>
    <row r="21" spans="1:6" x14ac:dyDescent="0.35">
      <c r="A21" s="6" t="s">
        <v>409</v>
      </c>
      <c r="B21" s="6" t="s">
        <v>378</v>
      </c>
      <c r="C21" s="5" t="s">
        <v>341</v>
      </c>
      <c r="D21" s="5" t="s">
        <v>345</v>
      </c>
      <c r="E21" s="5" t="s">
        <v>346</v>
      </c>
      <c r="F21" s="5" t="s">
        <v>104</v>
      </c>
    </row>
    <row r="24" spans="1:6" x14ac:dyDescent="0.35">
      <c r="A24" s="4" t="s">
        <v>1801</v>
      </c>
    </row>
    <row r="26" spans="1:6" x14ac:dyDescent="0.35">
      <c r="A26" s="4" t="s">
        <v>261</v>
      </c>
    </row>
    <row r="27" spans="1:6" x14ac:dyDescent="0.35">
      <c r="A27" s="4" t="s">
        <v>411</v>
      </c>
    </row>
    <row r="28" spans="1:6" x14ac:dyDescent="0.35">
      <c r="A28" s="4" t="s">
        <v>412</v>
      </c>
    </row>
    <row r="31" spans="1:6" ht="15" x14ac:dyDescent="0.35">
      <c r="A31"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19"/>
  <sheetViews>
    <sheetView workbookViewId="0"/>
  </sheetViews>
  <sheetFormatPr defaultColWidth="10.90625" defaultRowHeight="14.5" x14ac:dyDescent="0.35"/>
  <cols>
    <col min="1" max="1" width="41.7265625" customWidth="1"/>
    <col min="2" max="19" width="12.7265625" customWidth="1"/>
  </cols>
  <sheetData>
    <row r="1" spans="1:19" x14ac:dyDescent="0.35">
      <c r="A1" s="1" t="s">
        <v>1802</v>
      </c>
    </row>
    <row r="3" spans="1:19" x14ac:dyDescent="0.35">
      <c r="A3" s="2" t="s">
        <v>1803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79</v>
      </c>
      <c r="B4" s="3" t="s">
        <v>42</v>
      </c>
      <c r="C4" s="3" t="s">
        <v>326</v>
      </c>
      <c r="D4" s="3" t="s">
        <v>64</v>
      </c>
      <c r="E4" s="3" t="s">
        <v>83</v>
      </c>
      <c r="F4" s="3" t="s">
        <v>286</v>
      </c>
      <c r="G4" s="3" t="s">
        <v>83</v>
      </c>
      <c r="H4" s="3" t="s">
        <v>313</v>
      </c>
      <c r="I4" s="3" t="s">
        <v>59</v>
      </c>
      <c r="J4" s="3" t="s">
        <v>59</v>
      </c>
      <c r="K4" s="3" t="s">
        <v>287</v>
      </c>
      <c r="L4" s="3" t="s">
        <v>59</v>
      </c>
      <c r="M4" s="3" t="s">
        <v>73</v>
      </c>
      <c r="N4" s="3" t="s">
        <v>73</v>
      </c>
      <c r="O4" s="3" t="s">
        <v>287</v>
      </c>
      <c r="P4" s="3" t="s">
        <v>287</v>
      </c>
      <c r="Q4" s="3" t="s">
        <v>59</v>
      </c>
      <c r="R4" s="3" t="s">
        <v>287</v>
      </c>
      <c r="S4" s="3" t="s">
        <v>313</v>
      </c>
    </row>
    <row r="5" spans="1:19" x14ac:dyDescent="0.35">
      <c r="A5" s="4" t="s">
        <v>43</v>
      </c>
      <c r="B5" s="3" t="s">
        <v>75</v>
      </c>
      <c r="C5" s="3" t="s">
        <v>83</v>
      </c>
      <c r="D5" s="3" t="s">
        <v>73</v>
      </c>
      <c r="E5" s="3" t="s">
        <v>313</v>
      </c>
      <c r="F5" s="3" t="s">
        <v>46</v>
      </c>
      <c r="G5" s="3" t="s">
        <v>52</v>
      </c>
      <c r="H5" s="3" t="s">
        <v>286</v>
      </c>
      <c r="I5" s="3" t="s">
        <v>52</v>
      </c>
      <c r="J5" s="3" t="s">
        <v>20</v>
      </c>
      <c r="K5" s="3" t="s">
        <v>73</v>
      </c>
      <c r="L5" s="3" t="s">
        <v>287</v>
      </c>
      <c r="M5" s="3" t="s">
        <v>59</v>
      </c>
      <c r="N5" s="3" t="s">
        <v>59</v>
      </c>
      <c r="O5" s="3" t="s">
        <v>16</v>
      </c>
      <c r="P5" s="3" t="s">
        <v>69</v>
      </c>
      <c r="Q5" s="3" t="s">
        <v>69</v>
      </c>
      <c r="R5" s="3" t="s">
        <v>69</v>
      </c>
      <c r="S5" s="3" t="s">
        <v>69</v>
      </c>
    </row>
    <row r="6" spans="1:19" x14ac:dyDescent="0.35">
      <c r="A6" s="4" t="s">
        <v>87</v>
      </c>
      <c r="B6" s="3" t="s">
        <v>91</v>
      </c>
      <c r="C6" s="3" t="s">
        <v>28</v>
      </c>
      <c r="D6" s="3" t="s">
        <v>28</v>
      </c>
      <c r="E6" s="3" t="s">
        <v>91</v>
      </c>
      <c r="F6" s="3" t="s">
        <v>91</v>
      </c>
      <c r="G6" s="3" t="s">
        <v>91</v>
      </c>
      <c r="H6" s="3" t="s">
        <v>91</v>
      </c>
      <c r="I6" s="3" t="s">
        <v>31</v>
      </c>
      <c r="J6" s="3" t="s">
        <v>31</v>
      </c>
      <c r="K6" s="3" t="s">
        <v>31</v>
      </c>
      <c r="L6" s="3" t="s">
        <v>31</v>
      </c>
      <c r="M6" s="3" t="s">
        <v>31</v>
      </c>
      <c r="N6" s="3" t="s">
        <v>31</v>
      </c>
      <c r="O6" s="3" t="s">
        <v>31</v>
      </c>
      <c r="P6" s="3" t="s">
        <v>31</v>
      </c>
      <c r="Q6" s="3" t="s">
        <v>31</v>
      </c>
      <c r="R6" s="3" t="s">
        <v>31</v>
      </c>
      <c r="S6" s="3" t="s">
        <v>31</v>
      </c>
    </row>
    <row r="7" spans="1:19" x14ac:dyDescent="0.35">
      <c r="A7" s="6" t="s">
        <v>1804</v>
      </c>
      <c r="B7" s="5" t="s">
        <v>69</v>
      </c>
      <c r="C7" s="5" t="s">
        <v>38</v>
      </c>
      <c r="D7" s="5" t="s">
        <v>38</v>
      </c>
      <c r="E7" s="5" t="s">
        <v>69</v>
      </c>
      <c r="F7" s="5" t="s">
        <v>38</v>
      </c>
      <c r="G7" s="5" t="s">
        <v>38</v>
      </c>
      <c r="H7" s="5" t="s">
        <v>28</v>
      </c>
      <c r="I7" s="5" t="s">
        <v>91</v>
      </c>
      <c r="J7" s="5" t="s">
        <v>91</v>
      </c>
      <c r="K7" s="5" t="s">
        <v>31</v>
      </c>
      <c r="L7" s="5" t="s">
        <v>31</v>
      </c>
      <c r="M7" s="5" t="s">
        <v>31</v>
      </c>
      <c r="N7" s="5" t="s">
        <v>31</v>
      </c>
      <c r="O7" s="5" t="s">
        <v>31</v>
      </c>
      <c r="P7" s="5" t="s">
        <v>31</v>
      </c>
      <c r="Q7" s="5" t="s">
        <v>31</v>
      </c>
      <c r="R7" s="5" t="s">
        <v>31</v>
      </c>
      <c r="S7" s="5" t="s">
        <v>31</v>
      </c>
    </row>
    <row r="8" spans="1:19" x14ac:dyDescent="0.35">
      <c r="A8" s="6" t="s">
        <v>409</v>
      </c>
      <c r="B8" s="5" t="s">
        <v>295</v>
      </c>
      <c r="C8" s="5" t="s">
        <v>297</v>
      </c>
      <c r="D8" s="5" t="s">
        <v>308</v>
      </c>
      <c r="E8" s="5" t="s">
        <v>67</v>
      </c>
      <c r="F8" s="5" t="s">
        <v>290</v>
      </c>
      <c r="G8" s="5" t="s">
        <v>310</v>
      </c>
      <c r="H8" s="5" t="s">
        <v>294</v>
      </c>
      <c r="I8" s="5" t="s">
        <v>326</v>
      </c>
      <c r="J8" s="5" t="s">
        <v>285</v>
      </c>
      <c r="K8" s="5" t="s">
        <v>64</v>
      </c>
      <c r="L8" s="5" t="s">
        <v>23</v>
      </c>
      <c r="M8" s="5" t="s">
        <v>102</v>
      </c>
      <c r="N8" s="5" t="s">
        <v>64</v>
      </c>
      <c r="O8" s="5" t="s">
        <v>23</v>
      </c>
      <c r="P8" s="5" t="s">
        <v>75</v>
      </c>
      <c r="Q8" s="5" t="s">
        <v>52</v>
      </c>
      <c r="R8" s="5" t="s">
        <v>75</v>
      </c>
      <c r="S8" s="5" t="s">
        <v>102</v>
      </c>
    </row>
    <row r="11" spans="1:19" x14ac:dyDescent="0.35">
      <c r="A11" s="4" t="s">
        <v>1805</v>
      </c>
    </row>
    <row r="13" spans="1:19" x14ac:dyDescent="0.35">
      <c r="A13" s="4" t="s">
        <v>261</v>
      </c>
    </row>
    <row r="14" spans="1:19" x14ac:dyDescent="0.35">
      <c r="A14" s="4" t="s">
        <v>1806</v>
      </c>
    </row>
    <row r="15" spans="1:19" x14ac:dyDescent="0.35">
      <c r="A15" s="4" t="s">
        <v>111</v>
      </c>
    </row>
    <row r="16" spans="1:19" x14ac:dyDescent="0.35">
      <c r="A16" s="4" t="s">
        <v>1807</v>
      </c>
    </row>
    <row r="19" spans="1:1" ht="15" x14ac:dyDescent="0.35">
      <c r="A19" s="8" t="str">
        <f>HYPERLINK("#'Contents'!A1", "CONTENTS")</f>
        <v>CONTENTS</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1"/>
  <sheetViews>
    <sheetView workbookViewId="0"/>
  </sheetViews>
  <sheetFormatPr defaultColWidth="10.90625" defaultRowHeight="14.5" x14ac:dyDescent="0.35"/>
  <cols>
    <col min="1" max="1" width="41.7265625" customWidth="1"/>
    <col min="2" max="3" width="47.7265625" customWidth="1"/>
    <col min="4" max="20" width="25.7265625" customWidth="1"/>
  </cols>
  <sheetData>
    <row r="1" spans="1:20" x14ac:dyDescent="0.35">
      <c r="A1" s="1" t="s">
        <v>413</v>
      </c>
    </row>
    <row r="3" spans="1:20" ht="27" x14ac:dyDescent="0.35">
      <c r="A3" s="2" t="s">
        <v>1</v>
      </c>
      <c r="B3" s="2" t="s">
        <v>2</v>
      </c>
      <c r="C3" s="2" t="s">
        <v>3</v>
      </c>
      <c r="D3" s="7" t="s">
        <v>414</v>
      </c>
      <c r="E3" s="7" t="s">
        <v>415</v>
      </c>
      <c r="F3" s="7" t="s">
        <v>416</v>
      </c>
      <c r="G3" s="7" t="s">
        <v>417</v>
      </c>
      <c r="H3" s="7" t="s">
        <v>418</v>
      </c>
      <c r="I3" s="7" t="s">
        <v>419</v>
      </c>
      <c r="J3" s="7" t="s">
        <v>420</v>
      </c>
      <c r="K3" s="7" t="s">
        <v>421</v>
      </c>
      <c r="L3" s="7" t="s">
        <v>422</v>
      </c>
      <c r="M3" s="7" t="s">
        <v>423</v>
      </c>
      <c r="N3" s="7" t="s">
        <v>424</v>
      </c>
      <c r="O3" s="7" t="s">
        <v>425</v>
      </c>
      <c r="P3" s="7" t="s">
        <v>426</v>
      </c>
      <c r="Q3" s="7" t="s">
        <v>427</v>
      </c>
      <c r="R3" s="7" t="s">
        <v>428</v>
      </c>
      <c r="S3" s="7" t="s">
        <v>429</v>
      </c>
      <c r="T3" s="7" t="s">
        <v>430</v>
      </c>
    </row>
    <row r="4" spans="1:20" x14ac:dyDescent="0.35">
      <c r="A4" s="4" t="s">
        <v>7</v>
      </c>
      <c r="B4" s="4" t="s">
        <v>8</v>
      </c>
      <c r="C4" s="4" t="s">
        <v>8</v>
      </c>
      <c r="D4" s="3" t="s">
        <v>431</v>
      </c>
      <c r="E4" s="3" t="s">
        <v>432</v>
      </c>
      <c r="F4" s="3" t="s">
        <v>432</v>
      </c>
      <c r="G4" s="3" t="s">
        <v>433</v>
      </c>
      <c r="H4" s="3" t="s">
        <v>432</v>
      </c>
      <c r="I4" s="3" t="s">
        <v>434</v>
      </c>
      <c r="J4" s="3" t="s">
        <v>431</v>
      </c>
      <c r="K4" s="3" t="s">
        <v>433</v>
      </c>
      <c r="L4" s="3" t="s">
        <v>435</v>
      </c>
      <c r="M4" s="3" t="s">
        <v>436</v>
      </c>
      <c r="N4" s="3" t="s">
        <v>437</v>
      </c>
      <c r="O4" s="3" t="s">
        <v>438</v>
      </c>
      <c r="P4" s="3" t="s">
        <v>91</v>
      </c>
      <c r="Q4" s="3" t="s">
        <v>434</v>
      </c>
      <c r="R4" s="3" t="s">
        <v>28</v>
      </c>
      <c r="S4" s="3" t="s">
        <v>28</v>
      </c>
      <c r="T4" s="3" t="s">
        <v>287</v>
      </c>
    </row>
    <row r="5" spans="1:20" x14ac:dyDescent="0.35">
      <c r="A5" s="4" t="s">
        <v>12</v>
      </c>
      <c r="B5" s="4" t="s">
        <v>13</v>
      </c>
      <c r="C5" s="4" t="s">
        <v>14</v>
      </c>
      <c r="D5" s="3" t="s">
        <v>24</v>
      </c>
      <c r="E5" s="3" t="s">
        <v>24</v>
      </c>
      <c r="F5" s="3" t="s">
        <v>24</v>
      </c>
      <c r="G5" s="3" t="s">
        <v>24</v>
      </c>
      <c r="H5" s="3" t="s">
        <v>24</v>
      </c>
      <c r="I5" s="3" t="s">
        <v>24</v>
      </c>
      <c r="J5" s="3" t="s">
        <v>24</v>
      </c>
      <c r="K5" s="3" t="s">
        <v>24</v>
      </c>
      <c r="L5" s="3" t="s">
        <v>24</v>
      </c>
      <c r="M5" s="3" t="s">
        <v>24</v>
      </c>
      <c r="N5" s="3" t="s">
        <v>24</v>
      </c>
      <c r="O5" s="3" t="s">
        <v>24</v>
      </c>
      <c r="P5" s="3" t="s">
        <v>24</v>
      </c>
      <c r="Q5" s="3" t="s">
        <v>24</v>
      </c>
      <c r="R5" s="3" t="s">
        <v>439</v>
      </c>
      <c r="S5" s="3" t="s">
        <v>431</v>
      </c>
      <c r="T5" s="3" t="s">
        <v>431</v>
      </c>
    </row>
    <row r="6" spans="1:20" x14ac:dyDescent="0.35">
      <c r="A6" s="4" t="s">
        <v>12</v>
      </c>
      <c r="B6" s="4" t="s">
        <v>13</v>
      </c>
      <c r="C6" s="4" t="s">
        <v>18</v>
      </c>
      <c r="D6" s="3" t="s">
        <v>24</v>
      </c>
      <c r="E6" s="3" t="s">
        <v>24</v>
      </c>
      <c r="F6" s="3" t="s">
        <v>24</v>
      </c>
      <c r="G6" s="3" t="s">
        <v>24</v>
      </c>
      <c r="H6" s="3" t="s">
        <v>24</v>
      </c>
      <c r="I6" s="3" t="s">
        <v>24</v>
      </c>
      <c r="J6" s="3" t="s">
        <v>24</v>
      </c>
      <c r="K6" s="3" t="s">
        <v>24</v>
      </c>
      <c r="L6" s="3" t="s">
        <v>24</v>
      </c>
      <c r="M6" s="3" t="s">
        <v>24</v>
      </c>
      <c r="N6" s="3" t="s">
        <v>24</v>
      </c>
      <c r="O6" s="3" t="s">
        <v>24</v>
      </c>
      <c r="P6" s="3" t="s">
        <v>24</v>
      </c>
      <c r="Q6" s="3" t="s">
        <v>24</v>
      </c>
      <c r="R6" s="3" t="s">
        <v>432</v>
      </c>
      <c r="S6" s="3" t="s">
        <v>432</v>
      </c>
      <c r="T6" s="3" t="s">
        <v>432</v>
      </c>
    </row>
    <row r="7" spans="1:20" x14ac:dyDescent="0.35">
      <c r="A7" s="4" t="s">
        <v>12</v>
      </c>
      <c r="B7" s="4" t="s">
        <v>21</v>
      </c>
      <c r="C7" s="4" t="s">
        <v>21</v>
      </c>
      <c r="D7" s="3" t="s">
        <v>24</v>
      </c>
      <c r="E7" s="3" t="s">
        <v>24</v>
      </c>
      <c r="F7" s="3" t="s">
        <v>24</v>
      </c>
      <c r="G7" s="3" t="s">
        <v>24</v>
      </c>
      <c r="H7" s="3" t="s">
        <v>24</v>
      </c>
      <c r="I7" s="3" t="s">
        <v>24</v>
      </c>
      <c r="J7" s="3" t="s">
        <v>24</v>
      </c>
      <c r="K7" s="3" t="s">
        <v>24</v>
      </c>
      <c r="L7" s="3" t="s">
        <v>24</v>
      </c>
      <c r="M7" s="3" t="s">
        <v>24</v>
      </c>
      <c r="N7" s="3" t="s">
        <v>24</v>
      </c>
      <c r="O7" s="3" t="s">
        <v>24</v>
      </c>
      <c r="P7" s="3" t="s">
        <v>24</v>
      </c>
      <c r="Q7" s="3" t="s">
        <v>24</v>
      </c>
      <c r="R7" s="3" t="s">
        <v>439</v>
      </c>
      <c r="S7" s="3" t="s">
        <v>439</v>
      </c>
      <c r="T7" s="3" t="s">
        <v>439</v>
      </c>
    </row>
    <row r="8" spans="1:20" x14ac:dyDescent="0.35">
      <c r="A8" s="4" t="s">
        <v>12</v>
      </c>
      <c r="B8" s="4" t="s">
        <v>25</v>
      </c>
      <c r="C8" s="4" t="s">
        <v>26</v>
      </c>
      <c r="D8" s="3" t="s">
        <v>24</v>
      </c>
      <c r="E8" s="3" t="s">
        <v>24</v>
      </c>
      <c r="F8" s="3" t="s">
        <v>24</v>
      </c>
      <c r="G8" s="3" t="s">
        <v>24</v>
      </c>
      <c r="H8" s="3" t="s">
        <v>24</v>
      </c>
      <c r="I8" s="3" t="s">
        <v>24</v>
      </c>
      <c r="J8" s="3" t="s">
        <v>24</v>
      </c>
      <c r="K8" s="3" t="s">
        <v>24</v>
      </c>
      <c r="L8" s="3" t="s">
        <v>24</v>
      </c>
      <c r="M8" s="3" t="s">
        <v>24</v>
      </c>
      <c r="N8" s="3" t="s">
        <v>24</v>
      </c>
      <c r="O8" s="3" t="s">
        <v>24</v>
      </c>
      <c r="P8" s="3" t="s">
        <v>434</v>
      </c>
      <c r="Q8" s="3" t="s">
        <v>434</v>
      </c>
      <c r="R8" s="3" t="s">
        <v>434</v>
      </c>
      <c r="S8" s="3" t="s">
        <v>434</v>
      </c>
      <c r="T8" s="3" t="s">
        <v>434</v>
      </c>
    </row>
    <row r="9" spans="1:20" x14ac:dyDescent="0.35">
      <c r="A9" s="4" t="s">
        <v>12</v>
      </c>
      <c r="B9" s="4" t="s">
        <v>25</v>
      </c>
      <c r="C9" s="4" t="s">
        <v>29</v>
      </c>
      <c r="D9" s="3" t="s">
        <v>24</v>
      </c>
      <c r="E9" s="3" t="s">
        <v>24</v>
      </c>
      <c r="F9" s="3" t="s">
        <v>24</v>
      </c>
      <c r="G9" s="3" t="s">
        <v>24</v>
      </c>
      <c r="H9" s="3" t="s">
        <v>434</v>
      </c>
      <c r="I9" s="3" t="s">
        <v>434</v>
      </c>
      <c r="J9" s="3" t="s">
        <v>434</v>
      </c>
      <c r="K9" s="3" t="s">
        <v>434</v>
      </c>
      <c r="L9" s="3" t="s">
        <v>434</v>
      </c>
      <c r="M9" s="3" t="s">
        <v>434</v>
      </c>
      <c r="N9" s="3" t="s">
        <v>434</v>
      </c>
      <c r="O9" s="3" t="s">
        <v>434</v>
      </c>
      <c r="P9" s="3" t="s">
        <v>434</v>
      </c>
      <c r="Q9" s="3" t="s">
        <v>434</v>
      </c>
      <c r="R9" s="3" t="s">
        <v>434</v>
      </c>
      <c r="S9" s="3" t="s">
        <v>434</v>
      </c>
      <c r="T9" s="3" t="s">
        <v>434</v>
      </c>
    </row>
    <row r="10" spans="1:20" x14ac:dyDescent="0.35">
      <c r="A10" s="4" t="s">
        <v>12</v>
      </c>
      <c r="B10" s="4" t="s">
        <v>32</v>
      </c>
      <c r="C10" s="4" t="s">
        <v>32</v>
      </c>
      <c r="D10" s="3" t="s">
        <v>24</v>
      </c>
      <c r="E10" s="3" t="s">
        <v>24</v>
      </c>
      <c r="F10" s="3" t="s">
        <v>24</v>
      </c>
      <c r="G10" s="3" t="s">
        <v>24</v>
      </c>
      <c r="H10" s="3" t="s">
        <v>24</v>
      </c>
      <c r="I10" s="3" t="s">
        <v>24</v>
      </c>
      <c r="J10" s="3" t="s">
        <v>24</v>
      </c>
      <c r="K10" s="3" t="s">
        <v>24</v>
      </c>
      <c r="L10" s="3" t="s">
        <v>24</v>
      </c>
      <c r="M10" s="3" t="s">
        <v>24</v>
      </c>
      <c r="N10" s="3" t="s">
        <v>24</v>
      </c>
      <c r="O10" s="3" t="s">
        <v>24</v>
      </c>
      <c r="P10" s="3" t="s">
        <v>24</v>
      </c>
      <c r="Q10" s="3" t="s">
        <v>24</v>
      </c>
      <c r="R10" s="3" t="s">
        <v>24</v>
      </c>
      <c r="S10" s="3" t="s">
        <v>24</v>
      </c>
      <c r="T10" s="3" t="s">
        <v>434</v>
      </c>
    </row>
    <row r="11" spans="1:20" x14ac:dyDescent="0.35">
      <c r="A11" s="4" t="s">
        <v>12</v>
      </c>
      <c r="B11" s="4" t="s">
        <v>36</v>
      </c>
      <c r="C11" s="4" t="s">
        <v>36</v>
      </c>
      <c r="D11" s="3" t="s">
        <v>24</v>
      </c>
      <c r="E11" s="3" t="s">
        <v>24</v>
      </c>
      <c r="F11" s="3" t="s">
        <v>24</v>
      </c>
      <c r="G11" s="3" t="s">
        <v>24</v>
      </c>
      <c r="H11" s="3" t="s">
        <v>24</v>
      </c>
      <c r="I11" s="3" t="s">
        <v>434</v>
      </c>
      <c r="J11" s="3" t="s">
        <v>434</v>
      </c>
      <c r="K11" s="3" t="s">
        <v>434</v>
      </c>
      <c r="L11" s="3" t="s">
        <v>434</v>
      </c>
      <c r="M11" s="3" t="s">
        <v>434</v>
      </c>
      <c r="N11" s="3" t="s">
        <v>434</v>
      </c>
      <c r="O11" s="3" t="s">
        <v>434</v>
      </c>
      <c r="P11" s="3" t="s">
        <v>434</v>
      </c>
      <c r="Q11" s="3" t="s">
        <v>434</v>
      </c>
      <c r="R11" s="3" t="s">
        <v>434</v>
      </c>
      <c r="S11" s="3" t="s">
        <v>434</v>
      </c>
      <c r="T11" s="3" t="s">
        <v>434</v>
      </c>
    </row>
    <row r="12" spans="1:20" x14ac:dyDescent="0.35">
      <c r="A12" s="4" t="s">
        <v>12</v>
      </c>
      <c r="B12" s="4" t="s">
        <v>40</v>
      </c>
      <c r="C12" s="4" t="s">
        <v>40</v>
      </c>
      <c r="D12" s="3" t="s">
        <v>24</v>
      </c>
      <c r="E12" s="3" t="s">
        <v>24</v>
      </c>
      <c r="F12" s="3" t="s">
        <v>24</v>
      </c>
      <c r="G12" s="3" t="s">
        <v>24</v>
      </c>
      <c r="H12" s="3" t="s">
        <v>434</v>
      </c>
      <c r="I12" s="3" t="s">
        <v>434</v>
      </c>
      <c r="J12" s="3" t="s">
        <v>434</v>
      </c>
      <c r="K12" s="3" t="s">
        <v>434</v>
      </c>
      <c r="L12" s="3" t="s">
        <v>434</v>
      </c>
      <c r="M12" s="3" t="s">
        <v>434</v>
      </c>
      <c r="N12" s="3" t="s">
        <v>434</v>
      </c>
      <c r="O12" s="3" t="s">
        <v>434</v>
      </c>
      <c r="P12" s="3" t="s">
        <v>434</v>
      </c>
      <c r="Q12" s="3" t="s">
        <v>434</v>
      </c>
      <c r="R12" s="3" t="s">
        <v>438</v>
      </c>
      <c r="S12" s="3" t="s">
        <v>438</v>
      </c>
      <c r="T12" s="3" t="s">
        <v>438</v>
      </c>
    </row>
    <row r="13" spans="1:20" x14ac:dyDescent="0.35">
      <c r="A13" s="4" t="s">
        <v>43</v>
      </c>
      <c r="B13" s="4" t="s">
        <v>44</v>
      </c>
      <c r="C13" s="4" t="s">
        <v>45</v>
      </c>
      <c r="D13" s="3" t="s">
        <v>31</v>
      </c>
      <c r="E13" s="3" t="s">
        <v>31</v>
      </c>
      <c r="F13" s="3" t="s">
        <v>31</v>
      </c>
      <c r="G13" s="3" t="s">
        <v>31</v>
      </c>
      <c r="H13" s="3" t="s">
        <v>31</v>
      </c>
      <c r="I13" s="3" t="s">
        <v>434</v>
      </c>
      <c r="J13" s="3" t="s">
        <v>31</v>
      </c>
      <c r="K13" s="3" t="s">
        <v>91</v>
      </c>
      <c r="L13" s="3" t="s">
        <v>28</v>
      </c>
      <c r="M13" s="3" t="s">
        <v>433</v>
      </c>
      <c r="N13" s="3" t="s">
        <v>28</v>
      </c>
      <c r="O13" s="3" t="s">
        <v>31</v>
      </c>
      <c r="P13" s="3" t="s">
        <v>91</v>
      </c>
      <c r="Q13" s="3" t="s">
        <v>31</v>
      </c>
      <c r="R13" s="3" t="s">
        <v>31</v>
      </c>
      <c r="S13" s="3" t="s">
        <v>434</v>
      </c>
      <c r="T13" s="3" t="s">
        <v>434</v>
      </c>
    </row>
    <row r="14" spans="1:20" x14ac:dyDescent="0.35">
      <c r="A14" s="4" t="s">
        <v>43</v>
      </c>
      <c r="B14" s="4" t="s">
        <v>44</v>
      </c>
      <c r="C14" s="4" t="s">
        <v>47</v>
      </c>
      <c r="D14" s="3" t="s">
        <v>434</v>
      </c>
      <c r="E14" s="3" t="s">
        <v>434</v>
      </c>
      <c r="F14" s="3" t="s">
        <v>434</v>
      </c>
      <c r="G14" s="3" t="s">
        <v>434</v>
      </c>
      <c r="H14" s="3" t="s">
        <v>434</v>
      </c>
      <c r="I14" s="3" t="s">
        <v>432</v>
      </c>
      <c r="J14" s="3" t="s">
        <v>434</v>
      </c>
      <c r="K14" s="3" t="s">
        <v>434</v>
      </c>
      <c r="L14" s="3" t="s">
        <v>31</v>
      </c>
      <c r="M14" s="3" t="s">
        <v>440</v>
      </c>
      <c r="N14" s="3" t="s">
        <v>434</v>
      </c>
      <c r="O14" s="3" t="s">
        <v>437</v>
      </c>
      <c r="P14" s="3" t="s">
        <v>432</v>
      </c>
      <c r="Q14" s="3" t="s">
        <v>69</v>
      </c>
      <c r="R14" s="3" t="s">
        <v>59</v>
      </c>
      <c r="S14" s="3" t="s">
        <v>286</v>
      </c>
      <c r="T14" s="3" t="s">
        <v>23</v>
      </c>
    </row>
    <row r="15" spans="1:20" x14ac:dyDescent="0.35">
      <c r="A15" s="4" t="s">
        <v>43</v>
      </c>
      <c r="B15" s="4" t="s">
        <v>44</v>
      </c>
      <c r="C15" s="4" t="s">
        <v>50</v>
      </c>
      <c r="D15" s="3" t="s">
        <v>434</v>
      </c>
      <c r="E15" s="3" t="s">
        <v>434</v>
      </c>
      <c r="F15" s="3" t="s">
        <v>434</v>
      </c>
      <c r="G15" s="3" t="s">
        <v>434</v>
      </c>
      <c r="H15" s="3" t="s">
        <v>434</v>
      </c>
      <c r="I15" s="3" t="s">
        <v>434</v>
      </c>
      <c r="J15" s="3" t="s">
        <v>434</v>
      </c>
      <c r="K15" s="3" t="s">
        <v>31</v>
      </c>
      <c r="L15" s="3" t="s">
        <v>31</v>
      </c>
      <c r="M15" s="3" t="s">
        <v>438</v>
      </c>
      <c r="N15" s="3" t="s">
        <v>31</v>
      </c>
      <c r="O15" s="3" t="s">
        <v>434</v>
      </c>
      <c r="P15" s="3" t="s">
        <v>434</v>
      </c>
      <c r="Q15" s="3" t="s">
        <v>31</v>
      </c>
      <c r="R15" s="3" t="s">
        <v>31</v>
      </c>
      <c r="S15" s="3" t="s">
        <v>437</v>
      </c>
      <c r="T15" s="3" t="s">
        <v>437</v>
      </c>
    </row>
    <row r="16" spans="1:20" x14ac:dyDescent="0.35">
      <c r="A16" s="4" t="s">
        <v>43</v>
      </c>
      <c r="B16" s="4" t="s">
        <v>53</v>
      </c>
      <c r="C16" s="4" t="s">
        <v>53</v>
      </c>
      <c r="D16" s="3" t="s">
        <v>31</v>
      </c>
      <c r="E16" s="3" t="s">
        <v>31</v>
      </c>
      <c r="F16" s="3" t="s">
        <v>31</v>
      </c>
      <c r="G16" s="3" t="s">
        <v>31</v>
      </c>
      <c r="H16" s="3" t="s">
        <v>31</v>
      </c>
      <c r="I16" s="3" t="s">
        <v>432</v>
      </c>
      <c r="J16" s="3" t="s">
        <v>31</v>
      </c>
      <c r="K16" s="3" t="s">
        <v>28</v>
      </c>
      <c r="L16" s="3" t="s">
        <v>38</v>
      </c>
      <c r="M16" s="3" t="s">
        <v>441</v>
      </c>
      <c r="N16" s="3" t="s">
        <v>28</v>
      </c>
      <c r="O16" s="3" t="s">
        <v>437</v>
      </c>
      <c r="P16" s="3" t="s">
        <v>31</v>
      </c>
      <c r="Q16" s="3" t="s">
        <v>59</v>
      </c>
      <c r="R16" s="3" t="s">
        <v>313</v>
      </c>
      <c r="S16" s="3" t="s">
        <v>20</v>
      </c>
      <c r="T16" s="3" t="s">
        <v>75</v>
      </c>
    </row>
    <row r="17" spans="1:20" x14ac:dyDescent="0.35">
      <c r="A17" s="4" t="s">
        <v>43</v>
      </c>
      <c r="B17" s="4" t="s">
        <v>56</v>
      </c>
      <c r="C17" s="4" t="s">
        <v>57</v>
      </c>
      <c r="D17" s="3" t="s">
        <v>24</v>
      </c>
      <c r="E17" s="3" t="s">
        <v>24</v>
      </c>
      <c r="F17" s="3" t="s">
        <v>24</v>
      </c>
      <c r="G17" s="3" t="s">
        <v>24</v>
      </c>
      <c r="H17" s="3" t="s">
        <v>24</v>
      </c>
      <c r="I17" s="3" t="s">
        <v>24</v>
      </c>
      <c r="J17" s="3" t="s">
        <v>434</v>
      </c>
      <c r="K17" s="3" t="s">
        <v>434</v>
      </c>
      <c r="L17" s="3" t="s">
        <v>432</v>
      </c>
      <c r="M17" s="3" t="s">
        <v>31</v>
      </c>
      <c r="N17" s="3" t="s">
        <v>434</v>
      </c>
      <c r="O17" s="3" t="s">
        <v>434</v>
      </c>
      <c r="P17" s="3" t="s">
        <v>431</v>
      </c>
      <c r="Q17" s="3" t="s">
        <v>432</v>
      </c>
      <c r="R17" s="3" t="s">
        <v>434</v>
      </c>
      <c r="S17" s="3" t="s">
        <v>31</v>
      </c>
      <c r="T17" s="3" t="s">
        <v>434</v>
      </c>
    </row>
    <row r="18" spans="1:20" x14ac:dyDescent="0.35">
      <c r="A18" s="4" t="s">
        <v>43</v>
      </c>
      <c r="B18" s="4" t="s">
        <v>56</v>
      </c>
      <c r="C18" s="4" t="s">
        <v>60</v>
      </c>
      <c r="D18" s="3" t="s">
        <v>24</v>
      </c>
      <c r="E18" s="3" t="s">
        <v>24</v>
      </c>
      <c r="F18" s="3" t="s">
        <v>24</v>
      </c>
      <c r="G18" s="3" t="s">
        <v>24</v>
      </c>
      <c r="H18" s="3" t="s">
        <v>24</v>
      </c>
      <c r="I18" s="3" t="s">
        <v>24</v>
      </c>
      <c r="J18" s="3" t="s">
        <v>24</v>
      </c>
      <c r="K18" s="3" t="s">
        <v>24</v>
      </c>
      <c r="L18" s="3" t="s">
        <v>24</v>
      </c>
      <c r="M18" s="3" t="s">
        <v>434</v>
      </c>
      <c r="N18" s="3" t="s">
        <v>31</v>
      </c>
      <c r="O18" s="3" t="s">
        <v>434</v>
      </c>
      <c r="P18" s="3" t="s">
        <v>69</v>
      </c>
      <c r="Q18" s="3" t="s">
        <v>432</v>
      </c>
      <c r="R18" s="3" t="s">
        <v>432</v>
      </c>
      <c r="S18" s="3" t="s">
        <v>31</v>
      </c>
      <c r="T18" s="3" t="s">
        <v>31</v>
      </c>
    </row>
    <row r="19" spans="1:20" x14ac:dyDescent="0.35">
      <c r="A19" s="4" t="s">
        <v>43</v>
      </c>
      <c r="B19" s="4" t="s">
        <v>56</v>
      </c>
      <c r="C19" s="4" t="s">
        <v>62</v>
      </c>
      <c r="D19" s="3" t="s">
        <v>24</v>
      </c>
      <c r="E19" s="3" t="s">
        <v>24</v>
      </c>
      <c r="F19" s="3" t="s">
        <v>24</v>
      </c>
      <c r="G19" s="3" t="s">
        <v>24</v>
      </c>
      <c r="H19" s="3" t="s">
        <v>24</v>
      </c>
      <c r="I19" s="3" t="s">
        <v>24</v>
      </c>
      <c r="J19" s="3" t="s">
        <v>24</v>
      </c>
      <c r="K19" s="3" t="s">
        <v>24</v>
      </c>
      <c r="L19" s="3" t="s">
        <v>24</v>
      </c>
      <c r="M19" s="3" t="s">
        <v>24</v>
      </c>
      <c r="N19" s="3" t="s">
        <v>24</v>
      </c>
      <c r="O19" s="3" t="s">
        <v>24</v>
      </c>
      <c r="P19" s="3" t="s">
        <v>24</v>
      </c>
      <c r="Q19" s="3" t="s">
        <v>24</v>
      </c>
      <c r="R19" s="3" t="s">
        <v>24</v>
      </c>
      <c r="S19" s="3" t="s">
        <v>24</v>
      </c>
      <c r="T19" s="3" t="s">
        <v>24</v>
      </c>
    </row>
    <row r="20" spans="1:20" x14ac:dyDescent="0.35">
      <c r="A20" s="4" t="s">
        <v>43</v>
      </c>
      <c r="B20" s="4" t="s">
        <v>65</v>
      </c>
      <c r="C20" s="4" t="s">
        <v>65</v>
      </c>
      <c r="D20" s="3" t="s">
        <v>24</v>
      </c>
      <c r="E20" s="3" t="s">
        <v>24</v>
      </c>
      <c r="F20" s="3" t="s">
        <v>24</v>
      </c>
      <c r="G20" s="3" t="s">
        <v>24</v>
      </c>
      <c r="H20" s="3" t="s">
        <v>24</v>
      </c>
      <c r="I20" s="3" t="s">
        <v>24</v>
      </c>
      <c r="J20" s="3" t="s">
        <v>434</v>
      </c>
      <c r="K20" s="3" t="s">
        <v>434</v>
      </c>
      <c r="L20" s="3" t="s">
        <v>432</v>
      </c>
      <c r="M20" s="3" t="s">
        <v>31</v>
      </c>
      <c r="N20" s="3" t="s">
        <v>434</v>
      </c>
      <c r="O20" s="3" t="s">
        <v>434</v>
      </c>
      <c r="P20" s="3" t="s">
        <v>91</v>
      </c>
      <c r="Q20" s="3" t="s">
        <v>437</v>
      </c>
      <c r="R20" s="3" t="s">
        <v>434</v>
      </c>
      <c r="S20" s="3" t="s">
        <v>31</v>
      </c>
      <c r="T20" s="3" t="s">
        <v>31</v>
      </c>
    </row>
    <row r="21" spans="1:20" x14ac:dyDescent="0.35">
      <c r="A21" s="4" t="s">
        <v>43</v>
      </c>
      <c r="B21" s="4" t="s">
        <v>68</v>
      </c>
      <c r="C21" s="4" t="s">
        <v>68</v>
      </c>
      <c r="D21" s="3" t="s">
        <v>24</v>
      </c>
      <c r="E21" s="3" t="s">
        <v>24</v>
      </c>
      <c r="F21" s="3" t="s">
        <v>24</v>
      </c>
      <c r="G21" s="3" t="s">
        <v>24</v>
      </c>
      <c r="H21" s="3" t="s">
        <v>24</v>
      </c>
      <c r="I21" s="3" t="s">
        <v>24</v>
      </c>
      <c r="J21" s="3" t="s">
        <v>24</v>
      </c>
      <c r="K21" s="3" t="s">
        <v>24</v>
      </c>
      <c r="L21" s="3" t="s">
        <v>24</v>
      </c>
      <c r="M21" s="3" t="s">
        <v>24</v>
      </c>
      <c r="N21" s="3" t="s">
        <v>24</v>
      </c>
      <c r="O21" s="3" t="s">
        <v>24</v>
      </c>
      <c r="P21" s="3" t="s">
        <v>24</v>
      </c>
      <c r="Q21" s="3" t="s">
        <v>24</v>
      </c>
      <c r="R21" s="3" t="s">
        <v>24</v>
      </c>
      <c r="S21" s="3" t="s">
        <v>24</v>
      </c>
      <c r="T21" s="3" t="s">
        <v>24</v>
      </c>
    </row>
    <row r="22" spans="1:20" x14ac:dyDescent="0.35">
      <c r="A22" s="4" t="s">
        <v>43</v>
      </c>
      <c r="B22" s="4" t="s">
        <v>70</v>
      </c>
      <c r="C22" s="4" t="s">
        <v>71</v>
      </c>
      <c r="D22" s="3" t="s">
        <v>24</v>
      </c>
      <c r="E22" s="3" t="s">
        <v>24</v>
      </c>
      <c r="F22" s="3" t="s">
        <v>24</v>
      </c>
      <c r="G22" s="3" t="s">
        <v>24</v>
      </c>
      <c r="H22" s="3" t="s">
        <v>24</v>
      </c>
      <c r="I22" s="3" t="s">
        <v>24</v>
      </c>
      <c r="J22" s="3" t="s">
        <v>24</v>
      </c>
      <c r="K22" s="3" t="s">
        <v>24</v>
      </c>
      <c r="L22" s="3" t="s">
        <v>24</v>
      </c>
      <c r="M22" s="3" t="s">
        <v>24</v>
      </c>
      <c r="N22" s="3" t="s">
        <v>24</v>
      </c>
      <c r="O22" s="3" t="s">
        <v>24</v>
      </c>
      <c r="P22" s="3" t="s">
        <v>24</v>
      </c>
      <c r="Q22" s="3" t="s">
        <v>24</v>
      </c>
      <c r="R22" s="3" t="s">
        <v>24</v>
      </c>
      <c r="S22" s="3" t="s">
        <v>24</v>
      </c>
      <c r="T22" s="3" t="s">
        <v>24</v>
      </c>
    </row>
    <row r="23" spans="1:20" x14ac:dyDescent="0.35">
      <c r="A23" s="4" t="s">
        <v>43</v>
      </c>
      <c r="B23" s="4" t="s">
        <v>70</v>
      </c>
      <c r="C23" s="4" t="s">
        <v>72</v>
      </c>
      <c r="D23" s="3" t="s">
        <v>24</v>
      </c>
      <c r="E23" s="3" t="s">
        <v>24</v>
      </c>
      <c r="F23" s="3" t="s">
        <v>24</v>
      </c>
      <c r="G23" s="3" t="s">
        <v>24</v>
      </c>
      <c r="H23" s="3" t="s">
        <v>24</v>
      </c>
      <c r="I23" s="3" t="s">
        <v>24</v>
      </c>
      <c r="J23" s="3" t="s">
        <v>24</v>
      </c>
      <c r="K23" s="3" t="s">
        <v>24</v>
      </c>
      <c r="L23" s="3" t="s">
        <v>24</v>
      </c>
      <c r="M23" s="3" t="s">
        <v>24</v>
      </c>
      <c r="N23" s="3" t="s">
        <v>24</v>
      </c>
      <c r="O23" s="3" t="s">
        <v>24</v>
      </c>
      <c r="P23" s="3" t="s">
        <v>24</v>
      </c>
      <c r="Q23" s="3" t="s">
        <v>24</v>
      </c>
      <c r="R23" s="3" t="s">
        <v>24</v>
      </c>
      <c r="S23" s="3" t="s">
        <v>434</v>
      </c>
      <c r="T23" s="3" t="s">
        <v>434</v>
      </c>
    </row>
    <row r="24" spans="1:20" x14ac:dyDescent="0.35">
      <c r="A24" s="4" t="s">
        <v>43</v>
      </c>
      <c r="B24" s="4" t="s">
        <v>74</v>
      </c>
      <c r="C24" s="4" t="s">
        <v>74</v>
      </c>
      <c r="D24" s="3" t="s">
        <v>24</v>
      </c>
      <c r="E24" s="3" t="s">
        <v>24</v>
      </c>
      <c r="F24" s="3" t="s">
        <v>24</v>
      </c>
      <c r="G24" s="3" t="s">
        <v>24</v>
      </c>
      <c r="H24" s="3" t="s">
        <v>24</v>
      </c>
      <c r="I24" s="3" t="s">
        <v>24</v>
      </c>
      <c r="J24" s="3" t="s">
        <v>24</v>
      </c>
      <c r="K24" s="3" t="s">
        <v>24</v>
      </c>
      <c r="L24" s="3" t="s">
        <v>24</v>
      </c>
      <c r="M24" s="3" t="s">
        <v>24</v>
      </c>
      <c r="N24" s="3" t="s">
        <v>24</v>
      </c>
      <c r="O24" s="3" t="s">
        <v>24</v>
      </c>
      <c r="P24" s="3" t="s">
        <v>24</v>
      </c>
      <c r="Q24" s="3" t="s">
        <v>24</v>
      </c>
      <c r="R24" s="3" t="s">
        <v>24</v>
      </c>
      <c r="S24" s="3" t="s">
        <v>434</v>
      </c>
      <c r="T24" s="3" t="s">
        <v>434</v>
      </c>
    </row>
    <row r="25" spans="1:20" x14ac:dyDescent="0.35">
      <c r="A25" s="4" t="s">
        <v>43</v>
      </c>
      <c r="B25" s="4" t="s">
        <v>76</v>
      </c>
      <c r="C25" s="4" t="s">
        <v>76</v>
      </c>
      <c r="D25" s="3" t="s">
        <v>31</v>
      </c>
      <c r="E25" s="3" t="s">
        <v>31</v>
      </c>
      <c r="F25" s="3" t="s">
        <v>31</v>
      </c>
      <c r="G25" s="3" t="s">
        <v>31</v>
      </c>
      <c r="H25" s="3" t="s">
        <v>31</v>
      </c>
      <c r="I25" s="3" t="s">
        <v>432</v>
      </c>
      <c r="J25" s="3" t="s">
        <v>31</v>
      </c>
      <c r="K25" s="3" t="s">
        <v>28</v>
      </c>
      <c r="L25" s="3" t="s">
        <v>28</v>
      </c>
      <c r="M25" s="3" t="s">
        <v>442</v>
      </c>
      <c r="N25" s="3" t="s">
        <v>28</v>
      </c>
      <c r="O25" s="3" t="s">
        <v>437</v>
      </c>
      <c r="P25" s="3" t="s">
        <v>38</v>
      </c>
      <c r="Q25" s="3" t="s">
        <v>69</v>
      </c>
      <c r="R25" s="3" t="s">
        <v>313</v>
      </c>
      <c r="S25" s="3" t="s">
        <v>286</v>
      </c>
      <c r="T25" s="3" t="s">
        <v>83</v>
      </c>
    </row>
    <row r="26" spans="1:20" x14ac:dyDescent="0.35">
      <c r="A26" s="4" t="s">
        <v>79</v>
      </c>
      <c r="B26" s="4" t="s">
        <v>79</v>
      </c>
      <c r="C26" s="4" t="s">
        <v>57</v>
      </c>
      <c r="D26" s="3" t="s">
        <v>24</v>
      </c>
      <c r="E26" s="3" t="s">
        <v>24</v>
      </c>
      <c r="F26" s="3" t="s">
        <v>24</v>
      </c>
      <c r="G26" s="3" t="s">
        <v>24</v>
      </c>
      <c r="H26" s="3" t="s">
        <v>24</v>
      </c>
      <c r="I26" s="3" t="s">
        <v>31</v>
      </c>
      <c r="J26" s="3" t="s">
        <v>31</v>
      </c>
      <c r="K26" s="3" t="s">
        <v>31</v>
      </c>
      <c r="L26" s="3" t="s">
        <v>432</v>
      </c>
      <c r="M26" s="3" t="s">
        <v>437</v>
      </c>
      <c r="N26" s="3" t="s">
        <v>434</v>
      </c>
      <c r="O26" s="3" t="s">
        <v>31</v>
      </c>
      <c r="P26" s="3" t="s">
        <v>437</v>
      </c>
      <c r="Q26" s="3" t="s">
        <v>432</v>
      </c>
      <c r="R26" s="3" t="s">
        <v>287</v>
      </c>
      <c r="S26" s="3" t="s">
        <v>28</v>
      </c>
      <c r="T26" s="3" t="s">
        <v>28</v>
      </c>
    </row>
    <row r="27" spans="1:20" x14ac:dyDescent="0.35">
      <c r="A27" s="4" t="s">
        <v>79</v>
      </c>
      <c r="B27" s="4" t="s">
        <v>79</v>
      </c>
      <c r="C27" s="4" t="s">
        <v>60</v>
      </c>
      <c r="D27" s="3" t="s">
        <v>24</v>
      </c>
      <c r="E27" s="3" t="s">
        <v>24</v>
      </c>
      <c r="F27" s="3" t="s">
        <v>24</v>
      </c>
      <c r="G27" s="3" t="s">
        <v>24</v>
      </c>
      <c r="H27" s="3" t="s">
        <v>24</v>
      </c>
      <c r="I27" s="3" t="s">
        <v>24</v>
      </c>
      <c r="J27" s="3" t="s">
        <v>24</v>
      </c>
      <c r="K27" s="3" t="s">
        <v>24</v>
      </c>
      <c r="L27" s="3" t="s">
        <v>24</v>
      </c>
      <c r="M27" s="3" t="s">
        <v>434</v>
      </c>
      <c r="N27" s="3" t="s">
        <v>437</v>
      </c>
      <c r="O27" s="3" t="s">
        <v>437</v>
      </c>
      <c r="P27" s="3" t="s">
        <v>439</v>
      </c>
      <c r="Q27" s="3" t="s">
        <v>439</v>
      </c>
      <c r="R27" s="3" t="s">
        <v>437</v>
      </c>
      <c r="S27" s="3" t="s">
        <v>431</v>
      </c>
      <c r="T27" s="3" t="s">
        <v>431</v>
      </c>
    </row>
    <row r="28" spans="1:20" x14ac:dyDescent="0.35">
      <c r="A28" s="4" t="s">
        <v>79</v>
      </c>
      <c r="B28" s="4" t="s">
        <v>79</v>
      </c>
      <c r="C28" s="4" t="s">
        <v>62</v>
      </c>
      <c r="D28" s="3" t="s">
        <v>24</v>
      </c>
      <c r="E28" s="3" t="s">
        <v>24</v>
      </c>
      <c r="F28" s="3" t="s">
        <v>24</v>
      </c>
      <c r="G28" s="3" t="s">
        <v>24</v>
      </c>
      <c r="H28" s="3" t="s">
        <v>24</v>
      </c>
      <c r="I28" s="3" t="s">
        <v>24</v>
      </c>
      <c r="J28" s="3" t="s">
        <v>24</v>
      </c>
      <c r="K28" s="3" t="s">
        <v>24</v>
      </c>
      <c r="L28" s="3" t="s">
        <v>24</v>
      </c>
      <c r="M28" s="3" t="s">
        <v>434</v>
      </c>
      <c r="N28" s="3" t="s">
        <v>432</v>
      </c>
      <c r="O28" s="3" t="s">
        <v>434</v>
      </c>
      <c r="P28" s="3" t="s">
        <v>91</v>
      </c>
      <c r="Q28" s="3" t="s">
        <v>91</v>
      </c>
      <c r="R28" s="3" t="s">
        <v>91</v>
      </c>
      <c r="S28" s="3" t="s">
        <v>31</v>
      </c>
      <c r="T28" s="3" t="s">
        <v>91</v>
      </c>
    </row>
    <row r="29" spans="1:20" x14ac:dyDescent="0.35">
      <c r="A29" s="4" t="s">
        <v>79</v>
      </c>
      <c r="B29" s="4" t="s">
        <v>85</v>
      </c>
      <c r="C29" s="4" t="s">
        <v>85</v>
      </c>
      <c r="D29" s="3" t="s">
        <v>24</v>
      </c>
      <c r="E29" s="3" t="s">
        <v>24</v>
      </c>
      <c r="F29" s="3" t="s">
        <v>24</v>
      </c>
      <c r="G29" s="3" t="s">
        <v>24</v>
      </c>
      <c r="H29" s="3" t="s">
        <v>24</v>
      </c>
      <c r="I29" s="3" t="s">
        <v>31</v>
      </c>
      <c r="J29" s="3" t="s">
        <v>31</v>
      </c>
      <c r="K29" s="3" t="s">
        <v>31</v>
      </c>
      <c r="L29" s="3" t="s">
        <v>432</v>
      </c>
      <c r="M29" s="3" t="s">
        <v>432</v>
      </c>
      <c r="N29" s="3" t="s">
        <v>437</v>
      </c>
      <c r="O29" s="3" t="s">
        <v>434</v>
      </c>
      <c r="P29" s="3" t="s">
        <v>439</v>
      </c>
      <c r="Q29" s="3" t="s">
        <v>431</v>
      </c>
      <c r="R29" s="3" t="s">
        <v>287</v>
      </c>
      <c r="S29" s="3" t="s">
        <v>91</v>
      </c>
      <c r="T29" s="3" t="s">
        <v>91</v>
      </c>
    </row>
    <row r="30" spans="1:20" x14ac:dyDescent="0.35">
      <c r="A30" s="4" t="s">
        <v>87</v>
      </c>
      <c r="B30" s="4" t="s">
        <v>88</v>
      </c>
      <c r="C30" s="4" t="s">
        <v>89</v>
      </c>
      <c r="D30" s="3" t="s">
        <v>24</v>
      </c>
      <c r="E30" s="3" t="s">
        <v>24</v>
      </c>
      <c r="F30" s="3" t="s">
        <v>24</v>
      </c>
      <c r="G30" s="3" t="s">
        <v>24</v>
      </c>
      <c r="H30" s="3" t="s">
        <v>24</v>
      </c>
      <c r="I30" s="3" t="s">
        <v>24</v>
      </c>
      <c r="J30" s="3" t="s">
        <v>24</v>
      </c>
      <c r="K30" s="3" t="s">
        <v>24</v>
      </c>
      <c r="L30" s="3" t="s">
        <v>24</v>
      </c>
      <c r="M30" s="3" t="s">
        <v>24</v>
      </c>
      <c r="N30" s="3" t="s">
        <v>434</v>
      </c>
      <c r="O30" s="3" t="s">
        <v>434</v>
      </c>
      <c r="P30" s="3" t="s">
        <v>434</v>
      </c>
      <c r="Q30" s="3" t="s">
        <v>434</v>
      </c>
      <c r="R30" s="3" t="s">
        <v>434</v>
      </c>
      <c r="S30" s="3" t="s">
        <v>434</v>
      </c>
      <c r="T30" s="3" t="s">
        <v>434</v>
      </c>
    </row>
    <row r="31" spans="1:20" x14ac:dyDescent="0.35">
      <c r="A31" s="4" t="s">
        <v>87</v>
      </c>
      <c r="B31" s="4" t="s">
        <v>88</v>
      </c>
      <c r="C31" s="4" t="s">
        <v>92</v>
      </c>
      <c r="D31" s="3" t="s">
        <v>24</v>
      </c>
      <c r="E31" s="3" t="s">
        <v>24</v>
      </c>
      <c r="F31" s="3" t="s">
        <v>24</v>
      </c>
      <c r="G31" s="3" t="s">
        <v>24</v>
      </c>
      <c r="H31" s="3" t="s">
        <v>24</v>
      </c>
      <c r="I31" s="3" t="s">
        <v>24</v>
      </c>
      <c r="J31" s="3" t="s">
        <v>24</v>
      </c>
      <c r="K31" s="3" t="s">
        <v>24</v>
      </c>
      <c r="L31" s="3" t="s">
        <v>24</v>
      </c>
      <c r="M31" s="3" t="s">
        <v>24</v>
      </c>
      <c r="N31" s="3" t="s">
        <v>24</v>
      </c>
      <c r="O31" s="3" t="s">
        <v>24</v>
      </c>
      <c r="P31" s="3" t="s">
        <v>24</v>
      </c>
      <c r="Q31" s="3" t="s">
        <v>24</v>
      </c>
      <c r="R31" s="3" t="s">
        <v>24</v>
      </c>
      <c r="S31" s="3" t="s">
        <v>24</v>
      </c>
      <c r="T31" s="3" t="s">
        <v>24</v>
      </c>
    </row>
    <row r="32" spans="1:20" x14ac:dyDescent="0.35">
      <c r="A32" s="4" t="s">
        <v>87</v>
      </c>
      <c r="B32" s="4" t="s">
        <v>94</v>
      </c>
      <c r="C32" s="4" t="s">
        <v>94</v>
      </c>
      <c r="D32" s="3" t="s">
        <v>24</v>
      </c>
      <c r="E32" s="3" t="s">
        <v>24</v>
      </c>
      <c r="F32" s="3" t="s">
        <v>24</v>
      </c>
      <c r="G32" s="3" t="s">
        <v>24</v>
      </c>
      <c r="H32" s="3" t="s">
        <v>24</v>
      </c>
      <c r="I32" s="3" t="s">
        <v>24</v>
      </c>
      <c r="J32" s="3" t="s">
        <v>24</v>
      </c>
      <c r="K32" s="3" t="s">
        <v>24</v>
      </c>
      <c r="L32" s="3" t="s">
        <v>24</v>
      </c>
      <c r="M32" s="3" t="s">
        <v>24</v>
      </c>
      <c r="N32" s="3" t="s">
        <v>434</v>
      </c>
      <c r="O32" s="3" t="s">
        <v>434</v>
      </c>
      <c r="P32" s="3" t="s">
        <v>434</v>
      </c>
      <c r="Q32" s="3" t="s">
        <v>434</v>
      </c>
      <c r="R32" s="3" t="s">
        <v>434</v>
      </c>
      <c r="S32" s="3" t="s">
        <v>434</v>
      </c>
      <c r="T32" s="3" t="s">
        <v>434</v>
      </c>
    </row>
    <row r="33" spans="1:20" x14ac:dyDescent="0.35">
      <c r="A33" s="4" t="s">
        <v>87</v>
      </c>
      <c r="B33" s="4" t="s">
        <v>96</v>
      </c>
      <c r="C33" s="4" t="s">
        <v>96</v>
      </c>
      <c r="D33" s="3" t="s">
        <v>434</v>
      </c>
      <c r="E33" s="3" t="s">
        <v>434</v>
      </c>
      <c r="F33" s="3" t="s">
        <v>434</v>
      </c>
      <c r="G33" s="3" t="s">
        <v>434</v>
      </c>
      <c r="H33" s="3" t="s">
        <v>434</v>
      </c>
      <c r="I33" s="3" t="s">
        <v>434</v>
      </c>
      <c r="J33" s="3" t="s">
        <v>434</v>
      </c>
      <c r="K33" s="3" t="s">
        <v>434</v>
      </c>
      <c r="L33" s="3" t="s">
        <v>434</v>
      </c>
      <c r="M33" s="3" t="s">
        <v>434</v>
      </c>
      <c r="N33" s="3" t="s">
        <v>434</v>
      </c>
      <c r="O33" s="3" t="s">
        <v>434</v>
      </c>
      <c r="P33" s="3" t="s">
        <v>434</v>
      </c>
      <c r="Q33" s="3" t="s">
        <v>31</v>
      </c>
      <c r="R33" s="3" t="s">
        <v>31</v>
      </c>
      <c r="S33" s="3" t="s">
        <v>434</v>
      </c>
      <c r="T33" s="3" t="s">
        <v>31</v>
      </c>
    </row>
    <row r="34" spans="1:20" x14ac:dyDescent="0.35">
      <c r="A34" s="4" t="s">
        <v>87</v>
      </c>
      <c r="B34" s="4" t="s">
        <v>97</v>
      </c>
      <c r="C34" s="4" t="s">
        <v>97</v>
      </c>
      <c r="D34" s="3" t="s">
        <v>24</v>
      </c>
      <c r="E34" s="3" t="s">
        <v>24</v>
      </c>
      <c r="F34" s="3" t="s">
        <v>24</v>
      </c>
      <c r="G34" s="3" t="s">
        <v>434</v>
      </c>
      <c r="H34" s="3" t="s">
        <v>434</v>
      </c>
      <c r="I34" s="3" t="s">
        <v>434</v>
      </c>
      <c r="J34" s="3" t="s">
        <v>434</v>
      </c>
      <c r="K34" s="3" t="s">
        <v>434</v>
      </c>
      <c r="L34" s="3" t="s">
        <v>434</v>
      </c>
      <c r="M34" s="3" t="s">
        <v>434</v>
      </c>
      <c r="N34" s="3" t="s">
        <v>434</v>
      </c>
      <c r="O34" s="3" t="s">
        <v>434</v>
      </c>
      <c r="P34" s="3" t="s">
        <v>434</v>
      </c>
      <c r="Q34" s="3" t="s">
        <v>434</v>
      </c>
      <c r="R34" s="3" t="s">
        <v>434</v>
      </c>
      <c r="S34" s="3" t="s">
        <v>434</v>
      </c>
      <c r="T34" s="3" t="s">
        <v>434</v>
      </c>
    </row>
    <row r="35" spans="1:20" x14ac:dyDescent="0.35">
      <c r="A35" s="4" t="s">
        <v>87</v>
      </c>
      <c r="B35" s="4" t="s">
        <v>98</v>
      </c>
      <c r="C35" s="4" t="s">
        <v>98</v>
      </c>
      <c r="D35" s="3" t="s">
        <v>434</v>
      </c>
      <c r="E35" s="3" t="s">
        <v>434</v>
      </c>
      <c r="F35" s="3" t="s">
        <v>434</v>
      </c>
      <c r="G35" s="3" t="s">
        <v>434</v>
      </c>
      <c r="H35" s="3" t="s">
        <v>434</v>
      </c>
      <c r="I35" s="3" t="s">
        <v>434</v>
      </c>
      <c r="J35" s="3" t="s">
        <v>434</v>
      </c>
      <c r="K35" s="3" t="s">
        <v>434</v>
      </c>
      <c r="L35" s="3" t="s">
        <v>434</v>
      </c>
      <c r="M35" s="3" t="s">
        <v>432</v>
      </c>
      <c r="N35" s="3" t="s">
        <v>434</v>
      </c>
      <c r="O35" s="3" t="s">
        <v>434</v>
      </c>
      <c r="P35" s="3" t="s">
        <v>434</v>
      </c>
      <c r="Q35" s="3" t="s">
        <v>434</v>
      </c>
      <c r="R35" s="3" t="s">
        <v>434</v>
      </c>
      <c r="S35" s="3" t="s">
        <v>434</v>
      </c>
      <c r="T35" s="3" t="s">
        <v>31</v>
      </c>
    </row>
    <row r="36" spans="1:20" x14ac:dyDescent="0.35">
      <c r="A36" s="6" t="s">
        <v>87</v>
      </c>
      <c r="B36" s="6" t="s">
        <v>100</v>
      </c>
      <c r="C36" s="6" t="s">
        <v>100</v>
      </c>
      <c r="D36" s="5" t="s">
        <v>434</v>
      </c>
      <c r="E36" s="5" t="s">
        <v>434</v>
      </c>
      <c r="F36" s="5" t="s">
        <v>434</v>
      </c>
      <c r="G36" s="5" t="s">
        <v>434</v>
      </c>
      <c r="H36" s="5" t="s">
        <v>434</v>
      </c>
      <c r="I36" s="5" t="s">
        <v>434</v>
      </c>
      <c r="J36" s="5" t="s">
        <v>434</v>
      </c>
      <c r="K36" s="5" t="s">
        <v>434</v>
      </c>
      <c r="L36" s="5" t="s">
        <v>434</v>
      </c>
      <c r="M36" s="5" t="s">
        <v>432</v>
      </c>
      <c r="N36" s="5" t="s">
        <v>434</v>
      </c>
      <c r="O36" s="5" t="s">
        <v>434</v>
      </c>
      <c r="P36" s="5" t="s">
        <v>434</v>
      </c>
      <c r="Q36" s="5" t="s">
        <v>31</v>
      </c>
      <c r="R36" s="5" t="s">
        <v>31</v>
      </c>
      <c r="S36" s="5" t="s">
        <v>434</v>
      </c>
      <c r="T36" s="5" t="s">
        <v>31</v>
      </c>
    </row>
    <row r="37" spans="1:20" x14ac:dyDescent="0.35">
      <c r="A37" s="6" t="s">
        <v>103</v>
      </c>
      <c r="B37" s="6" t="s">
        <v>103</v>
      </c>
      <c r="C37" s="6" t="s">
        <v>103</v>
      </c>
      <c r="D37" s="5" t="s">
        <v>437</v>
      </c>
      <c r="E37" s="5" t="s">
        <v>434</v>
      </c>
      <c r="F37" s="5" t="s">
        <v>434</v>
      </c>
      <c r="G37" s="5" t="s">
        <v>436</v>
      </c>
      <c r="H37" s="5" t="s">
        <v>434</v>
      </c>
      <c r="I37" s="5" t="s">
        <v>434</v>
      </c>
      <c r="J37" s="5" t="s">
        <v>432</v>
      </c>
      <c r="K37" s="5" t="s">
        <v>431</v>
      </c>
      <c r="L37" s="5" t="s">
        <v>443</v>
      </c>
      <c r="M37" s="5" t="s">
        <v>444</v>
      </c>
      <c r="N37" s="5" t="s">
        <v>432</v>
      </c>
      <c r="O37" s="5" t="s">
        <v>433</v>
      </c>
      <c r="P37" s="5" t="s">
        <v>91</v>
      </c>
      <c r="Q37" s="5" t="s">
        <v>28</v>
      </c>
      <c r="R37" s="5" t="s">
        <v>23</v>
      </c>
      <c r="S37" s="5" t="s">
        <v>46</v>
      </c>
      <c r="T37" s="5" t="s">
        <v>326</v>
      </c>
    </row>
    <row r="40" spans="1:20" x14ac:dyDescent="0.35">
      <c r="A40" s="4" t="s">
        <v>445</v>
      </c>
    </row>
    <row r="42" spans="1:20" x14ac:dyDescent="0.35">
      <c r="A42" s="4" t="s">
        <v>446</v>
      </c>
    </row>
    <row r="43" spans="1:20" x14ac:dyDescent="0.35">
      <c r="A43" s="4" t="s">
        <v>447</v>
      </c>
    </row>
    <row r="44" spans="1:20" x14ac:dyDescent="0.35">
      <c r="A44" s="4" t="s">
        <v>448</v>
      </c>
    </row>
    <row r="45" spans="1:20" x14ac:dyDescent="0.35">
      <c r="A45" s="4" t="s">
        <v>449</v>
      </c>
    </row>
    <row r="46" spans="1:20" x14ac:dyDescent="0.35">
      <c r="A46" s="4" t="s">
        <v>111</v>
      </c>
    </row>
    <row r="47" spans="1:20" x14ac:dyDescent="0.35">
      <c r="A47" s="4" t="s">
        <v>450</v>
      </c>
    </row>
    <row r="48" spans="1:20" x14ac:dyDescent="0.35">
      <c r="A48" s="4" t="s">
        <v>451</v>
      </c>
    </row>
    <row r="51" spans="1:1" ht="15" x14ac:dyDescent="0.35">
      <c r="A51"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7"/>
  <sheetViews>
    <sheetView workbookViewId="0"/>
  </sheetViews>
  <sheetFormatPr defaultColWidth="10.90625" defaultRowHeight="14.5" x14ac:dyDescent="0.35"/>
  <cols>
    <col min="1" max="1" width="18.7265625" customWidth="1"/>
    <col min="2" max="19" width="12.7265625" customWidth="1"/>
  </cols>
  <sheetData>
    <row r="1" spans="1:19" x14ac:dyDescent="0.35">
      <c r="A1" s="1" t="s">
        <v>452</v>
      </c>
    </row>
    <row r="3" spans="1:19" x14ac:dyDescent="0.35">
      <c r="A3" s="2" t="s">
        <v>453</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454</v>
      </c>
      <c r="B4" s="3" t="s">
        <v>177</v>
      </c>
      <c r="C4" s="3" t="s">
        <v>190</v>
      </c>
      <c r="D4" s="3" t="s">
        <v>199</v>
      </c>
      <c r="E4" s="3" t="s">
        <v>248</v>
      </c>
      <c r="F4" s="3" t="s">
        <v>143</v>
      </c>
      <c r="G4" s="3" t="s">
        <v>256</v>
      </c>
      <c r="H4" s="3" t="s">
        <v>257</v>
      </c>
      <c r="I4" s="3" t="s">
        <v>235</v>
      </c>
      <c r="J4" s="3" t="s">
        <v>15</v>
      </c>
      <c r="K4" s="3" t="s">
        <v>257</v>
      </c>
      <c r="L4" s="3" t="s">
        <v>249</v>
      </c>
      <c r="M4" s="3" t="s">
        <v>215</v>
      </c>
      <c r="N4" s="3" t="s">
        <v>178</v>
      </c>
      <c r="O4" s="3" t="s">
        <v>178</v>
      </c>
      <c r="P4" s="3" t="s">
        <v>258</v>
      </c>
      <c r="Q4" s="3" t="s">
        <v>178</v>
      </c>
      <c r="R4" s="3" t="s">
        <v>145</v>
      </c>
      <c r="S4" s="3" t="s">
        <v>99</v>
      </c>
    </row>
    <row r="5" spans="1:19" x14ac:dyDescent="0.35">
      <c r="A5" s="4" t="s">
        <v>455</v>
      </c>
      <c r="B5" s="3" t="s">
        <v>189</v>
      </c>
      <c r="C5" s="3" t="s">
        <v>190</v>
      </c>
      <c r="D5" s="3" t="s">
        <v>199</v>
      </c>
      <c r="E5" s="3" t="s">
        <v>15</v>
      </c>
      <c r="F5" s="3" t="s">
        <v>143</v>
      </c>
      <c r="G5" s="3" t="s">
        <v>256</v>
      </c>
      <c r="H5" s="3" t="s">
        <v>257</v>
      </c>
      <c r="I5" s="3" t="s">
        <v>235</v>
      </c>
      <c r="J5" s="3" t="s">
        <v>194</v>
      </c>
      <c r="K5" s="3" t="s">
        <v>190</v>
      </c>
      <c r="L5" s="3" t="s">
        <v>249</v>
      </c>
      <c r="M5" s="3" t="s">
        <v>258</v>
      </c>
      <c r="N5" s="3" t="s">
        <v>178</v>
      </c>
      <c r="O5" s="3" t="s">
        <v>9</v>
      </c>
      <c r="P5" s="3" t="s">
        <v>145</v>
      </c>
      <c r="Q5" s="3" t="s">
        <v>99</v>
      </c>
      <c r="R5" s="3" t="s">
        <v>99</v>
      </c>
      <c r="S5" s="3" t="s">
        <v>24</v>
      </c>
    </row>
    <row r="6" spans="1:19" x14ac:dyDescent="0.35">
      <c r="A6" s="4" t="s">
        <v>456</v>
      </c>
      <c r="B6" s="3" t="s">
        <v>189</v>
      </c>
      <c r="C6" s="3" t="s">
        <v>248</v>
      </c>
      <c r="D6" s="3" t="s">
        <v>256</v>
      </c>
      <c r="E6" s="3" t="s">
        <v>15</v>
      </c>
      <c r="F6" s="3" t="s">
        <v>190</v>
      </c>
      <c r="G6" s="3" t="s">
        <v>198</v>
      </c>
      <c r="H6" s="3" t="s">
        <v>198</v>
      </c>
      <c r="I6" s="3" t="s">
        <v>82</v>
      </c>
      <c r="J6" s="3" t="s">
        <v>247</v>
      </c>
      <c r="K6" s="3" t="s">
        <v>82</v>
      </c>
      <c r="L6" s="3" t="s">
        <v>257</v>
      </c>
      <c r="M6" s="3" t="s">
        <v>196</v>
      </c>
      <c r="N6" s="3" t="s">
        <v>145</v>
      </c>
      <c r="O6" s="3" t="s">
        <v>9</v>
      </c>
      <c r="P6" s="3" t="s">
        <v>250</v>
      </c>
      <c r="Q6" s="3" t="s">
        <v>250</v>
      </c>
      <c r="R6" s="3" t="s">
        <v>24</v>
      </c>
      <c r="S6" s="3" t="s">
        <v>24</v>
      </c>
    </row>
    <row r="7" spans="1:19" x14ac:dyDescent="0.35">
      <c r="A7" s="4" t="s">
        <v>457</v>
      </c>
      <c r="B7" s="3" t="s">
        <v>189</v>
      </c>
      <c r="C7" s="3" t="s">
        <v>248</v>
      </c>
      <c r="D7" s="3" t="s">
        <v>198</v>
      </c>
      <c r="E7" s="3" t="s">
        <v>248</v>
      </c>
      <c r="F7" s="3" t="s">
        <v>190</v>
      </c>
      <c r="G7" s="3" t="s">
        <v>198</v>
      </c>
      <c r="H7" s="3" t="s">
        <v>256</v>
      </c>
      <c r="I7" s="3" t="s">
        <v>82</v>
      </c>
      <c r="J7" s="3" t="s">
        <v>191</v>
      </c>
      <c r="K7" s="3" t="s">
        <v>82</v>
      </c>
      <c r="L7" s="3" t="s">
        <v>195</v>
      </c>
      <c r="M7" s="3" t="s">
        <v>215</v>
      </c>
      <c r="N7" s="3" t="s">
        <v>250</v>
      </c>
      <c r="O7" s="3" t="s">
        <v>178</v>
      </c>
      <c r="P7" s="3" t="s">
        <v>197</v>
      </c>
      <c r="Q7" s="3" t="s">
        <v>24</v>
      </c>
      <c r="R7" s="3" t="s">
        <v>24</v>
      </c>
      <c r="S7" s="3" t="s">
        <v>24</v>
      </c>
    </row>
    <row r="8" spans="1:19" x14ac:dyDescent="0.35">
      <c r="A8" s="4" t="s">
        <v>458</v>
      </c>
      <c r="B8" s="3" t="s">
        <v>189</v>
      </c>
      <c r="C8" s="3" t="s">
        <v>82</v>
      </c>
      <c r="D8" s="3" t="s">
        <v>198</v>
      </c>
      <c r="E8" s="3" t="s">
        <v>82</v>
      </c>
      <c r="F8" s="3" t="s">
        <v>235</v>
      </c>
      <c r="G8" s="3" t="s">
        <v>256</v>
      </c>
      <c r="H8" s="3" t="s">
        <v>256</v>
      </c>
      <c r="I8" s="3" t="s">
        <v>82</v>
      </c>
      <c r="J8" s="3" t="s">
        <v>247</v>
      </c>
      <c r="K8" s="3" t="s">
        <v>248</v>
      </c>
      <c r="L8" s="3" t="s">
        <v>249</v>
      </c>
      <c r="M8" s="3" t="s">
        <v>197</v>
      </c>
      <c r="N8" s="3" t="s">
        <v>178</v>
      </c>
      <c r="O8" s="3" t="s">
        <v>41</v>
      </c>
      <c r="P8" s="3" t="s">
        <v>24</v>
      </c>
      <c r="Q8" s="3" t="s">
        <v>24</v>
      </c>
      <c r="R8" s="3" t="s">
        <v>24</v>
      </c>
      <c r="S8" s="3" t="s">
        <v>24</v>
      </c>
    </row>
    <row r="9" spans="1:19" x14ac:dyDescent="0.35">
      <c r="A9" s="4" t="s">
        <v>459</v>
      </c>
      <c r="B9" s="3" t="s">
        <v>247</v>
      </c>
      <c r="C9" s="3" t="s">
        <v>235</v>
      </c>
      <c r="D9" s="3" t="s">
        <v>257</v>
      </c>
      <c r="E9" s="3" t="s">
        <v>143</v>
      </c>
      <c r="F9" s="3" t="s">
        <v>257</v>
      </c>
      <c r="G9" s="3" t="s">
        <v>258</v>
      </c>
      <c r="H9" s="3" t="s">
        <v>196</v>
      </c>
      <c r="I9" s="3" t="s">
        <v>256</v>
      </c>
      <c r="J9" s="3" t="s">
        <v>235</v>
      </c>
      <c r="K9" s="3" t="s">
        <v>256</v>
      </c>
      <c r="L9" s="3" t="s">
        <v>197</v>
      </c>
      <c r="M9" s="3" t="s">
        <v>258</v>
      </c>
      <c r="N9" s="3" t="s">
        <v>196</v>
      </c>
      <c r="O9" s="3" t="s">
        <v>24</v>
      </c>
      <c r="P9" s="3" t="s">
        <v>24</v>
      </c>
      <c r="Q9" s="3" t="s">
        <v>24</v>
      </c>
      <c r="R9" s="3" t="s">
        <v>24</v>
      </c>
      <c r="S9" s="3" t="s">
        <v>24</v>
      </c>
    </row>
    <row r="10" spans="1:19" x14ac:dyDescent="0.35">
      <c r="A10" s="4" t="s">
        <v>460</v>
      </c>
      <c r="B10" s="3" t="s">
        <v>237</v>
      </c>
      <c r="C10" s="3" t="s">
        <v>190</v>
      </c>
      <c r="D10" s="3" t="s">
        <v>199</v>
      </c>
      <c r="E10" s="3" t="s">
        <v>235</v>
      </c>
      <c r="F10" s="3" t="s">
        <v>199</v>
      </c>
      <c r="G10" s="3" t="s">
        <v>146</v>
      </c>
      <c r="H10" s="3" t="s">
        <v>196</v>
      </c>
      <c r="I10" s="3" t="s">
        <v>198</v>
      </c>
      <c r="J10" s="3" t="s">
        <v>190</v>
      </c>
      <c r="K10" s="3" t="s">
        <v>257</v>
      </c>
      <c r="L10" s="3" t="s">
        <v>195</v>
      </c>
      <c r="M10" s="3" t="s">
        <v>195</v>
      </c>
      <c r="N10" s="3" t="s">
        <v>24</v>
      </c>
      <c r="O10" s="3" t="s">
        <v>24</v>
      </c>
      <c r="P10" s="3" t="s">
        <v>24</v>
      </c>
      <c r="Q10" s="3" t="s">
        <v>24</v>
      </c>
      <c r="R10" s="3" t="s">
        <v>24</v>
      </c>
      <c r="S10" s="3" t="s">
        <v>24</v>
      </c>
    </row>
    <row r="11" spans="1:19" x14ac:dyDescent="0.35">
      <c r="A11" s="4" t="s">
        <v>461</v>
      </c>
      <c r="B11" s="3" t="s">
        <v>144</v>
      </c>
      <c r="C11" s="3" t="s">
        <v>191</v>
      </c>
      <c r="D11" s="3" t="s">
        <v>15</v>
      </c>
      <c r="E11" s="3" t="s">
        <v>248</v>
      </c>
      <c r="F11" s="3" t="s">
        <v>82</v>
      </c>
      <c r="G11" s="3" t="s">
        <v>198</v>
      </c>
      <c r="H11" s="3" t="s">
        <v>257</v>
      </c>
      <c r="I11" s="3" t="s">
        <v>190</v>
      </c>
      <c r="J11" s="3" t="s">
        <v>235</v>
      </c>
      <c r="K11" s="3" t="s">
        <v>199</v>
      </c>
      <c r="L11" s="3" t="s">
        <v>257</v>
      </c>
      <c r="M11" s="3" t="s">
        <v>24</v>
      </c>
      <c r="N11" s="3" t="s">
        <v>24</v>
      </c>
      <c r="O11" s="3" t="s">
        <v>24</v>
      </c>
      <c r="P11" s="3" t="s">
        <v>24</v>
      </c>
      <c r="Q11" s="3" t="s">
        <v>24</v>
      </c>
      <c r="R11" s="3" t="s">
        <v>24</v>
      </c>
      <c r="S11" s="3" t="s">
        <v>24</v>
      </c>
    </row>
    <row r="12" spans="1:19" x14ac:dyDescent="0.35">
      <c r="A12" s="4" t="s">
        <v>462</v>
      </c>
      <c r="B12" s="3" t="s">
        <v>193</v>
      </c>
      <c r="C12" s="3" t="s">
        <v>236</v>
      </c>
      <c r="D12" s="3" t="s">
        <v>237</v>
      </c>
      <c r="E12" s="3" t="s">
        <v>247</v>
      </c>
      <c r="F12" s="3" t="s">
        <v>247</v>
      </c>
      <c r="G12" s="3" t="s">
        <v>248</v>
      </c>
      <c r="H12" s="3" t="s">
        <v>190</v>
      </c>
      <c r="I12" s="3" t="s">
        <v>15</v>
      </c>
      <c r="J12" s="3" t="s">
        <v>15</v>
      </c>
      <c r="K12" s="3" t="s">
        <v>235</v>
      </c>
      <c r="L12" s="3" t="s">
        <v>24</v>
      </c>
      <c r="M12" s="3" t="s">
        <v>24</v>
      </c>
      <c r="N12" s="3" t="s">
        <v>24</v>
      </c>
      <c r="O12" s="3" t="s">
        <v>24</v>
      </c>
      <c r="P12" s="3" t="s">
        <v>24</v>
      </c>
      <c r="Q12" s="3" t="s">
        <v>24</v>
      </c>
      <c r="R12" s="3" t="s">
        <v>24</v>
      </c>
      <c r="S12" s="3" t="s">
        <v>24</v>
      </c>
    </row>
    <row r="13" spans="1:19" x14ac:dyDescent="0.35">
      <c r="A13" s="4" t="s">
        <v>463</v>
      </c>
      <c r="B13" s="3" t="s">
        <v>241</v>
      </c>
      <c r="C13" s="3" t="s">
        <v>236</v>
      </c>
      <c r="D13" s="3" t="s">
        <v>189</v>
      </c>
      <c r="E13" s="3" t="s">
        <v>177</v>
      </c>
      <c r="F13" s="3" t="s">
        <v>237</v>
      </c>
      <c r="G13" s="3" t="s">
        <v>15</v>
      </c>
      <c r="H13" s="3" t="s">
        <v>190</v>
      </c>
      <c r="I13" s="3" t="s">
        <v>190</v>
      </c>
      <c r="J13" s="3" t="s">
        <v>143</v>
      </c>
      <c r="K13" s="3" t="s">
        <v>24</v>
      </c>
      <c r="L13" s="3" t="s">
        <v>24</v>
      </c>
      <c r="M13" s="3" t="s">
        <v>24</v>
      </c>
      <c r="N13" s="3" t="s">
        <v>24</v>
      </c>
      <c r="O13" s="3" t="s">
        <v>24</v>
      </c>
      <c r="P13" s="3" t="s">
        <v>24</v>
      </c>
      <c r="Q13" s="3" t="s">
        <v>24</v>
      </c>
      <c r="R13" s="3" t="s">
        <v>24</v>
      </c>
      <c r="S13" s="3" t="s">
        <v>24</v>
      </c>
    </row>
    <row r="14" spans="1:19" x14ac:dyDescent="0.35">
      <c r="A14" s="4" t="s">
        <v>464</v>
      </c>
      <c r="B14" s="3" t="s">
        <v>140</v>
      </c>
      <c r="C14" s="3" t="s">
        <v>142</v>
      </c>
      <c r="D14" s="3" t="s">
        <v>234</v>
      </c>
      <c r="E14" s="3" t="s">
        <v>189</v>
      </c>
      <c r="F14" s="3" t="s">
        <v>194</v>
      </c>
      <c r="G14" s="3" t="s">
        <v>248</v>
      </c>
      <c r="H14" s="3" t="s">
        <v>190</v>
      </c>
      <c r="I14" s="3" t="s">
        <v>248</v>
      </c>
      <c r="J14" s="3" t="s">
        <v>24</v>
      </c>
      <c r="K14" s="3" t="s">
        <v>24</v>
      </c>
      <c r="L14" s="3" t="s">
        <v>24</v>
      </c>
      <c r="M14" s="3" t="s">
        <v>24</v>
      </c>
      <c r="N14" s="3" t="s">
        <v>24</v>
      </c>
      <c r="O14" s="3" t="s">
        <v>24</v>
      </c>
      <c r="P14" s="3" t="s">
        <v>24</v>
      </c>
      <c r="Q14" s="3" t="s">
        <v>24</v>
      </c>
      <c r="R14" s="3" t="s">
        <v>24</v>
      </c>
      <c r="S14" s="3" t="s">
        <v>24</v>
      </c>
    </row>
    <row r="15" spans="1:19" x14ac:dyDescent="0.35">
      <c r="A15" s="4" t="s">
        <v>465</v>
      </c>
      <c r="B15" s="3" t="s">
        <v>193</v>
      </c>
      <c r="C15" s="3" t="s">
        <v>234</v>
      </c>
      <c r="D15" s="3" t="s">
        <v>189</v>
      </c>
      <c r="E15" s="3" t="s">
        <v>236</v>
      </c>
      <c r="F15" s="3" t="s">
        <v>237</v>
      </c>
      <c r="G15" s="3" t="s">
        <v>191</v>
      </c>
      <c r="H15" s="3" t="s">
        <v>194</v>
      </c>
      <c r="I15" s="3" t="s">
        <v>24</v>
      </c>
      <c r="J15" s="3" t="s">
        <v>24</v>
      </c>
      <c r="K15" s="3" t="s">
        <v>24</v>
      </c>
      <c r="L15" s="3" t="s">
        <v>24</v>
      </c>
      <c r="M15" s="3" t="s">
        <v>24</v>
      </c>
      <c r="N15" s="3" t="s">
        <v>24</v>
      </c>
      <c r="O15" s="3" t="s">
        <v>24</v>
      </c>
      <c r="P15" s="3" t="s">
        <v>24</v>
      </c>
      <c r="Q15" s="3" t="s">
        <v>24</v>
      </c>
      <c r="R15" s="3" t="s">
        <v>24</v>
      </c>
      <c r="S15" s="3" t="s">
        <v>24</v>
      </c>
    </row>
    <row r="16" spans="1:19" x14ac:dyDescent="0.35">
      <c r="A16" s="4" t="s">
        <v>466</v>
      </c>
      <c r="B16" s="3" t="s">
        <v>144</v>
      </c>
      <c r="C16" s="3" t="s">
        <v>236</v>
      </c>
      <c r="D16" s="3" t="s">
        <v>194</v>
      </c>
      <c r="E16" s="3" t="s">
        <v>194</v>
      </c>
      <c r="F16" s="3" t="s">
        <v>191</v>
      </c>
      <c r="G16" s="3" t="s">
        <v>82</v>
      </c>
      <c r="H16" s="3" t="s">
        <v>24</v>
      </c>
      <c r="I16" s="3" t="s">
        <v>24</v>
      </c>
      <c r="J16" s="3" t="s">
        <v>24</v>
      </c>
      <c r="K16" s="3" t="s">
        <v>24</v>
      </c>
      <c r="L16" s="3" t="s">
        <v>24</v>
      </c>
      <c r="M16" s="3" t="s">
        <v>24</v>
      </c>
      <c r="N16" s="3" t="s">
        <v>24</v>
      </c>
      <c r="O16" s="3" t="s">
        <v>24</v>
      </c>
      <c r="P16" s="3" t="s">
        <v>24</v>
      </c>
      <c r="Q16" s="3" t="s">
        <v>24</v>
      </c>
      <c r="R16" s="3" t="s">
        <v>24</v>
      </c>
      <c r="S16" s="3" t="s">
        <v>24</v>
      </c>
    </row>
    <row r="17" spans="1:19" x14ac:dyDescent="0.35">
      <c r="A17" s="4" t="s">
        <v>467</v>
      </c>
      <c r="B17" s="3" t="s">
        <v>193</v>
      </c>
      <c r="C17" s="3" t="s">
        <v>186</v>
      </c>
      <c r="D17" s="3" t="s">
        <v>177</v>
      </c>
      <c r="E17" s="3" t="s">
        <v>51</v>
      </c>
      <c r="F17" s="3" t="s">
        <v>144</v>
      </c>
      <c r="G17" s="3" t="s">
        <v>24</v>
      </c>
      <c r="H17" s="3" t="s">
        <v>24</v>
      </c>
      <c r="I17" s="3" t="s">
        <v>24</v>
      </c>
      <c r="J17" s="3" t="s">
        <v>24</v>
      </c>
      <c r="K17" s="3" t="s">
        <v>24</v>
      </c>
      <c r="L17" s="3" t="s">
        <v>24</v>
      </c>
      <c r="M17" s="3" t="s">
        <v>24</v>
      </c>
      <c r="N17" s="3" t="s">
        <v>24</v>
      </c>
      <c r="O17" s="3" t="s">
        <v>24</v>
      </c>
      <c r="P17" s="3" t="s">
        <v>24</v>
      </c>
      <c r="Q17" s="3" t="s">
        <v>24</v>
      </c>
      <c r="R17" s="3" t="s">
        <v>24</v>
      </c>
      <c r="S17" s="3" t="s">
        <v>24</v>
      </c>
    </row>
    <row r="18" spans="1:19" x14ac:dyDescent="0.35">
      <c r="A18" s="4" t="s">
        <v>468</v>
      </c>
      <c r="B18" s="3" t="s">
        <v>469</v>
      </c>
      <c r="C18" s="3" t="s">
        <v>470</v>
      </c>
      <c r="D18" s="3" t="s">
        <v>142</v>
      </c>
      <c r="E18" s="3" t="s">
        <v>141</v>
      </c>
      <c r="F18" s="3" t="s">
        <v>24</v>
      </c>
      <c r="G18" s="3" t="s">
        <v>24</v>
      </c>
      <c r="H18" s="3" t="s">
        <v>24</v>
      </c>
      <c r="I18" s="3" t="s">
        <v>24</v>
      </c>
      <c r="J18" s="3" t="s">
        <v>24</v>
      </c>
      <c r="K18" s="3" t="s">
        <v>24</v>
      </c>
      <c r="L18" s="3" t="s">
        <v>24</v>
      </c>
      <c r="M18" s="3" t="s">
        <v>24</v>
      </c>
      <c r="N18" s="3" t="s">
        <v>24</v>
      </c>
      <c r="O18" s="3" t="s">
        <v>24</v>
      </c>
      <c r="P18" s="3" t="s">
        <v>24</v>
      </c>
      <c r="Q18" s="3" t="s">
        <v>24</v>
      </c>
      <c r="R18" s="3" t="s">
        <v>24</v>
      </c>
      <c r="S18" s="3" t="s">
        <v>24</v>
      </c>
    </row>
    <row r="19" spans="1:19" x14ac:dyDescent="0.35">
      <c r="A19" s="6" t="s">
        <v>471</v>
      </c>
      <c r="B19" s="5" t="s">
        <v>24</v>
      </c>
      <c r="C19" s="5" t="s">
        <v>24</v>
      </c>
      <c r="D19" s="5" t="s">
        <v>186</v>
      </c>
      <c r="E19" s="5" t="s">
        <v>24</v>
      </c>
      <c r="F19" s="5" t="s">
        <v>24</v>
      </c>
      <c r="G19" s="5" t="s">
        <v>24</v>
      </c>
      <c r="H19" s="5" t="s">
        <v>24</v>
      </c>
      <c r="I19" s="5" t="s">
        <v>24</v>
      </c>
      <c r="J19" s="5" t="s">
        <v>24</v>
      </c>
      <c r="K19" s="5" t="s">
        <v>24</v>
      </c>
      <c r="L19" s="5" t="s">
        <v>24</v>
      </c>
      <c r="M19" s="5" t="s">
        <v>24</v>
      </c>
      <c r="N19" s="5" t="s">
        <v>24</v>
      </c>
      <c r="O19" s="5" t="s">
        <v>24</v>
      </c>
      <c r="P19" s="5" t="s">
        <v>24</v>
      </c>
      <c r="Q19" s="5" t="s">
        <v>24</v>
      </c>
      <c r="R19" s="5" t="s">
        <v>24</v>
      </c>
      <c r="S19" s="5" t="s">
        <v>24</v>
      </c>
    </row>
    <row r="22" spans="1:19" x14ac:dyDescent="0.35">
      <c r="A22" s="4" t="s">
        <v>472</v>
      </c>
    </row>
    <row r="24" spans="1:19" x14ac:dyDescent="0.35">
      <c r="A24" s="4" t="s">
        <v>473</v>
      </c>
    </row>
    <row r="27" spans="1:19" ht="15" x14ac:dyDescent="0.35">
      <c r="A27"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4"/>
  <sheetViews>
    <sheetView workbookViewId="0"/>
  </sheetViews>
  <sheetFormatPr defaultColWidth="10.90625" defaultRowHeight="14.5" x14ac:dyDescent="0.35"/>
  <cols>
    <col min="1" max="1" width="62.7265625" customWidth="1"/>
    <col min="2" max="19" width="12.7265625" customWidth="1"/>
  </cols>
  <sheetData>
    <row r="1" spans="1:19" x14ac:dyDescent="0.35">
      <c r="A1" s="1" t="s">
        <v>474</v>
      </c>
    </row>
    <row r="3" spans="1:19" x14ac:dyDescent="0.35">
      <c r="A3" s="2" t="s">
        <v>475</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476</v>
      </c>
      <c r="B4" s="3" t="s">
        <v>477</v>
      </c>
      <c r="C4" s="3" t="s">
        <v>478</v>
      </c>
      <c r="D4" s="3" t="s">
        <v>479</v>
      </c>
      <c r="E4" s="3" t="s">
        <v>480</v>
      </c>
      <c r="F4" s="3" t="s">
        <v>481</v>
      </c>
      <c r="G4" s="3" t="s">
        <v>482</v>
      </c>
      <c r="H4" s="3" t="s">
        <v>483</v>
      </c>
      <c r="I4" s="3" t="s">
        <v>484</v>
      </c>
      <c r="J4" s="3" t="s">
        <v>485</v>
      </c>
      <c r="K4" s="3" t="s">
        <v>486</v>
      </c>
      <c r="L4" s="3" t="s">
        <v>487</v>
      </c>
      <c r="M4" s="3" t="s">
        <v>488</v>
      </c>
      <c r="N4" s="3" t="s">
        <v>489</v>
      </c>
      <c r="O4" s="3" t="s">
        <v>490</v>
      </c>
      <c r="P4" s="3" t="s">
        <v>491</v>
      </c>
      <c r="Q4" s="3" t="s">
        <v>492</v>
      </c>
      <c r="R4" s="3" t="s">
        <v>493</v>
      </c>
      <c r="S4" s="3" t="s">
        <v>494</v>
      </c>
    </row>
    <row r="5" spans="1:19" x14ac:dyDescent="0.35">
      <c r="A5" s="4" t="s">
        <v>495</v>
      </c>
      <c r="B5" s="3" t="s">
        <v>496</v>
      </c>
      <c r="C5" s="3" t="s">
        <v>497</v>
      </c>
      <c r="D5" s="3" t="s">
        <v>498</v>
      </c>
      <c r="E5" s="3" t="s">
        <v>499</v>
      </c>
      <c r="F5" s="3" t="s">
        <v>500</v>
      </c>
      <c r="G5" s="3" t="s">
        <v>501</v>
      </c>
      <c r="H5" s="3" t="s">
        <v>502</v>
      </c>
      <c r="I5" s="3" t="s">
        <v>503</v>
      </c>
      <c r="J5" s="3" t="s">
        <v>504</v>
      </c>
      <c r="K5" s="3" t="s">
        <v>505</v>
      </c>
      <c r="L5" s="3" t="s">
        <v>506</v>
      </c>
      <c r="M5" s="3" t="s">
        <v>507</v>
      </c>
      <c r="N5" s="3" t="s">
        <v>508</v>
      </c>
      <c r="O5" s="3" t="s">
        <v>509</v>
      </c>
      <c r="P5" s="3" t="s">
        <v>510</v>
      </c>
      <c r="Q5" s="3" t="s">
        <v>511</v>
      </c>
      <c r="R5" s="3" t="s">
        <v>512</v>
      </c>
      <c r="S5" s="3" t="s">
        <v>513</v>
      </c>
    </row>
    <row r="6" spans="1:19" x14ac:dyDescent="0.35">
      <c r="A6" s="4" t="s">
        <v>514</v>
      </c>
      <c r="B6" s="3" t="s">
        <v>496</v>
      </c>
      <c r="C6" s="3" t="s">
        <v>497</v>
      </c>
      <c r="D6" s="3" t="s">
        <v>498</v>
      </c>
      <c r="E6" s="3" t="s">
        <v>499</v>
      </c>
      <c r="F6" s="3" t="s">
        <v>500</v>
      </c>
      <c r="G6" s="3" t="s">
        <v>501</v>
      </c>
      <c r="H6" s="3" t="s">
        <v>502</v>
      </c>
      <c r="I6" s="3" t="s">
        <v>503</v>
      </c>
      <c r="J6" s="3" t="s">
        <v>504</v>
      </c>
      <c r="K6" s="3" t="s">
        <v>505</v>
      </c>
      <c r="L6" s="3" t="s">
        <v>506</v>
      </c>
      <c r="M6" s="3" t="s">
        <v>507</v>
      </c>
      <c r="N6" s="3" t="s">
        <v>508</v>
      </c>
      <c r="O6" s="3" t="s">
        <v>509</v>
      </c>
      <c r="P6" s="3" t="s">
        <v>515</v>
      </c>
      <c r="Q6" s="3" t="s">
        <v>516</v>
      </c>
      <c r="R6" s="3" t="s">
        <v>517</v>
      </c>
      <c r="S6" s="3" t="s">
        <v>518</v>
      </c>
    </row>
    <row r="7" spans="1:19" x14ac:dyDescent="0.35">
      <c r="A7" s="4" t="s">
        <v>519</v>
      </c>
      <c r="B7" s="3" t="s">
        <v>268</v>
      </c>
      <c r="C7" s="3" t="s">
        <v>269</v>
      </c>
      <c r="D7" s="3" t="s">
        <v>270</v>
      </c>
      <c r="E7" s="3" t="s">
        <v>271</v>
      </c>
      <c r="F7" s="3" t="s">
        <v>272</v>
      </c>
      <c r="G7" s="3" t="s">
        <v>273</v>
      </c>
      <c r="H7" s="3" t="s">
        <v>274</v>
      </c>
      <c r="I7" s="3" t="s">
        <v>275</v>
      </c>
      <c r="J7" s="3" t="s">
        <v>276</v>
      </c>
      <c r="K7" s="3" t="s">
        <v>277</v>
      </c>
      <c r="L7" s="3" t="s">
        <v>278</v>
      </c>
      <c r="M7" s="3" t="s">
        <v>279</v>
      </c>
      <c r="N7" s="3" t="s">
        <v>280</v>
      </c>
      <c r="O7" s="3" t="s">
        <v>281</v>
      </c>
      <c r="P7" s="3" t="s">
        <v>268</v>
      </c>
      <c r="Q7" s="3" t="s">
        <v>282</v>
      </c>
      <c r="R7" s="3" t="s">
        <v>283</v>
      </c>
      <c r="S7" s="3" t="s">
        <v>10</v>
      </c>
    </row>
    <row r="8" spans="1:19" x14ac:dyDescent="0.35">
      <c r="A8" s="4" t="s">
        <v>520</v>
      </c>
      <c r="B8" s="3" t="s">
        <v>24</v>
      </c>
      <c r="C8" s="3" t="s">
        <v>24</v>
      </c>
      <c r="D8" s="3" t="s">
        <v>287</v>
      </c>
      <c r="E8" s="3" t="s">
        <v>406</v>
      </c>
      <c r="F8" s="3" t="s">
        <v>102</v>
      </c>
      <c r="G8" s="3" t="s">
        <v>73</v>
      </c>
      <c r="H8" s="3" t="s">
        <v>102</v>
      </c>
      <c r="I8" s="3" t="s">
        <v>286</v>
      </c>
      <c r="J8" s="3" t="s">
        <v>46</v>
      </c>
      <c r="K8" s="3" t="s">
        <v>75</v>
      </c>
      <c r="L8" s="3" t="s">
        <v>83</v>
      </c>
      <c r="M8" s="3" t="s">
        <v>75</v>
      </c>
      <c r="N8" s="3" t="s">
        <v>83</v>
      </c>
      <c r="O8" s="3" t="s">
        <v>83</v>
      </c>
      <c r="P8" s="3" t="s">
        <v>284</v>
      </c>
      <c r="Q8" s="3" t="s">
        <v>406</v>
      </c>
      <c r="R8" s="3" t="s">
        <v>326</v>
      </c>
      <c r="S8" s="3" t="s">
        <v>310</v>
      </c>
    </row>
    <row r="9" spans="1:19" x14ac:dyDescent="0.35">
      <c r="A9" s="6" t="s">
        <v>521</v>
      </c>
      <c r="B9" s="5" t="s">
        <v>132</v>
      </c>
      <c r="C9" s="5" t="s">
        <v>133</v>
      </c>
      <c r="D9" s="5" t="s">
        <v>134</v>
      </c>
      <c r="E9" s="5" t="s">
        <v>132</v>
      </c>
      <c r="F9" s="5" t="s">
        <v>135</v>
      </c>
      <c r="G9" s="5" t="s">
        <v>136</v>
      </c>
      <c r="H9" s="5" t="s">
        <v>137</v>
      </c>
      <c r="I9" s="5" t="s">
        <v>137</v>
      </c>
      <c r="J9" s="5" t="s">
        <v>138</v>
      </c>
      <c r="K9" s="5" t="s">
        <v>139</v>
      </c>
      <c r="L9" s="5" t="s">
        <v>140</v>
      </c>
      <c r="M9" s="5" t="s">
        <v>141</v>
      </c>
      <c r="N9" s="5" t="s">
        <v>142</v>
      </c>
      <c r="O9" s="5" t="s">
        <v>143</v>
      </c>
      <c r="P9" s="5" t="s">
        <v>144</v>
      </c>
      <c r="Q9" s="5" t="s">
        <v>145</v>
      </c>
      <c r="R9" s="5" t="s">
        <v>146</v>
      </c>
      <c r="S9" s="5" t="s">
        <v>9</v>
      </c>
    </row>
    <row r="12" spans="1:19" x14ac:dyDescent="0.35">
      <c r="A12" s="4" t="s">
        <v>522</v>
      </c>
    </row>
    <row r="14" spans="1:19" x14ac:dyDescent="0.35">
      <c r="A14" s="4" t="s">
        <v>523</v>
      </c>
    </row>
    <row r="15" spans="1:19" x14ac:dyDescent="0.35">
      <c r="A15" s="4" t="s">
        <v>524</v>
      </c>
    </row>
    <row r="16" spans="1:19" x14ac:dyDescent="0.35">
      <c r="A16" s="4" t="s">
        <v>525</v>
      </c>
    </row>
    <row r="17" spans="1:1" x14ac:dyDescent="0.35">
      <c r="A17" s="4" t="s">
        <v>526</v>
      </c>
    </row>
    <row r="18" spans="1:1" x14ac:dyDescent="0.35">
      <c r="A18" s="4" t="s">
        <v>527</v>
      </c>
    </row>
    <row r="19" spans="1:1" x14ac:dyDescent="0.35">
      <c r="A19" s="4" t="s">
        <v>528</v>
      </c>
    </row>
    <row r="20" spans="1:1" x14ac:dyDescent="0.35">
      <c r="A20" s="4" t="s">
        <v>529</v>
      </c>
    </row>
    <row r="21" spans="1:1" x14ac:dyDescent="0.35">
      <c r="A21" s="4" t="s">
        <v>530</v>
      </c>
    </row>
    <row r="24" spans="1:1" ht="15" x14ac:dyDescent="0.35">
      <c r="A24"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7"/>
  <sheetViews>
    <sheetView workbookViewId="0"/>
  </sheetViews>
  <sheetFormatPr defaultColWidth="10.90625" defaultRowHeight="14.5" x14ac:dyDescent="0.35"/>
  <cols>
    <col min="1" max="1" width="36.7265625" customWidth="1"/>
    <col min="2" max="19" width="12.7265625" customWidth="1"/>
  </cols>
  <sheetData>
    <row r="1" spans="1:19" x14ac:dyDescent="0.35">
      <c r="A1" s="1" t="s">
        <v>531</v>
      </c>
    </row>
    <row r="3" spans="1:19" x14ac:dyDescent="0.35">
      <c r="A3" s="2" t="s">
        <v>532</v>
      </c>
      <c r="B3" s="2" t="s">
        <v>114</v>
      </c>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2" t="s">
        <v>130</v>
      </c>
      <c r="S3" s="2" t="s">
        <v>131</v>
      </c>
    </row>
    <row r="4" spans="1:19" x14ac:dyDescent="0.35">
      <c r="A4" s="4" t="s">
        <v>454</v>
      </c>
      <c r="B4" s="3" t="s">
        <v>132</v>
      </c>
      <c r="C4" s="3" t="s">
        <v>133</v>
      </c>
      <c r="D4" s="3" t="s">
        <v>134</v>
      </c>
      <c r="E4" s="3" t="s">
        <v>132</v>
      </c>
      <c r="F4" s="3" t="s">
        <v>135</v>
      </c>
      <c r="G4" s="3" t="s">
        <v>136</v>
      </c>
      <c r="H4" s="3" t="s">
        <v>137</v>
      </c>
      <c r="I4" s="3" t="s">
        <v>137</v>
      </c>
      <c r="J4" s="3" t="s">
        <v>138</v>
      </c>
      <c r="K4" s="3" t="s">
        <v>139</v>
      </c>
      <c r="L4" s="3" t="s">
        <v>140</v>
      </c>
      <c r="M4" s="3" t="s">
        <v>141</v>
      </c>
      <c r="N4" s="3" t="s">
        <v>142</v>
      </c>
      <c r="O4" s="3" t="s">
        <v>143</v>
      </c>
      <c r="P4" s="3" t="s">
        <v>144</v>
      </c>
      <c r="Q4" s="3" t="s">
        <v>145</v>
      </c>
      <c r="R4" s="3" t="s">
        <v>146</v>
      </c>
      <c r="S4" s="3" t="s">
        <v>9</v>
      </c>
    </row>
    <row r="5" spans="1:19" x14ac:dyDescent="0.35">
      <c r="A5" s="4" t="s">
        <v>455</v>
      </c>
      <c r="B5" s="3" t="s">
        <v>225</v>
      </c>
      <c r="C5" s="3" t="s">
        <v>164</v>
      </c>
      <c r="D5" s="3" t="s">
        <v>232</v>
      </c>
      <c r="E5" s="3" t="s">
        <v>160</v>
      </c>
      <c r="F5" s="3" t="s">
        <v>168</v>
      </c>
      <c r="G5" s="3" t="s">
        <v>136</v>
      </c>
      <c r="H5" s="3" t="s">
        <v>187</v>
      </c>
      <c r="I5" s="3" t="s">
        <v>533</v>
      </c>
      <c r="J5" s="3" t="s">
        <v>534</v>
      </c>
      <c r="K5" s="3" t="s">
        <v>188</v>
      </c>
      <c r="L5" s="3" t="s">
        <v>141</v>
      </c>
      <c r="M5" s="3" t="s">
        <v>535</v>
      </c>
      <c r="N5" s="3" t="s">
        <v>234</v>
      </c>
      <c r="O5" s="3" t="s">
        <v>143</v>
      </c>
      <c r="P5" s="3" t="s">
        <v>234</v>
      </c>
      <c r="Q5" s="3" t="s">
        <v>178</v>
      </c>
      <c r="R5" s="3" t="s">
        <v>215</v>
      </c>
      <c r="S5" s="3" t="s">
        <v>24</v>
      </c>
    </row>
    <row r="6" spans="1:19" x14ac:dyDescent="0.35">
      <c r="A6" s="4" t="s">
        <v>456</v>
      </c>
      <c r="B6" s="3" t="s">
        <v>536</v>
      </c>
      <c r="C6" s="3" t="s">
        <v>230</v>
      </c>
      <c r="D6" s="3" t="s">
        <v>534</v>
      </c>
      <c r="E6" s="3" t="s">
        <v>537</v>
      </c>
      <c r="F6" s="3" t="s">
        <v>252</v>
      </c>
      <c r="G6" s="3" t="s">
        <v>164</v>
      </c>
      <c r="H6" s="3" t="s">
        <v>229</v>
      </c>
      <c r="I6" s="3" t="s">
        <v>538</v>
      </c>
      <c r="J6" s="3" t="s">
        <v>192</v>
      </c>
      <c r="K6" s="3" t="s">
        <v>136</v>
      </c>
      <c r="L6" s="3" t="s">
        <v>139</v>
      </c>
      <c r="M6" s="3" t="s">
        <v>163</v>
      </c>
      <c r="N6" s="3" t="s">
        <v>186</v>
      </c>
      <c r="O6" s="3" t="s">
        <v>82</v>
      </c>
      <c r="P6" s="3" t="s">
        <v>140</v>
      </c>
      <c r="Q6" s="3" t="s">
        <v>194</v>
      </c>
      <c r="R6" s="3" t="s">
        <v>24</v>
      </c>
      <c r="S6" s="3" t="s">
        <v>24</v>
      </c>
    </row>
    <row r="7" spans="1:19" x14ac:dyDescent="0.35">
      <c r="A7" s="4" t="s">
        <v>457</v>
      </c>
      <c r="B7" s="3" t="s">
        <v>536</v>
      </c>
      <c r="C7" s="3" t="s">
        <v>230</v>
      </c>
      <c r="D7" s="3" t="s">
        <v>173</v>
      </c>
      <c r="E7" s="3" t="s">
        <v>162</v>
      </c>
      <c r="F7" s="3" t="s">
        <v>539</v>
      </c>
      <c r="G7" s="3" t="s">
        <v>174</v>
      </c>
      <c r="H7" s="3" t="s">
        <v>229</v>
      </c>
      <c r="I7" s="3" t="s">
        <v>538</v>
      </c>
      <c r="J7" s="3" t="s">
        <v>167</v>
      </c>
      <c r="K7" s="3" t="s">
        <v>137</v>
      </c>
      <c r="L7" s="3" t="s">
        <v>242</v>
      </c>
      <c r="M7" s="3" t="s">
        <v>242</v>
      </c>
      <c r="N7" s="3" t="s">
        <v>51</v>
      </c>
      <c r="O7" s="3" t="s">
        <v>194</v>
      </c>
      <c r="P7" s="3" t="s">
        <v>241</v>
      </c>
      <c r="Q7" s="3" t="s">
        <v>24</v>
      </c>
      <c r="R7" s="3" t="s">
        <v>24</v>
      </c>
      <c r="S7" s="3" t="s">
        <v>24</v>
      </c>
    </row>
    <row r="8" spans="1:19" x14ac:dyDescent="0.35">
      <c r="A8" s="4" t="s">
        <v>458</v>
      </c>
      <c r="B8" s="3" t="s">
        <v>225</v>
      </c>
      <c r="C8" s="3" t="s">
        <v>540</v>
      </c>
      <c r="D8" s="3" t="s">
        <v>164</v>
      </c>
      <c r="E8" s="3" t="s">
        <v>223</v>
      </c>
      <c r="F8" s="3" t="s">
        <v>54</v>
      </c>
      <c r="G8" s="3" t="s">
        <v>174</v>
      </c>
      <c r="H8" s="3" t="s">
        <v>173</v>
      </c>
      <c r="I8" s="3" t="s">
        <v>538</v>
      </c>
      <c r="J8" s="3" t="s">
        <v>167</v>
      </c>
      <c r="K8" s="3" t="s">
        <v>137</v>
      </c>
      <c r="L8" s="3" t="s">
        <v>141</v>
      </c>
      <c r="M8" s="3" t="s">
        <v>535</v>
      </c>
      <c r="N8" s="3" t="s">
        <v>141</v>
      </c>
      <c r="O8" s="3" t="s">
        <v>194</v>
      </c>
      <c r="P8" s="3" t="s">
        <v>24</v>
      </c>
      <c r="Q8" s="3" t="s">
        <v>24</v>
      </c>
      <c r="R8" s="3" t="s">
        <v>24</v>
      </c>
      <c r="S8" s="3" t="s">
        <v>24</v>
      </c>
    </row>
    <row r="9" spans="1:19" x14ac:dyDescent="0.35">
      <c r="A9" s="4" t="s">
        <v>459</v>
      </c>
      <c r="B9" s="3" t="s">
        <v>230</v>
      </c>
      <c r="C9" s="3" t="s">
        <v>136</v>
      </c>
      <c r="D9" s="3" t="s">
        <v>166</v>
      </c>
      <c r="E9" s="3" t="s">
        <v>54</v>
      </c>
      <c r="F9" s="3" t="s">
        <v>233</v>
      </c>
      <c r="G9" s="3" t="s">
        <v>177</v>
      </c>
      <c r="H9" s="3" t="s">
        <v>27</v>
      </c>
      <c r="I9" s="3" t="s">
        <v>163</v>
      </c>
      <c r="J9" s="3" t="s">
        <v>139</v>
      </c>
      <c r="K9" s="3" t="s">
        <v>241</v>
      </c>
      <c r="L9" s="3" t="s">
        <v>177</v>
      </c>
      <c r="M9" s="3" t="s">
        <v>140</v>
      </c>
      <c r="N9" s="3" t="s">
        <v>163</v>
      </c>
      <c r="O9" s="3" t="s">
        <v>24</v>
      </c>
      <c r="P9" s="3" t="s">
        <v>24</v>
      </c>
      <c r="Q9" s="3" t="s">
        <v>24</v>
      </c>
      <c r="R9" s="3" t="s">
        <v>24</v>
      </c>
      <c r="S9" s="3" t="s">
        <v>24</v>
      </c>
    </row>
    <row r="10" spans="1:19" x14ac:dyDescent="0.35">
      <c r="A10" s="4" t="s">
        <v>460</v>
      </c>
      <c r="B10" s="3" t="s">
        <v>168</v>
      </c>
      <c r="C10" s="3" t="s">
        <v>541</v>
      </c>
      <c r="D10" s="3" t="s">
        <v>166</v>
      </c>
      <c r="E10" s="3" t="s">
        <v>54</v>
      </c>
      <c r="F10" s="3" t="s">
        <v>136</v>
      </c>
      <c r="G10" s="3" t="s">
        <v>535</v>
      </c>
      <c r="H10" s="3" t="s">
        <v>139</v>
      </c>
      <c r="I10" s="3" t="s">
        <v>233</v>
      </c>
      <c r="J10" s="3" t="s">
        <v>134</v>
      </c>
      <c r="K10" s="3" t="s">
        <v>242</v>
      </c>
      <c r="L10" s="3" t="s">
        <v>241</v>
      </c>
      <c r="M10" s="3" t="s">
        <v>535</v>
      </c>
      <c r="N10" s="3" t="s">
        <v>24</v>
      </c>
      <c r="O10" s="3" t="s">
        <v>24</v>
      </c>
      <c r="P10" s="3" t="s">
        <v>24</v>
      </c>
      <c r="Q10" s="3" t="s">
        <v>24</v>
      </c>
      <c r="R10" s="3" t="s">
        <v>24</v>
      </c>
      <c r="S10" s="3" t="s">
        <v>24</v>
      </c>
    </row>
    <row r="11" spans="1:19" x14ac:dyDescent="0.35">
      <c r="A11" s="4" t="s">
        <v>461</v>
      </c>
      <c r="B11" s="3" t="s">
        <v>542</v>
      </c>
      <c r="C11" s="3" t="s">
        <v>206</v>
      </c>
      <c r="D11" s="3" t="s">
        <v>543</v>
      </c>
      <c r="E11" s="3" t="s">
        <v>132</v>
      </c>
      <c r="F11" s="3" t="s">
        <v>534</v>
      </c>
      <c r="G11" s="3" t="s">
        <v>188</v>
      </c>
      <c r="H11" s="3" t="s">
        <v>137</v>
      </c>
      <c r="I11" s="3" t="s">
        <v>133</v>
      </c>
      <c r="J11" s="3" t="s">
        <v>173</v>
      </c>
      <c r="K11" s="3" t="s">
        <v>134</v>
      </c>
      <c r="L11" s="3" t="s">
        <v>251</v>
      </c>
      <c r="M11" s="3" t="s">
        <v>24</v>
      </c>
      <c r="N11" s="3" t="s">
        <v>24</v>
      </c>
      <c r="O11" s="3" t="s">
        <v>24</v>
      </c>
      <c r="P11" s="3" t="s">
        <v>24</v>
      </c>
      <c r="Q11" s="3" t="s">
        <v>24</v>
      </c>
      <c r="R11" s="3" t="s">
        <v>24</v>
      </c>
      <c r="S11" s="3" t="s">
        <v>24</v>
      </c>
    </row>
    <row r="12" spans="1:19" x14ac:dyDescent="0.35">
      <c r="A12" s="4" t="s">
        <v>462</v>
      </c>
      <c r="B12" s="3" t="s">
        <v>22</v>
      </c>
      <c r="C12" s="3" t="s">
        <v>205</v>
      </c>
      <c r="D12" s="3" t="s">
        <v>173</v>
      </c>
      <c r="E12" s="3" t="s">
        <v>22</v>
      </c>
      <c r="F12" s="3" t="s">
        <v>230</v>
      </c>
      <c r="G12" s="3" t="s">
        <v>138</v>
      </c>
      <c r="H12" s="3" t="s">
        <v>534</v>
      </c>
      <c r="I12" s="3" t="s">
        <v>192</v>
      </c>
      <c r="J12" s="3" t="s">
        <v>173</v>
      </c>
      <c r="K12" s="3" t="s">
        <v>136</v>
      </c>
      <c r="L12" s="3" t="s">
        <v>24</v>
      </c>
      <c r="M12" s="3" t="s">
        <v>24</v>
      </c>
      <c r="N12" s="3" t="s">
        <v>24</v>
      </c>
      <c r="O12" s="3" t="s">
        <v>24</v>
      </c>
      <c r="P12" s="3" t="s">
        <v>24</v>
      </c>
      <c r="Q12" s="3" t="s">
        <v>24</v>
      </c>
      <c r="R12" s="3" t="s">
        <v>24</v>
      </c>
      <c r="S12" s="3" t="s">
        <v>24</v>
      </c>
    </row>
    <row r="13" spans="1:19" x14ac:dyDescent="0.35">
      <c r="A13" s="4" t="s">
        <v>463</v>
      </c>
      <c r="B13" s="3" t="s">
        <v>223</v>
      </c>
      <c r="C13" s="3" t="s">
        <v>252</v>
      </c>
      <c r="D13" s="3" t="s">
        <v>206</v>
      </c>
      <c r="E13" s="3" t="s">
        <v>223</v>
      </c>
      <c r="F13" s="3" t="s">
        <v>54</v>
      </c>
      <c r="G13" s="3" t="s">
        <v>164</v>
      </c>
      <c r="H13" s="3" t="s">
        <v>206</v>
      </c>
      <c r="I13" s="3" t="s">
        <v>167</v>
      </c>
      <c r="J13" s="3" t="s">
        <v>133</v>
      </c>
      <c r="K13" s="3" t="s">
        <v>24</v>
      </c>
      <c r="L13" s="3" t="s">
        <v>24</v>
      </c>
      <c r="M13" s="3" t="s">
        <v>24</v>
      </c>
      <c r="N13" s="3" t="s">
        <v>24</v>
      </c>
      <c r="O13" s="3" t="s">
        <v>24</v>
      </c>
      <c r="P13" s="3" t="s">
        <v>24</v>
      </c>
      <c r="Q13" s="3" t="s">
        <v>24</v>
      </c>
      <c r="R13" s="3" t="s">
        <v>24</v>
      </c>
      <c r="S13" s="3" t="s">
        <v>24</v>
      </c>
    </row>
    <row r="14" spans="1:19" x14ac:dyDescent="0.35">
      <c r="A14" s="4" t="s">
        <v>464</v>
      </c>
      <c r="B14" s="3" t="s">
        <v>160</v>
      </c>
      <c r="C14" s="3" t="s">
        <v>252</v>
      </c>
      <c r="D14" s="3" t="s">
        <v>206</v>
      </c>
      <c r="E14" s="3" t="s">
        <v>201</v>
      </c>
      <c r="F14" s="3" t="s">
        <v>538</v>
      </c>
      <c r="G14" s="3" t="s">
        <v>136</v>
      </c>
      <c r="H14" s="3" t="s">
        <v>137</v>
      </c>
      <c r="I14" s="3" t="s">
        <v>533</v>
      </c>
      <c r="J14" s="3" t="s">
        <v>24</v>
      </c>
      <c r="K14" s="3" t="s">
        <v>24</v>
      </c>
      <c r="L14" s="3" t="s">
        <v>24</v>
      </c>
      <c r="M14" s="3" t="s">
        <v>24</v>
      </c>
      <c r="N14" s="3" t="s">
        <v>24</v>
      </c>
      <c r="O14" s="3" t="s">
        <v>24</v>
      </c>
      <c r="P14" s="3" t="s">
        <v>24</v>
      </c>
      <c r="Q14" s="3" t="s">
        <v>24</v>
      </c>
      <c r="R14" s="3" t="s">
        <v>24</v>
      </c>
      <c r="S14" s="3" t="s">
        <v>24</v>
      </c>
    </row>
    <row r="15" spans="1:19" x14ac:dyDescent="0.35">
      <c r="A15" s="4" t="s">
        <v>465</v>
      </c>
      <c r="B15" s="3" t="s">
        <v>160</v>
      </c>
      <c r="C15" s="3" t="s">
        <v>252</v>
      </c>
      <c r="D15" s="3" t="s">
        <v>206</v>
      </c>
      <c r="E15" s="3" t="s">
        <v>201</v>
      </c>
      <c r="F15" s="3" t="s">
        <v>538</v>
      </c>
      <c r="G15" s="3" t="s">
        <v>137</v>
      </c>
      <c r="H15" s="3" t="s">
        <v>137</v>
      </c>
      <c r="I15" s="3" t="s">
        <v>24</v>
      </c>
      <c r="J15" s="3" t="s">
        <v>24</v>
      </c>
      <c r="K15" s="3" t="s">
        <v>24</v>
      </c>
      <c r="L15" s="3" t="s">
        <v>24</v>
      </c>
      <c r="M15" s="3" t="s">
        <v>24</v>
      </c>
      <c r="N15" s="3" t="s">
        <v>24</v>
      </c>
      <c r="O15" s="3" t="s">
        <v>24</v>
      </c>
      <c r="P15" s="3" t="s">
        <v>24</v>
      </c>
      <c r="Q15" s="3" t="s">
        <v>24</v>
      </c>
      <c r="R15" s="3" t="s">
        <v>24</v>
      </c>
      <c r="S15" s="3" t="s">
        <v>24</v>
      </c>
    </row>
    <row r="16" spans="1:19" x14ac:dyDescent="0.35">
      <c r="A16" s="4" t="s">
        <v>466</v>
      </c>
      <c r="B16" s="3" t="s">
        <v>544</v>
      </c>
      <c r="C16" s="3" t="s">
        <v>538</v>
      </c>
      <c r="D16" s="3" t="s">
        <v>543</v>
      </c>
      <c r="E16" s="3" t="s">
        <v>135</v>
      </c>
      <c r="F16" s="3" t="s">
        <v>541</v>
      </c>
      <c r="G16" s="3" t="s">
        <v>232</v>
      </c>
      <c r="H16" s="3" t="s">
        <v>24</v>
      </c>
      <c r="I16" s="3" t="s">
        <v>24</v>
      </c>
      <c r="J16" s="3" t="s">
        <v>24</v>
      </c>
      <c r="K16" s="3" t="s">
        <v>24</v>
      </c>
      <c r="L16" s="3" t="s">
        <v>24</v>
      </c>
      <c r="M16" s="3" t="s">
        <v>24</v>
      </c>
      <c r="N16" s="3" t="s">
        <v>24</v>
      </c>
      <c r="O16" s="3" t="s">
        <v>24</v>
      </c>
      <c r="P16" s="3" t="s">
        <v>24</v>
      </c>
      <c r="Q16" s="3" t="s">
        <v>24</v>
      </c>
      <c r="R16" s="3" t="s">
        <v>24</v>
      </c>
      <c r="S16" s="3" t="s">
        <v>24</v>
      </c>
    </row>
    <row r="17" spans="1:19" x14ac:dyDescent="0.35">
      <c r="A17" s="4" t="s">
        <v>467</v>
      </c>
      <c r="B17" s="3" t="s">
        <v>545</v>
      </c>
      <c r="C17" s="3" t="s">
        <v>546</v>
      </c>
      <c r="D17" s="3" t="s">
        <v>135</v>
      </c>
      <c r="E17" s="3" t="s">
        <v>547</v>
      </c>
      <c r="F17" s="3" t="s">
        <v>152</v>
      </c>
      <c r="G17" s="3" t="s">
        <v>24</v>
      </c>
      <c r="H17" s="3" t="s">
        <v>24</v>
      </c>
      <c r="I17" s="3" t="s">
        <v>24</v>
      </c>
      <c r="J17" s="3" t="s">
        <v>24</v>
      </c>
      <c r="K17" s="3" t="s">
        <v>24</v>
      </c>
      <c r="L17" s="3" t="s">
        <v>24</v>
      </c>
      <c r="M17" s="3" t="s">
        <v>24</v>
      </c>
      <c r="N17" s="3" t="s">
        <v>24</v>
      </c>
      <c r="O17" s="3" t="s">
        <v>24</v>
      </c>
      <c r="P17" s="3" t="s">
        <v>24</v>
      </c>
      <c r="Q17" s="3" t="s">
        <v>24</v>
      </c>
      <c r="R17" s="3" t="s">
        <v>24</v>
      </c>
      <c r="S17" s="3" t="s">
        <v>24</v>
      </c>
    </row>
    <row r="18" spans="1:19" x14ac:dyDescent="0.35">
      <c r="A18" s="4" t="s">
        <v>468</v>
      </c>
      <c r="B18" s="3" t="s">
        <v>545</v>
      </c>
      <c r="C18" s="3" t="s">
        <v>546</v>
      </c>
      <c r="D18" s="3" t="s">
        <v>168</v>
      </c>
      <c r="E18" s="3" t="s">
        <v>548</v>
      </c>
      <c r="F18" s="3" t="s">
        <v>24</v>
      </c>
      <c r="G18" s="3" t="s">
        <v>24</v>
      </c>
      <c r="H18" s="3" t="s">
        <v>24</v>
      </c>
      <c r="I18" s="3" t="s">
        <v>24</v>
      </c>
      <c r="J18" s="3" t="s">
        <v>24</v>
      </c>
      <c r="K18" s="3" t="s">
        <v>24</v>
      </c>
      <c r="L18" s="3" t="s">
        <v>24</v>
      </c>
      <c r="M18" s="3" t="s">
        <v>24</v>
      </c>
      <c r="N18" s="3" t="s">
        <v>24</v>
      </c>
      <c r="O18" s="3" t="s">
        <v>24</v>
      </c>
      <c r="P18" s="3" t="s">
        <v>24</v>
      </c>
      <c r="Q18" s="3" t="s">
        <v>24</v>
      </c>
      <c r="R18" s="3" t="s">
        <v>24</v>
      </c>
      <c r="S18" s="3" t="s">
        <v>24</v>
      </c>
    </row>
    <row r="19" spans="1:19" x14ac:dyDescent="0.35">
      <c r="A19" s="6" t="s">
        <v>471</v>
      </c>
      <c r="B19" s="5" t="s">
        <v>549</v>
      </c>
      <c r="C19" s="5" t="s">
        <v>159</v>
      </c>
      <c r="D19" s="5" t="s">
        <v>207</v>
      </c>
      <c r="E19" s="5" t="s">
        <v>24</v>
      </c>
      <c r="F19" s="5" t="s">
        <v>24</v>
      </c>
      <c r="G19" s="5" t="s">
        <v>24</v>
      </c>
      <c r="H19" s="5" t="s">
        <v>24</v>
      </c>
      <c r="I19" s="5" t="s">
        <v>24</v>
      </c>
      <c r="J19" s="5" t="s">
        <v>24</v>
      </c>
      <c r="K19" s="5" t="s">
        <v>24</v>
      </c>
      <c r="L19" s="5" t="s">
        <v>24</v>
      </c>
      <c r="M19" s="5" t="s">
        <v>24</v>
      </c>
      <c r="N19" s="5" t="s">
        <v>24</v>
      </c>
      <c r="O19" s="5" t="s">
        <v>24</v>
      </c>
      <c r="P19" s="5" t="s">
        <v>24</v>
      </c>
      <c r="Q19" s="5" t="s">
        <v>24</v>
      </c>
      <c r="R19" s="5" t="s">
        <v>24</v>
      </c>
      <c r="S19" s="5" t="s">
        <v>24</v>
      </c>
    </row>
    <row r="22" spans="1:19" x14ac:dyDescent="0.35">
      <c r="A22" s="4" t="s">
        <v>550</v>
      </c>
    </row>
    <row r="24" spans="1:19" x14ac:dyDescent="0.35">
      <c r="A24" s="4" t="s">
        <v>473</v>
      </c>
    </row>
    <row r="27" spans="1:19" ht="15" x14ac:dyDescent="0.35">
      <c r="A27" s="8" t="str">
        <f>HYPERLINK("#'Contents'!A1", "CONTENTS")</f>
        <v>CONTENTS</v>
      </c>
    </row>
  </sheetData>
  <pageMargins left="0.7" right="0.7" top="0.75" bottom="0.75" header="0.3" footer="0.3"/>
  <pageSetup paperSize="9" orientation="portrait" horizontalDpi="300" verticalDpi="300" r:id="rId1"/>
  <headerFooter>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Contents</vt:lpstr>
      <vt:lpstr>Table 1.1</vt:lpstr>
      <vt:lpstr>Table 1.2</vt:lpstr>
      <vt:lpstr>Table 1.3</vt:lpstr>
      <vt:lpstr>Table 1.4</vt:lpstr>
      <vt:lpstr>Table 1.5</vt:lpstr>
      <vt:lpstr>Table 1.6</vt:lpstr>
      <vt:lpstr>Table 2.1</vt:lpstr>
      <vt:lpstr>Table 2.2</vt:lpstr>
      <vt:lpstr>Table 3.1 - 3.2</vt:lpstr>
      <vt:lpstr>Table 3.3 - 3.4</vt:lpstr>
      <vt:lpstr>Table 3.5 - 3.6</vt:lpstr>
      <vt:lpstr>Table 3.7 - 3.10</vt:lpstr>
      <vt:lpstr>Table 3.11 - 3.18</vt:lpstr>
      <vt:lpstr>Table 3.19 - 3.20</vt:lpstr>
      <vt:lpstr>Table 3.21 - 3.24</vt:lpstr>
      <vt:lpstr>Table 3.25</vt:lpstr>
      <vt:lpstr>Table 3.26 - 3.36</vt:lpstr>
      <vt:lpstr>Table 3.37 - 3.47</vt:lpstr>
      <vt:lpstr>Table 3.48 - 3.54</vt:lpstr>
      <vt:lpstr>Table 3.55 - 3.61</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5.1</vt:lpstr>
      <vt:lpstr>Table 5.2</vt:lpstr>
      <vt:lpstr>Table 5.3</vt:lpstr>
      <vt:lpstr>Table 5.4</vt:lpstr>
      <vt:lpstr>Table 5.5</vt:lpstr>
      <vt:lpstr>Table 6.1</vt:lpstr>
      <vt:lpstr>Table 6.2</vt:lpstr>
      <vt:lpstr>Table 6.3</vt:lpstr>
      <vt:lpstr>Table 6.4</vt:lpstr>
      <vt:lpstr>Table 6.5</vt:lpstr>
      <vt:lpstr>Table 6.6</vt:lpstr>
      <vt:lpstr>Table 6.7</vt:lpstr>
      <vt:lpstr>Table 7.1</vt:lpstr>
      <vt:lpstr>Table 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Measuring tax gap online tables 2024</dc:title>
  <dc:creator>HMRC</dc:creator>
  <cp:lastModifiedBy/>
  <dcterms:created xsi:type="dcterms:W3CDTF">2024-06-17T12:10:17Z</dcterms:created>
  <dcterms:modified xsi:type="dcterms:W3CDTF">2024-06-17T12:10:26Z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2024-06-17T12:10:22Z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09de6e0e-1416-414e-81e1-1e3fc8cf544e</vt:lpwstr>
  </property>
  <property fmtid="{D5CDD505-2E9C-101B-9397-08002B2CF9AE}" pid="8" name="MSIP_Label_f9af038e-07b4-4369-a678-c835687cb272_ContentBits">
    <vt:lpwstr>2</vt:lpwstr>
  </property>
</Properties>
</file>