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094B1AD0-2F16-4771-A621-21D3EBC5FB03}" xr6:coauthVersionLast="47" xr6:coauthVersionMax="47" xr10:uidLastSave="{00000000-0000-0000-0000-000000000000}"/>
  <bookViews>
    <workbookView xWindow="-110" yWindow="-110" windowWidth="19420" windowHeight="10420" tabRatio="778"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 name="Table7" sheetId="112"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#REF!</definedName>
    <definedName name="Alt_Chk_14_Hdg" hidden="1">#REF!</definedName>
    <definedName name="Alt_Chk_15_Hdg" hidden="1">#REF!</definedName>
    <definedName name="Alt_Chk_2_Hdg" hidden="1">#REF!</definedName>
    <definedName name="Bluesky_jobs_wage_premium">#REF!</definedName>
    <definedName name="Bluesky_safe_wage">#REF!</definedName>
    <definedName name="BMGHIndex" hidden="1">"O"</definedName>
    <definedName name="Cloud_jobs_wage_premium">#REF!</definedName>
    <definedName name="Cloud_safe_wage">#REF!</definedName>
    <definedName name="Cloud_safeguarded_jobs">#REF!</definedName>
    <definedName name="Depreciation_rate">#REF!</definedName>
    <definedName name="Discount_rate">#REF!</definedName>
    <definedName name="DME_LocalFile" hidden="1">"True"</definedName>
    <definedName name="Domestic_Results">#REF!</definedName>
    <definedName name="Err_Chk_1_Hdg" hidden="1">#REF!</definedName>
    <definedName name="Err_Chk_11_Hdg" hidden="1">#REF!</definedName>
    <definedName name="Err_Chk_13_Hdg" hidden="1">#REF!</definedName>
    <definedName name="Err_Chk_14_Hdg" hidden="1">#REF!</definedName>
    <definedName name="Err_Chk_15_Hdg" hidden="1">#REF!</definedName>
    <definedName name="Err_Chk_2_Hdg" hidden="1">#REF!</definedName>
    <definedName name="Err_Chk_3_Hdg" hidden="1">#REF!</definedName>
    <definedName name="Err_Chk_4_Hdg" hidden="1">#REF!</definedName>
    <definedName name="Fixed_Bluesky_jobs">#REF!</definedName>
    <definedName name="GDP_def_index">#REF!</definedName>
    <definedName name="GDP_def_year">#REF!</definedName>
    <definedName name="High_scenario_probability">#REF!</definedName>
    <definedName name="HL_Alt_Chk_1" hidden="1">#REF!</definedName>
    <definedName name="HL_Alt_Chk_14" hidden="1">#REF!</definedName>
    <definedName name="HL_Alt_Chk_15" hidden="1">#REF!</definedName>
    <definedName name="HL_Alt_Chk_2" hidden="1">#REF!</definedName>
    <definedName name="HL_Err_Chk_1" hidden="1">#REF!</definedName>
    <definedName name="HL_Err_Chk_11" hidden="1">#REF!</definedName>
    <definedName name="HL_Err_Chk_13" hidden="1">#REF!</definedName>
    <definedName name="HL_Err_Chk_14" hidden="1">#REF!</definedName>
    <definedName name="HL_Err_Chk_15" hidden="1">#REF!</definedName>
    <definedName name="HL_Err_Chk_2" hidden="1">#REF!</definedName>
    <definedName name="HL_Err_Chk_3" hidden="1">#REF!</definedName>
    <definedName name="HL_Err_Chk_4" hidden="1">#REF!</definedName>
    <definedName name="Low_scenario_probability">#REF!</definedName>
    <definedName name="Maximum_aerospace_wage">#REF!</definedName>
    <definedName name="Millions_to_pounds">#REF!</definedName>
    <definedName name="Minimum_aerospace_wage">#REF!</definedName>
    <definedName name="Pal_Workbook_GUID" hidden="1">"1LMS2U6TLKFBVGQISFA5FIYM"</definedName>
    <definedName name="Pension_uplift">#REF!</definedName>
    <definedName name="Postcode_Outcode_Results">#REF!</definedName>
    <definedName name="Present_value_base_year">#REF!</definedName>
    <definedName name="Price_base_year">#REF!</definedName>
    <definedName name="_xlnm.Print_Area" localSheetId="1">'Contents'!$A$4:$S$13</definedName>
    <definedName name="_xlnm.Print_Area" localSheetId="2">Notes!$A$4:$B$17</definedName>
    <definedName name="_xlnm.Print_Area" localSheetId="3">Table1!$A$1:$N$55</definedName>
    <definedName name="_xlnm.Print_Area" localSheetId="4">Table2!$A$1:$E$56</definedName>
    <definedName name="_xlnm.Print_Area" localSheetId="5">Table3!$A$7:$Q$55</definedName>
    <definedName name="_xlnm.Print_Area" localSheetId="6">Table4!$A$7:$H$56</definedName>
    <definedName name="_xlnm.Print_Area" localSheetId="7">Table5!$A$8:$Q$54</definedName>
    <definedName name="_xlnm.Print_Area" localSheetId="8">Table6!$A$7:$H$59</definedName>
    <definedName name="Product_market_displacement">#REF!</definedName>
    <definedName name="R_D_spend_per_year">#REF!</definedName>
    <definedName name="R_D_spillover_r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SD_Results">#REF!</definedName>
    <definedName name="Sub_of_investment">#REF!</definedName>
    <definedName name="Unadjusted_R_D_spend">#REF!</definedName>
    <definedName name="Variable_Bluesky_jobs">#REF!</definedName>
    <definedName name="Wage_premium_at_maximum">#REF!</definedName>
    <definedName name="Wage_premium_at_minimum_wage">#REF!</definedName>
    <definedName name="Wage_premium_base_y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42" l="1"/>
  <c r="E41" i="47" l="1"/>
  <c r="D41" i="47"/>
  <c r="G56" i="45"/>
  <c r="F56" i="45"/>
  <c r="H56" i="45" s="1"/>
  <c r="E56" i="45"/>
  <c r="D56" i="45"/>
  <c r="C56" i="45"/>
  <c r="B56" i="45"/>
  <c r="U26" i="46"/>
  <c r="U27" i="46"/>
  <c r="U28" i="46"/>
  <c r="U29" i="46"/>
  <c r="U30" i="46"/>
  <c r="U31" i="46"/>
  <c r="C56" i="43" l="1"/>
  <c r="B56" i="43"/>
  <c r="I22" i="46" l="1"/>
  <c r="G22" i="46"/>
  <c r="F22" i="46"/>
  <c r="E22" i="46"/>
  <c r="C22" i="46"/>
  <c r="B22" i="46"/>
  <c r="H22" i="46" l="1"/>
  <c r="D22" i="46"/>
  <c r="I38" i="46" l="1"/>
  <c r="G38" i="46"/>
  <c r="F38" i="46"/>
  <c r="E38" i="46"/>
  <c r="C38" i="46"/>
  <c r="B38" i="46"/>
  <c r="U38" i="46" l="1"/>
  <c r="C22" i="47"/>
  <c r="B22" i="47"/>
  <c r="C40" i="47"/>
  <c r="G40" i="47" s="1"/>
  <c r="B40" i="47"/>
  <c r="F40" i="47" s="1"/>
  <c r="D58" i="47"/>
  <c r="E58" i="47"/>
  <c r="E23" i="47"/>
  <c r="D23" i="47"/>
  <c r="H40" i="47" l="1"/>
  <c r="C58" i="47"/>
  <c r="B58" i="47"/>
  <c r="F22" i="47"/>
  <c r="F58" i="47" s="1"/>
  <c r="G22" i="47"/>
  <c r="G58" i="47" s="1"/>
  <c r="H22" i="47" l="1"/>
  <c r="H58" i="47" s="1"/>
  <c r="P22" i="46" l="1"/>
  <c r="L22" i="46"/>
  <c r="G54" i="46"/>
  <c r="G21" i="46"/>
  <c r="F21" i="46"/>
  <c r="C54" i="46"/>
  <c r="B54" i="46"/>
  <c r="C21" i="46"/>
  <c r="B21" i="46"/>
  <c r="E54" i="46"/>
  <c r="I54" i="46"/>
  <c r="J54" i="46"/>
  <c r="K54" i="46"/>
  <c r="L54" i="46"/>
  <c r="M54" i="46"/>
  <c r="N54" i="46"/>
  <c r="O54" i="46"/>
  <c r="Q54" i="46"/>
  <c r="D38" i="46"/>
  <c r="H38" i="46"/>
  <c r="R38" i="46"/>
  <c r="S38" i="46"/>
  <c r="S22" i="46"/>
  <c r="F55" i="45"/>
  <c r="G55" i="45"/>
  <c r="L55" i="66"/>
  <c r="M55" i="66"/>
  <c r="O55" i="66"/>
  <c r="P55" i="66"/>
  <c r="I55" i="66"/>
  <c r="D55" i="66"/>
  <c r="D55" i="43"/>
  <c r="D55" i="42"/>
  <c r="M55" i="42"/>
  <c r="K55" i="42"/>
  <c r="J55" i="42"/>
  <c r="P54" i="46" l="1"/>
  <c r="L55" i="42"/>
  <c r="T38" i="46"/>
  <c r="S54" i="46"/>
  <c r="N55" i="66"/>
  <c r="Q55" i="66" s="1"/>
  <c r="H55" i="45"/>
  <c r="H54" i="46"/>
  <c r="F54" i="46"/>
  <c r="R22" i="46"/>
  <c r="U22" i="46"/>
  <c r="D54" i="46"/>
  <c r="V38" i="46" l="1"/>
  <c r="N55" i="42"/>
  <c r="T22" i="46"/>
  <c r="U54" i="46"/>
  <c r="R54" i="46"/>
  <c r="T54" i="46" l="1"/>
  <c r="V22" i="46"/>
  <c r="V54" i="46" l="1"/>
  <c r="D57" i="47" l="1"/>
  <c r="E57" i="47"/>
  <c r="L20" i="46"/>
  <c r="L21" i="46"/>
  <c r="I50" i="66"/>
  <c r="I51" i="66"/>
  <c r="I52" i="66"/>
  <c r="I53" i="66"/>
  <c r="I54" i="66"/>
  <c r="D53" i="66"/>
  <c r="D54" i="66"/>
  <c r="M50" i="42"/>
  <c r="M51" i="42"/>
  <c r="M52" i="42"/>
  <c r="M53" i="42"/>
  <c r="M54" i="42"/>
  <c r="J50" i="42"/>
  <c r="K50" i="42"/>
  <c r="J51" i="42"/>
  <c r="K51" i="42"/>
  <c r="J52" i="42"/>
  <c r="K52" i="42"/>
  <c r="J53" i="42"/>
  <c r="K53" i="42"/>
  <c r="J54" i="42"/>
  <c r="K54" i="42"/>
  <c r="H50" i="42"/>
  <c r="H51" i="42"/>
  <c r="H52" i="42"/>
  <c r="H53" i="42"/>
  <c r="H54" i="42"/>
  <c r="D53" i="42"/>
  <c r="L53" i="42" s="1"/>
  <c r="D54" i="42"/>
  <c r="L54" i="42" l="1"/>
  <c r="C39" i="47" l="1"/>
  <c r="B39" i="47"/>
  <c r="C21" i="47"/>
  <c r="B21" i="47"/>
  <c r="H27" i="46"/>
  <c r="H28" i="46"/>
  <c r="H29" i="46"/>
  <c r="H30" i="46"/>
  <c r="H31" i="46"/>
  <c r="H26" i="46"/>
  <c r="D27" i="46"/>
  <c r="D28" i="46"/>
  <c r="D29" i="46"/>
  <c r="D30" i="46"/>
  <c r="D31" i="46"/>
  <c r="D26" i="46"/>
  <c r="H11" i="46"/>
  <c r="H12" i="46"/>
  <c r="H13" i="46"/>
  <c r="H14" i="46"/>
  <c r="H15" i="46"/>
  <c r="H10" i="46"/>
  <c r="D11" i="46"/>
  <c r="D12" i="46"/>
  <c r="D13" i="46"/>
  <c r="D14" i="46"/>
  <c r="D15" i="46"/>
  <c r="D10" i="46"/>
  <c r="J53" i="46"/>
  <c r="K53" i="46"/>
  <c r="M53" i="46"/>
  <c r="N53" i="46"/>
  <c r="O53" i="46"/>
  <c r="Q53" i="46"/>
  <c r="I37" i="46"/>
  <c r="G37" i="46"/>
  <c r="F37" i="46"/>
  <c r="E37" i="46"/>
  <c r="C37" i="46"/>
  <c r="B37" i="46"/>
  <c r="I21" i="46"/>
  <c r="E21" i="46"/>
  <c r="G52" i="45"/>
  <c r="G53" i="45"/>
  <c r="G54" i="45"/>
  <c r="F52" i="45"/>
  <c r="F53" i="45"/>
  <c r="F54" i="45"/>
  <c r="L54" i="66"/>
  <c r="M54" i="66"/>
  <c r="O54" i="66"/>
  <c r="P54" i="66"/>
  <c r="U37" i="46" l="1"/>
  <c r="S21" i="46"/>
  <c r="R21" i="46"/>
  <c r="H52" i="45"/>
  <c r="D21" i="46"/>
  <c r="H54" i="45"/>
  <c r="H53" i="45"/>
  <c r="H37" i="46"/>
  <c r="D37" i="46"/>
  <c r="I53" i="46"/>
  <c r="H21" i="46"/>
  <c r="E53" i="46"/>
  <c r="B53" i="46"/>
  <c r="C53" i="46"/>
  <c r="F53" i="46"/>
  <c r="G53" i="46"/>
  <c r="N54" i="66"/>
  <c r="D53" i="46" l="1"/>
  <c r="H53" i="46"/>
  <c r="Q54" i="66"/>
  <c r="D54" i="43" l="1"/>
  <c r="S37" i="46"/>
  <c r="R26" i="46"/>
  <c r="R27" i="46"/>
  <c r="R28" i="46"/>
  <c r="R29" i="46"/>
  <c r="R30" i="46"/>
  <c r="R31" i="46"/>
  <c r="B32" i="46"/>
  <c r="F32" i="46"/>
  <c r="B33" i="46"/>
  <c r="F33" i="46"/>
  <c r="B34" i="46"/>
  <c r="F34" i="46"/>
  <c r="B35" i="46"/>
  <c r="F35" i="46"/>
  <c r="B36" i="46"/>
  <c r="F36" i="46"/>
  <c r="L53" i="66"/>
  <c r="C32" i="46"/>
  <c r="C33" i="46"/>
  <c r="C34" i="46"/>
  <c r="C35" i="46"/>
  <c r="C36" i="46"/>
  <c r="M53" i="66"/>
  <c r="D40" i="42"/>
  <c r="H40" i="42"/>
  <c r="N53" i="66"/>
  <c r="O53" i="66"/>
  <c r="D10" i="42"/>
  <c r="H10" i="42"/>
  <c r="D11" i="42"/>
  <c r="H11" i="42"/>
  <c r="D12" i="42"/>
  <c r="H12" i="42"/>
  <c r="D13" i="42"/>
  <c r="H13" i="42"/>
  <c r="D14" i="42"/>
  <c r="H14" i="42"/>
  <c r="D15" i="42"/>
  <c r="H15" i="42"/>
  <c r="D16" i="42"/>
  <c r="H16" i="42"/>
  <c r="D17" i="42"/>
  <c r="H17" i="42"/>
  <c r="D18" i="42"/>
  <c r="H18" i="42"/>
  <c r="D19" i="42"/>
  <c r="H19" i="42"/>
  <c r="D20" i="42"/>
  <c r="H20" i="42"/>
  <c r="D21" i="42"/>
  <c r="H21" i="42"/>
  <c r="D22" i="42"/>
  <c r="H22" i="42"/>
  <c r="D23" i="42"/>
  <c r="H23" i="42"/>
  <c r="D24" i="42"/>
  <c r="H24" i="42"/>
  <c r="D25" i="42"/>
  <c r="H25" i="42"/>
  <c r="D26" i="42"/>
  <c r="H26" i="42"/>
  <c r="D27" i="42"/>
  <c r="H27" i="42"/>
  <c r="D28" i="42"/>
  <c r="H28" i="42"/>
  <c r="D29" i="42"/>
  <c r="H29" i="42"/>
  <c r="D30" i="42"/>
  <c r="H30" i="42"/>
  <c r="D31" i="42"/>
  <c r="H31" i="42"/>
  <c r="D32" i="42"/>
  <c r="H32" i="42"/>
  <c r="D33" i="42"/>
  <c r="H33" i="42"/>
  <c r="D34" i="42"/>
  <c r="H34" i="42"/>
  <c r="D35" i="42"/>
  <c r="H35" i="42"/>
  <c r="D36" i="42"/>
  <c r="H36" i="42"/>
  <c r="D37" i="42"/>
  <c r="H37" i="42"/>
  <c r="D38" i="42"/>
  <c r="H38" i="42"/>
  <c r="D39" i="42"/>
  <c r="H39" i="42"/>
  <c r="D41" i="42"/>
  <c r="H41" i="42"/>
  <c r="D42" i="42"/>
  <c r="H42" i="42"/>
  <c r="D43" i="42"/>
  <c r="H43" i="42"/>
  <c r="D44" i="42"/>
  <c r="H44" i="42"/>
  <c r="D45" i="42"/>
  <c r="H45" i="42"/>
  <c r="D46" i="42"/>
  <c r="H46" i="42"/>
  <c r="D47" i="42"/>
  <c r="H47" i="42"/>
  <c r="D48" i="42"/>
  <c r="H48" i="42"/>
  <c r="D49" i="42"/>
  <c r="H49" i="42"/>
  <c r="D50" i="42"/>
  <c r="D51" i="42"/>
  <c r="L51" i="42" s="1"/>
  <c r="D52" i="42"/>
  <c r="D9" i="42"/>
  <c r="H9" i="42"/>
  <c r="G32" i="46"/>
  <c r="G33" i="46"/>
  <c r="G34" i="46"/>
  <c r="G35" i="46"/>
  <c r="G36" i="46"/>
  <c r="P26" i="46"/>
  <c r="P27" i="46"/>
  <c r="P28" i="46"/>
  <c r="P29" i="46"/>
  <c r="P30" i="46"/>
  <c r="P31" i="46"/>
  <c r="P32" i="46"/>
  <c r="P33" i="46"/>
  <c r="P34" i="46"/>
  <c r="P35" i="46"/>
  <c r="P36" i="46"/>
  <c r="P37" i="46"/>
  <c r="L26" i="46"/>
  <c r="L27" i="46"/>
  <c r="L28" i="46"/>
  <c r="L29" i="46"/>
  <c r="T29" i="46" s="1"/>
  <c r="L30" i="46"/>
  <c r="L31" i="46"/>
  <c r="L32" i="46"/>
  <c r="L33" i="46"/>
  <c r="L34" i="46"/>
  <c r="L35" i="46"/>
  <c r="L36" i="46"/>
  <c r="L37" i="46"/>
  <c r="D52" i="66"/>
  <c r="O52" i="66"/>
  <c r="E36" i="46"/>
  <c r="U36" i="46" s="1"/>
  <c r="I36" i="46"/>
  <c r="E35" i="46"/>
  <c r="I35" i="46"/>
  <c r="E34" i="46"/>
  <c r="I34" i="46"/>
  <c r="E33" i="46"/>
  <c r="I33" i="46"/>
  <c r="E32" i="46"/>
  <c r="U32" i="46" s="1"/>
  <c r="I32" i="46"/>
  <c r="H42" i="46"/>
  <c r="H43" i="46"/>
  <c r="H44" i="46"/>
  <c r="H45" i="46"/>
  <c r="H46" i="46"/>
  <c r="H47" i="46"/>
  <c r="D42" i="46"/>
  <c r="D43" i="46"/>
  <c r="D44" i="46"/>
  <c r="D45" i="46"/>
  <c r="D46" i="46"/>
  <c r="D47" i="46"/>
  <c r="U10" i="46"/>
  <c r="P10" i="46"/>
  <c r="P11" i="46"/>
  <c r="P12" i="46"/>
  <c r="P13" i="46"/>
  <c r="P14" i="46"/>
  <c r="P15" i="46"/>
  <c r="P16" i="46"/>
  <c r="P17" i="46"/>
  <c r="P18" i="46"/>
  <c r="P19" i="46"/>
  <c r="P20" i="46"/>
  <c r="P21" i="46"/>
  <c r="L10" i="46"/>
  <c r="L11" i="46"/>
  <c r="L12" i="46"/>
  <c r="L13" i="46"/>
  <c r="L14" i="46"/>
  <c r="L15" i="46"/>
  <c r="L16" i="46"/>
  <c r="L17" i="46"/>
  <c r="L18" i="46"/>
  <c r="L19" i="46"/>
  <c r="D9" i="66"/>
  <c r="I9" i="66"/>
  <c r="O9" i="66"/>
  <c r="P9" i="66"/>
  <c r="D10" i="66"/>
  <c r="I10" i="66"/>
  <c r="O10" i="66"/>
  <c r="P10" i="66"/>
  <c r="D11" i="66"/>
  <c r="I11" i="66"/>
  <c r="D12" i="66"/>
  <c r="I12" i="66"/>
  <c r="D13" i="66"/>
  <c r="I13" i="66"/>
  <c r="O13" i="66"/>
  <c r="P13" i="66"/>
  <c r="D14" i="66"/>
  <c r="I14" i="66"/>
  <c r="O14" i="66"/>
  <c r="P14" i="66"/>
  <c r="D15" i="66"/>
  <c r="I15" i="66"/>
  <c r="D16" i="66"/>
  <c r="I16" i="66"/>
  <c r="D17" i="66"/>
  <c r="I17" i="66"/>
  <c r="O17" i="66"/>
  <c r="P17" i="66"/>
  <c r="D18" i="66"/>
  <c r="I18" i="66"/>
  <c r="O18" i="66"/>
  <c r="P18" i="66"/>
  <c r="D19" i="66"/>
  <c r="I19" i="66"/>
  <c r="D20" i="66"/>
  <c r="I20" i="66"/>
  <c r="D21" i="66"/>
  <c r="I21" i="66"/>
  <c r="O21" i="66"/>
  <c r="P21" i="66"/>
  <c r="D22" i="66"/>
  <c r="I22" i="66"/>
  <c r="O22" i="66"/>
  <c r="P22" i="66"/>
  <c r="D23" i="66"/>
  <c r="I23" i="66"/>
  <c r="D24" i="66"/>
  <c r="I24" i="66"/>
  <c r="D25" i="66"/>
  <c r="I25" i="66"/>
  <c r="O25" i="66"/>
  <c r="P25" i="66"/>
  <c r="D26" i="66"/>
  <c r="I26" i="66"/>
  <c r="O26" i="66"/>
  <c r="P26" i="66"/>
  <c r="D27" i="66"/>
  <c r="I27" i="66"/>
  <c r="D28" i="66"/>
  <c r="I28" i="66"/>
  <c r="D29" i="66"/>
  <c r="I29" i="66"/>
  <c r="O29" i="66"/>
  <c r="P29" i="66"/>
  <c r="D30" i="66"/>
  <c r="I30" i="66"/>
  <c r="O30" i="66"/>
  <c r="P30" i="66"/>
  <c r="D31" i="66"/>
  <c r="I31" i="66"/>
  <c r="D32" i="66"/>
  <c r="I32" i="66"/>
  <c r="D33" i="66"/>
  <c r="I33" i="66"/>
  <c r="O33" i="66"/>
  <c r="P33" i="66"/>
  <c r="D34" i="66"/>
  <c r="I34" i="66"/>
  <c r="O34" i="66"/>
  <c r="P34" i="66"/>
  <c r="D35" i="66"/>
  <c r="I35" i="66"/>
  <c r="D36" i="66"/>
  <c r="I36" i="66"/>
  <c r="D37" i="66"/>
  <c r="I37" i="66"/>
  <c r="O37" i="66"/>
  <c r="P37" i="66"/>
  <c r="D38" i="66"/>
  <c r="I38" i="66"/>
  <c r="O38" i="66"/>
  <c r="P38" i="66"/>
  <c r="D39" i="66"/>
  <c r="I39" i="66"/>
  <c r="D40" i="66"/>
  <c r="I40" i="66"/>
  <c r="D41" i="66"/>
  <c r="I41" i="66"/>
  <c r="O41" i="66"/>
  <c r="P41" i="66"/>
  <c r="D42" i="66"/>
  <c r="I42" i="66"/>
  <c r="O42" i="66"/>
  <c r="P42" i="66"/>
  <c r="D43" i="66"/>
  <c r="I43" i="66"/>
  <c r="D44" i="66"/>
  <c r="I44" i="66"/>
  <c r="D45" i="66"/>
  <c r="I45" i="66"/>
  <c r="O45" i="66"/>
  <c r="P45" i="66"/>
  <c r="D46" i="66"/>
  <c r="I46" i="66"/>
  <c r="O46" i="66"/>
  <c r="P46" i="66"/>
  <c r="D47" i="66"/>
  <c r="I47" i="66"/>
  <c r="D48" i="66"/>
  <c r="I48" i="66"/>
  <c r="D49" i="66"/>
  <c r="I49" i="66"/>
  <c r="O49" i="66"/>
  <c r="P49" i="66"/>
  <c r="D50" i="66"/>
  <c r="O50" i="66"/>
  <c r="P50" i="66"/>
  <c r="D51" i="66"/>
  <c r="P53" i="66"/>
  <c r="O11" i="66"/>
  <c r="P11" i="66"/>
  <c r="O12" i="66"/>
  <c r="P12" i="66"/>
  <c r="O15" i="66"/>
  <c r="P15" i="66"/>
  <c r="O16" i="66"/>
  <c r="P16" i="66"/>
  <c r="O19" i="66"/>
  <c r="P19" i="66"/>
  <c r="O20" i="66"/>
  <c r="P20" i="66"/>
  <c r="O23" i="66"/>
  <c r="P23" i="66"/>
  <c r="O24" i="66"/>
  <c r="P24" i="66"/>
  <c r="O27" i="66"/>
  <c r="P27" i="66"/>
  <c r="O28" i="66"/>
  <c r="P28" i="66"/>
  <c r="O31" i="66"/>
  <c r="P31" i="66"/>
  <c r="O32" i="66"/>
  <c r="P32" i="66"/>
  <c r="O35" i="66"/>
  <c r="P35" i="66"/>
  <c r="O36" i="66"/>
  <c r="P36" i="66"/>
  <c r="O39" i="66"/>
  <c r="P39" i="66"/>
  <c r="O40" i="66"/>
  <c r="P40" i="66"/>
  <c r="O43" i="66"/>
  <c r="P43" i="66"/>
  <c r="O44" i="66"/>
  <c r="P44" i="66"/>
  <c r="O47" i="66"/>
  <c r="P47" i="66"/>
  <c r="O48" i="66"/>
  <c r="P48" i="66"/>
  <c r="O51" i="66"/>
  <c r="P51" i="66"/>
  <c r="P52" i="66"/>
  <c r="M9" i="42"/>
  <c r="M10" i="42"/>
  <c r="M11" i="42"/>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J10" i="42"/>
  <c r="J11" i="42"/>
  <c r="J12" i="42"/>
  <c r="J13" i="42"/>
  <c r="J14" i="42"/>
  <c r="J15" i="42"/>
  <c r="J16" i="42"/>
  <c r="J17" i="42"/>
  <c r="J18" i="42"/>
  <c r="J19" i="42"/>
  <c r="J20" i="42"/>
  <c r="J21" i="42"/>
  <c r="J22" i="42"/>
  <c r="J23" i="42"/>
  <c r="J24" i="42"/>
  <c r="J25" i="42"/>
  <c r="J26" i="42"/>
  <c r="J27" i="42"/>
  <c r="J28" i="42"/>
  <c r="J29" i="42"/>
  <c r="J30" i="42"/>
  <c r="J31" i="42"/>
  <c r="J32" i="42"/>
  <c r="J33" i="42"/>
  <c r="J34" i="42"/>
  <c r="J35" i="42"/>
  <c r="J36" i="42"/>
  <c r="J37" i="42"/>
  <c r="J38" i="42"/>
  <c r="J39" i="42"/>
  <c r="J40" i="42"/>
  <c r="J41" i="42"/>
  <c r="J42" i="42"/>
  <c r="J43" i="42"/>
  <c r="J44" i="42"/>
  <c r="J45" i="42"/>
  <c r="J46" i="42"/>
  <c r="J47" i="42"/>
  <c r="J48" i="42"/>
  <c r="J49" i="42"/>
  <c r="J9" i="42"/>
  <c r="D52" i="43"/>
  <c r="D53" i="43"/>
  <c r="G39" i="47"/>
  <c r="C38" i="47"/>
  <c r="G38" i="47" s="1"/>
  <c r="K34" i="42"/>
  <c r="K35" i="42"/>
  <c r="K36" i="42"/>
  <c r="K37" i="42"/>
  <c r="K38" i="42"/>
  <c r="K39" i="42"/>
  <c r="K40" i="42"/>
  <c r="K41" i="42"/>
  <c r="K42" i="42"/>
  <c r="K43" i="42"/>
  <c r="K44" i="42"/>
  <c r="K45" i="42"/>
  <c r="K46" i="42"/>
  <c r="K47" i="42"/>
  <c r="K48" i="42"/>
  <c r="K49" i="42"/>
  <c r="F21" i="47"/>
  <c r="F51" i="45"/>
  <c r="G51" i="45"/>
  <c r="L52" i="66"/>
  <c r="M52" i="66"/>
  <c r="D11" i="43"/>
  <c r="D12" i="43"/>
  <c r="D13" i="43"/>
  <c r="D14" i="43"/>
  <c r="D15" i="43"/>
  <c r="D16" i="43"/>
  <c r="D17" i="43"/>
  <c r="D18" i="43"/>
  <c r="D19" i="43"/>
  <c r="D20" i="43"/>
  <c r="D21" i="43"/>
  <c r="D22" i="43"/>
  <c r="D23" i="43"/>
  <c r="D24" i="43"/>
  <c r="D25" i="43"/>
  <c r="D26" i="43"/>
  <c r="D27" i="43"/>
  <c r="D28" i="43"/>
  <c r="D29" i="43"/>
  <c r="D30" i="43"/>
  <c r="D32" i="43"/>
  <c r="D33" i="43"/>
  <c r="D34" i="43"/>
  <c r="D35" i="43"/>
  <c r="D36" i="43"/>
  <c r="D37" i="43"/>
  <c r="D38" i="43"/>
  <c r="D39" i="43"/>
  <c r="D40" i="43"/>
  <c r="D41" i="43"/>
  <c r="D42" i="43"/>
  <c r="D43" i="43"/>
  <c r="D44" i="43"/>
  <c r="D45" i="43"/>
  <c r="D46" i="43"/>
  <c r="D47" i="43"/>
  <c r="D48" i="43"/>
  <c r="D49" i="43"/>
  <c r="D50" i="43"/>
  <c r="D51" i="43"/>
  <c r="D31" i="43"/>
  <c r="D8" i="43"/>
  <c r="D9" i="43"/>
  <c r="D10" i="43"/>
  <c r="C20" i="46"/>
  <c r="G20" i="46"/>
  <c r="B20" i="46"/>
  <c r="F20" i="46"/>
  <c r="E20" i="46"/>
  <c r="I20" i="46"/>
  <c r="F16" i="47"/>
  <c r="F17" i="47"/>
  <c r="F18" i="47"/>
  <c r="F19" i="47"/>
  <c r="F12" i="47"/>
  <c r="F13" i="47"/>
  <c r="F14" i="47"/>
  <c r="F15" i="47"/>
  <c r="B48" i="47"/>
  <c r="B49" i="47"/>
  <c r="B50" i="47"/>
  <c r="B51" i="47"/>
  <c r="L51" i="66"/>
  <c r="M51" i="66"/>
  <c r="Q52" i="46"/>
  <c r="O52" i="46"/>
  <c r="N52" i="46"/>
  <c r="M52" i="46"/>
  <c r="K52" i="46"/>
  <c r="J52" i="46"/>
  <c r="E56" i="47"/>
  <c r="D56" i="47"/>
  <c r="C37" i="47"/>
  <c r="C36" i="47"/>
  <c r="B37" i="47"/>
  <c r="B55" i="47" s="1"/>
  <c r="B36" i="47"/>
  <c r="B54" i="47" s="1"/>
  <c r="B35" i="47"/>
  <c r="B53" i="47" s="1"/>
  <c r="C35" i="47"/>
  <c r="G35" i="47" s="1"/>
  <c r="C34" i="47"/>
  <c r="G34" i="47" s="1"/>
  <c r="B34" i="47"/>
  <c r="B38" i="47"/>
  <c r="C16" i="47"/>
  <c r="C20" i="47"/>
  <c r="B20" i="47"/>
  <c r="C19" i="47"/>
  <c r="G19" i="47" s="1"/>
  <c r="H19" i="47" s="1"/>
  <c r="C18" i="47"/>
  <c r="G18" i="47" s="1"/>
  <c r="C17" i="47"/>
  <c r="I19" i="46"/>
  <c r="G19" i="46"/>
  <c r="F19" i="46"/>
  <c r="F18" i="46"/>
  <c r="B19" i="46"/>
  <c r="E19" i="46"/>
  <c r="C19" i="46"/>
  <c r="I18" i="46"/>
  <c r="G18" i="46"/>
  <c r="E18" i="46"/>
  <c r="C18" i="46"/>
  <c r="B18" i="46"/>
  <c r="I17" i="46"/>
  <c r="G17" i="46"/>
  <c r="F17" i="46"/>
  <c r="E17" i="46"/>
  <c r="C17" i="46"/>
  <c r="B17" i="46"/>
  <c r="I16" i="46"/>
  <c r="G16" i="46"/>
  <c r="F16" i="46"/>
  <c r="E16" i="46"/>
  <c r="C16" i="46"/>
  <c r="B16" i="46"/>
  <c r="F50" i="45"/>
  <c r="G50" i="45"/>
  <c r="L50" i="66"/>
  <c r="M50" i="66"/>
  <c r="F49" i="45"/>
  <c r="G49" i="45"/>
  <c r="L49" i="66"/>
  <c r="M49" i="66"/>
  <c r="F48" i="45"/>
  <c r="G48" i="45"/>
  <c r="L48" i="66"/>
  <c r="M48" i="66"/>
  <c r="G47" i="45"/>
  <c r="F47" i="45"/>
  <c r="M47" i="66"/>
  <c r="L47" i="66"/>
  <c r="G28" i="47"/>
  <c r="G29" i="47"/>
  <c r="G30" i="47"/>
  <c r="G12" i="47"/>
  <c r="H12" i="47" s="1"/>
  <c r="G31" i="47"/>
  <c r="G32" i="47"/>
  <c r="G33" i="47"/>
  <c r="F32" i="47"/>
  <c r="F33" i="47"/>
  <c r="F28" i="47"/>
  <c r="F29" i="47"/>
  <c r="F30" i="47"/>
  <c r="F31" i="47"/>
  <c r="F49" i="47" s="1"/>
  <c r="G46" i="45"/>
  <c r="H46" i="45" s="1"/>
  <c r="F46" i="45"/>
  <c r="L46" i="66"/>
  <c r="M46" i="66"/>
  <c r="E55" i="47"/>
  <c r="D55" i="47"/>
  <c r="D54" i="47"/>
  <c r="E54" i="47"/>
  <c r="E53" i="47"/>
  <c r="D53" i="47"/>
  <c r="E52" i="47"/>
  <c r="D52" i="47"/>
  <c r="D51" i="47"/>
  <c r="E51" i="47"/>
  <c r="C51" i="47"/>
  <c r="E50" i="47"/>
  <c r="D50" i="47"/>
  <c r="C50" i="47"/>
  <c r="E49" i="47"/>
  <c r="D49" i="47"/>
  <c r="C49" i="47"/>
  <c r="C48" i="47"/>
  <c r="C47" i="47"/>
  <c r="B47" i="47"/>
  <c r="C46" i="47"/>
  <c r="B46" i="47"/>
  <c r="C45" i="47"/>
  <c r="B45" i="47"/>
  <c r="G27" i="47"/>
  <c r="F27" i="47"/>
  <c r="F9" i="47"/>
  <c r="G15" i="47"/>
  <c r="G14" i="47"/>
  <c r="G13" i="47"/>
  <c r="H13" i="47" s="1"/>
  <c r="G11" i="47"/>
  <c r="F11" i="47"/>
  <c r="G10" i="47"/>
  <c r="G46" i="47" s="1"/>
  <c r="F10" i="47"/>
  <c r="G9" i="47"/>
  <c r="Q51" i="46"/>
  <c r="O51" i="46"/>
  <c r="N51" i="46"/>
  <c r="M51" i="46"/>
  <c r="K51" i="46"/>
  <c r="J51" i="46"/>
  <c r="Q50" i="46"/>
  <c r="O50" i="46"/>
  <c r="N50" i="46"/>
  <c r="M50" i="46"/>
  <c r="K50" i="46"/>
  <c r="J50" i="46"/>
  <c r="Q49" i="46"/>
  <c r="O49" i="46"/>
  <c r="N49" i="46"/>
  <c r="M49" i="46"/>
  <c r="K49" i="46"/>
  <c r="J49" i="46"/>
  <c r="Q48" i="46"/>
  <c r="O48" i="46"/>
  <c r="N48" i="46"/>
  <c r="M48" i="46"/>
  <c r="K48" i="46"/>
  <c r="J48" i="46"/>
  <c r="Q47" i="46"/>
  <c r="N47" i="46"/>
  <c r="M47" i="46"/>
  <c r="J47" i="46"/>
  <c r="I47" i="46"/>
  <c r="F47" i="46"/>
  <c r="E47" i="46"/>
  <c r="B47" i="46"/>
  <c r="Q46" i="46"/>
  <c r="N46" i="46"/>
  <c r="M46" i="46"/>
  <c r="J46" i="46"/>
  <c r="I46" i="46"/>
  <c r="F46" i="46"/>
  <c r="E46" i="46"/>
  <c r="B46" i="46"/>
  <c r="Q45" i="46"/>
  <c r="N45" i="46"/>
  <c r="M45" i="46"/>
  <c r="J45" i="46"/>
  <c r="I45" i="46"/>
  <c r="F45" i="46"/>
  <c r="E45" i="46"/>
  <c r="B45" i="46"/>
  <c r="I44" i="46"/>
  <c r="F44" i="46"/>
  <c r="E44" i="46"/>
  <c r="B44" i="46"/>
  <c r="I43" i="46"/>
  <c r="F43" i="46"/>
  <c r="E43" i="46"/>
  <c r="B43" i="46"/>
  <c r="I42" i="46"/>
  <c r="F42" i="46"/>
  <c r="E42" i="46"/>
  <c r="B42" i="46"/>
  <c r="U15" i="46"/>
  <c r="R15" i="46"/>
  <c r="U14" i="46"/>
  <c r="R14" i="46"/>
  <c r="U13" i="46"/>
  <c r="R13" i="46"/>
  <c r="U12" i="46"/>
  <c r="R12" i="46"/>
  <c r="U11" i="46"/>
  <c r="R11" i="46"/>
  <c r="R10" i="46"/>
  <c r="G45" i="45"/>
  <c r="G44" i="45"/>
  <c r="F45" i="45"/>
  <c r="H45" i="45" s="1"/>
  <c r="F44" i="45"/>
  <c r="G43" i="45"/>
  <c r="F43" i="45"/>
  <c r="G42" i="45"/>
  <c r="F42" i="45"/>
  <c r="G41" i="45"/>
  <c r="F41" i="45"/>
  <c r="G40" i="45"/>
  <c r="F40" i="45"/>
  <c r="F39" i="45"/>
  <c r="G39" i="45"/>
  <c r="F38" i="45"/>
  <c r="G38" i="45"/>
  <c r="G37" i="45"/>
  <c r="F37" i="45"/>
  <c r="G36" i="45"/>
  <c r="F36" i="45"/>
  <c r="G35" i="45"/>
  <c r="F35" i="45"/>
  <c r="G34" i="45"/>
  <c r="F34" i="45"/>
  <c r="G33" i="45"/>
  <c r="F33" i="45"/>
  <c r="H33" i="45" s="1"/>
  <c r="G32" i="45"/>
  <c r="F32" i="45"/>
  <c r="G31" i="45"/>
  <c r="F31" i="45"/>
  <c r="G30" i="45"/>
  <c r="F30" i="45"/>
  <c r="G29" i="45"/>
  <c r="F29" i="45"/>
  <c r="H29" i="45" s="1"/>
  <c r="G28" i="45"/>
  <c r="F28" i="45"/>
  <c r="G27" i="45"/>
  <c r="F27" i="45"/>
  <c r="G26" i="45"/>
  <c r="F26" i="45"/>
  <c r="G25" i="45"/>
  <c r="F25" i="45"/>
  <c r="G24" i="45"/>
  <c r="F24" i="45"/>
  <c r="G23" i="45"/>
  <c r="F23" i="45"/>
  <c r="G22" i="45"/>
  <c r="F22" i="45"/>
  <c r="G21" i="45"/>
  <c r="F21" i="45"/>
  <c r="G20" i="45"/>
  <c r="F20" i="45"/>
  <c r="G19" i="45"/>
  <c r="F19" i="45"/>
  <c r="G18" i="45"/>
  <c r="F18" i="45"/>
  <c r="G17" i="45"/>
  <c r="F17" i="45"/>
  <c r="H17" i="45" s="1"/>
  <c r="G16" i="45"/>
  <c r="F16" i="45"/>
  <c r="G15" i="45"/>
  <c r="F15" i="45"/>
  <c r="G14" i="45"/>
  <c r="F14" i="45"/>
  <c r="H14" i="45" s="1"/>
  <c r="G13" i="45"/>
  <c r="F13" i="45"/>
  <c r="G12" i="45"/>
  <c r="F12" i="45"/>
  <c r="G11" i="45"/>
  <c r="F11" i="45"/>
  <c r="G10" i="45"/>
  <c r="F10" i="45"/>
  <c r="G9" i="45"/>
  <c r="F9" i="45"/>
  <c r="H9" i="45" s="1"/>
  <c r="G8" i="45"/>
  <c r="F8" i="45"/>
  <c r="M45" i="66"/>
  <c r="L45" i="66"/>
  <c r="M44" i="66"/>
  <c r="L44" i="66"/>
  <c r="M43" i="66"/>
  <c r="L43" i="66"/>
  <c r="L42" i="66"/>
  <c r="M42" i="66"/>
  <c r="M41" i="66"/>
  <c r="M40" i="66"/>
  <c r="L41" i="66"/>
  <c r="L40" i="66"/>
  <c r="M39" i="66"/>
  <c r="L39" i="66"/>
  <c r="M38" i="66"/>
  <c r="L38" i="66"/>
  <c r="M37" i="66"/>
  <c r="L37" i="66"/>
  <c r="M36" i="66"/>
  <c r="L36" i="66"/>
  <c r="M35" i="66"/>
  <c r="L35" i="66"/>
  <c r="M34" i="66"/>
  <c r="L34" i="66"/>
  <c r="L33" i="66"/>
  <c r="L32" i="66"/>
  <c r="L31" i="66"/>
  <c r="L30" i="66"/>
  <c r="L29" i="66"/>
  <c r="L28" i="66"/>
  <c r="L27" i="66"/>
  <c r="L26" i="66"/>
  <c r="L25" i="66"/>
  <c r="L24" i="66"/>
  <c r="L23" i="66"/>
  <c r="L22" i="66"/>
  <c r="L21" i="66"/>
  <c r="L20" i="66"/>
  <c r="L19" i="66"/>
  <c r="L18" i="66"/>
  <c r="L17" i="66"/>
  <c r="L16" i="66"/>
  <c r="L15" i="66"/>
  <c r="L14" i="66"/>
  <c r="L13" i="66"/>
  <c r="L12" i="66"/>
  <c r="L11" i="66"/>
  <c r="L10" i="66"/>
  <c r="L9" i="66"/>
  <c r="H43" i="45"/>
  <c r="H44" i="45"/>
  <c r="H19" i="45"/>
  <c r="H27" i="45"/>
  <c r="H50" i="45"/>
  <c r="H29" i="47"/>
  <c r="F38" i="47"/>
  <c r="G37" i="47"/>
  <c r="B52" i="47"/>
  <c r="B57" i="47"/>
  <c r="H35" i="45"/>
  <c r="F39" i="47"/>
  <c r="H48" i="45"/>
  <c r="C57" i="47"/>
  <c r="G21" i="47"/>
  <c r="H47" i="45" l="1"/>
  <c r="H18" i="45"/>
  <c r="H30" i="45"/>
  <c r="H34" i="45"/>
  <c r="H12" i="45"/>
  <c r="H28" i="45"/>
  <c r="H32" i="45"/>
  <c r="H36" i="45"/>
  <c r="C56" i="47"/>
  <c r="H37" i="45"/>
  <c r="U34" i="46"/>
  <c r="G50" i="47"/>
  <c r="H31" i="47"/>
  <c r="H32" i="47"/>
  <c r="F37" i="47"/>
  <c r="F55" i="47" s="1"/>
  <c r="C55" i="47"/>
  <c r="G45" i="47"/>
  <c r="H30" i="47"/>
  <c r="H48" i="47" s="1"/>
  <c r="H11" i="47"/>
  <c r="D59" i="47"/>
  <c r="F51" i="47"/>
  <c r="E59" i="47"/>
  <c r="T28" i="46"/>
  <c r="V28" i="46" s="1"/>
  <c r="G36" i="47"/>
  <c r="G41" i="47" s="1"/>
  <c r="B41" i="47"/>
  <c r="C54" i="47"/>
  <c r="C41" i="47"/>
  <c r="H22" i="45"/>
  <c r="F57" i="47"/>
  <c r="U33" i="46"/>
  <c r="U35" i="46"/>
  <c r="H21" i="47"/>
  <c r="H18" i="47"/>
  <c r="D56" i="43"/>
  <c r="B23" i="47"/>
  <c r="G20" i="47"/>
  <c r="G56" i="47" s="1"/>
  <c r="G16" i="47"/>
  <c r="H16" i="47" s="1"/>
  <c r="C23" i="47"/>
  <c r="T30" i="46"/>
  <c r="T37" i="46"/>
  <c r="T27" i="46"/>
  <c r="T26" i="46"/>
  <c r="T31" i="46"/>
  <c r="F34" i="47"/>
  <c r="H34" i="47" s="1"/>
  <c r="F36" i="47"/>
  <c r="H33" i="47"/>
  <c r="G47" i="47"/>
  <c r="G17" i="47"/>
  <c r="C53" i="47"/>
  <c r="H15" i="47"/>
  <c r="F46" i="47"/>
  <c r="F50" i="47"/>
  <c r="H28" i="47"/>
  <c r="B56" i="47"/>
  <c r="B59" i="47" s="1"/>
  <c r="H49" i="47"/>
  <c r="H38" i="47"/>
  <c r="H10" i="47"/>
  <c r="H14" i="47"/>
  <c r="F47" i="47"/>
  <c r="H27" i="47"/>
  <c r="G49" i="47"/>
  <c r="F45" i="47"/>
  <c r="H9" i="47"/>
  <c r="G51" i="47"/>
  <c r="D34" i="46"/>
  <c r="H16" i="45"/>
  <c r="F35" i="47"/>
  <c r="H11" i="45"/>
  <c r="H8" i="45"/>
  <c r="H31" i="45"/>
  <c r="H41" i="45"/>
  <c r="H20" i="45"/>
  <c r="H21" i="45"/>
  <c r="H15" i="45"/>
  <c r="H42" i="45"/>
  <c r="G55" i="47"/>
  <c r="C52" i="47"/>
  <c r="H17" i="47"/>
  <c r="H10" i="45"/>
  <c r="H26" i="45"/>
  <c r="H47" i="47"/>
  <c r="H25" i="45"/>
  <c r="H23" i="45"/>
  <c r="H13" i="45"/>
  <c r="H40" i="45"/>
  <c r="H34" i="46"/>
  <c r="D16" i="46"/>
  <c r="H17" i="46"/>
  <c r="H33" i="46"/>
  <c r="H38" i="45"/>
  <c r="G48" i="47"/>
  <c r="D33" i="46"/>
  <c r="H16" i="46"/>
  <c r="D19" i="46"/>
  <c r="H32" i="46"/>
  <c r="H24" i="45"/>
  <c r="H39" i="45"/>
  <c r="D18" i="46"/>
  <c r="H18" i="46"/>
  <c r="D32" i="46"/>
  <c r="F48" i="47"/>
  <c r="H19" i="46"/>
  <c r="P53" i="46"/>
  <c r="H35" i="46"/>
  <c r="D17" i="46"/>
  <c r="D35" i="46"/>
  <c r="S53" i="46"/>
  <c r="L52" i="42"/>
  <c r="L50" i="42"/>
  <c r="L47" i="46"/>
  <c r="T13" i="46"/>
  <c r="P49" i="46"/>
  <c r="L51" i="46"/>
  <c r="L43" i="46"/>
  <c r="P47" i="46"/>
  <c r="L49" i="46"/>
  <c r="P45" i="46"/>
  <c r="G57" i="47"/>
  <c r="H51" i="45"/>
  <c r="H36" i="46"/>
  <c r="D36" i="46"/>
  <c r="H20" i="46"/>
  <c r="D20" i="46"/>
  <c r="H39" i="47"/>
  <c r="R46" i="46"/>
  <c r="T14" i="46"/>
  <c r="T10" i="46"/>
  <c r="L50" i="46"/>
  <c r="P46" i="46"/>
  <c r="L48" i="46"/>
  <c r="P52" i="46"/>
  <c r="C51" i="46"/>
  <c r="F48" i="46"/>
  <c r="R47" i="46"/>
  <c r="L44" i="46"/>
  <c r="U44" i="46"/>
  <c r="L42" i="46"/>
  <c r="U46" i="46"/>
  <c r="U45" i="46"/>
  <c r="T12" i="46"/>
  <c r="I50" i="46"/>
  <c r="B48" i="46"/>
  <c r="L52" i="46"/>
  <c r="P51" i="46"/>
  <c r="U42" i="46"/>
  <c r="P43" i="46"/>
  <c r="R16" i="46"/>
  <c r="P42" i="46"/>
  <c r="R43" i="46"/>
  <c r="R42" i="46"/>
  <c r="P48" i="46"/>
  <c r="P50" i="46"/>
  <c r="L46" i="46"/>
  <c r="R45" i="46"/>
  <c r="U47" i="46"/>
  <c r="R44" i="46"/>
  <c r="U43" i="46"/>
  <c r="L45" i="46"/>
  <c r="T11" i="46"/>
  <c r="P44" i="46"/>
  <c r="L53" i="46"/>
  <c r="T15" i="46"/>
  <c r="F52" i="46"/>
  <c r="C52" i="46"/>
  <c r="H49" i="45"/>
  <c r="S36" i="46"/>
  <c r="N22" i="66"/>
  <c r="Q22" i="66" s="1"/>
  <c r="N17" i="66"/>
  <c r="Q17" i="66" s="1"/>
  <c r="N14" i="66"/>
  <c r="N11" i="66"/>
  <c r="S35" i="46"/>
  <c r="R33" i="46"/>
  <c r="B50" i="46"/>
  <c r="N32" i="66"/>
  <c r="N24" i="66"/>
  <c r="R34" i="46"/>
  <c r="N50" i="66"/>
  <c r="N45" i="66"/>
  <c r="N34" i="66"/>
  <c r="Q34" i="66" s="1"/>
  <c r="B51" i="46"/>
  <c r="N43" i="66"/>
  <c r="N41" i="66"/>
  <c r="N38" i="66"/>
  <c r="Q38" i="66" s="1"/>
  <c r="N35" i="66"/>
  <c r="Q35" i="66" s="1"/>
  <c r="N12" i="66"/>
  <c r="S32" i="46"/>
  <c r="N48" i="66"/>
  <c r="N31" i="66"/>
  <c r="N26" i="66"/>
  <c r="N23" i="66"/>
  <c r="N21" i="66"/>
  <c r="N15" i="66"/>
  <c r="Q15" i="66" s="1"/>
  <c r="N10" i="66"/>
  <c r="N36" i="66"/>
  <c r="N29" i="66"/>
  <c r="N18" i="66"/>
  <c r="N51" i="66"/>
  <c r="R32" i="46"/>
  <c r="R37" i="46"/>
  <c r="N19" i="66"/>
  <c r="G49" i="46"/>
  <c r="N40" i="66"/>
  <c r="N30" i="66"/>
  <c r="N42" i="66"/>
  <c r="N37" i="66"/>
  <c r="N16" i="66"/>
  <c r="B52" i="46"/>
  <c r="E51" i="46"/>
  <c r="N39" i="66"/>
  <c r="N33" i="66"/>
  <c r="N28" i="66"/>
  <c r="N52" i="66"/>
  <c r="R36" i="46"/>
  <c r="N49" i="66"/>
  <c r="N27" i="66"/>
  <c r="N20" i="66"/>
  <c r="S34" i="46"/>
  <c r="N46" i="66"/>
  <c r="R35" i="46"/>
  <c r="N13" i="66"/>
  <c r="S33" i="46"/>
  <c r="N44" i="66"/>
  <c r="N25" i="66"/>
  <c r="Q25" i="66" s="1"/>
  <c r="N47" i="66"/>
  <c r="N9" i="66"/>
  <c r="Q36" i="66"/>
  <c r="Q12" i="66"/>
  <c r="Q14" i="66"/>
  <c r="Q53" i="66"/>
  <c r="R20" i="46"/>
  <c r="L13" i="42"/>
  <c r="N13" i="42" s="1"/>
  <c r="F49" i="46"/>
  <c r="I52" i="46"/>
  <c r="L19" i="42"/>
  <c r="I49" i="46"/>
  <c r="I48" i="46"/>
  <c r="G48" i="46"/>
  <c r="U16" i="46"/>
  <c r="U17" i="46"/>
  <c r="E49" i="46"/>
  <c r="I51" i="46"/>
  <c r="L45" i="42"/>
  <c r="U19" i="46"/>
  <c r="G50" i="46"/>
  <c r="L47" i="42"/>
  <c r="G52" i="46"/>
  <c r="L42" i="42"/>
  <c r="L41" i="42"/>
  <c r="L11" i="42"/>
  <c r="L49" i="42"/>
  <c r="L15" i="42"/>
  <c r="L43" i="42"/>
  <c r="L17" i="42"/>
  <c r="C50" i="46"/>
  <c r="E50" i="46"/>
  <c r="U18" i="46"/>
  <c r="S18" i="46"/>
  <c r="L31" i="42"/>
  <c r="L12" i="42"/>
  <c r="F50" i="46"/>
  <c r="R18" i="46"/>
  <c r="S17" i="46"/>
  <c r="C49" i="46"/>
  <c r="E52" i="46"/>
  <c r="L46" i="42"/>
  <c r="L37" i="42"/>
  <c r="S16" i="46"/>
  <c r="C48" i="46"/>
  <c r="U20" i="46"/>
  <c r="G51" i="46"/>
  <c r="S19" i="46"/>
  <c r="L27" i="42"/>
  <c r="L21" i="42"/>
  <c r="R17" i="46"/>
  <c r="B49" i="46"/>
  <c r="L25" i="42"/>
  <c r="L33" i="42"/>
  <c r="L16" i="42"/>
  <c r="L29" i="42"/>
  <c r="R19" i="46"/>
  <c r="L35" i="42"/>
  <c r="F51" i="46"/>
  <c r="E48" i="46"/>
  <c r="S20" i="46"/>
  <c r="L39" i="42"/>
  <c r="L23" i="42"/>
  <c r="L20" i="42"/>
  <c r="L36" i="42"/>
  <c r="L32" i="42"/>
  <c r="L28" i="42"/>
  <c r="L24" i="42"/>
  <c r="F20" i="47"/>
  <c r="U21" i="46"/>
  <c r="L14" i="42"/>
  <c r="N45" i="42"/>
  <c r="L9" i="42"/>
  <c r="L10" i="42"/>
  <c r="L40" i="42"/>
  <c r="L38" i="42"/>
  <c r="L34" i="42"/>
  <c r="L30" i="42"/>
  <c r="L26" i="42"/>
  <c r="L22" i="42"/>
  <c r="L18" i="42"/>
  <c r="L48" i="42"/>
  <c r="L44" i="42"/>
  <c r="H37" i="47" l="1"/>
  <c r="H55" i="47" s="1"/>
  <c r="H36" i="47"/>
  <c r="F52" i="47"/>
  <c r="H54" i="47"/>
  <c r="H52" i="47"/>
  <c r="H41" i="47"/>
  <c r="G54" i="47"/>
  <c r="F41" i="47"/>
  <c r="F23" i="47"/>
  <c r="C59" i="47"/>
  <c r="G23" i="47"/>
  <c r="G52" i="47"/>
  <c r="T32" i="46"/>
  <c r="V32" i="46" s="1"/>
  <c r="T36" i="46"/>
  <c r="T35" i="46"/>
  <c r="T33" i="46"/>
  <c r="V33" i="46" s="1"/>
  <c r="T34" i="46"/>
  <c r="H49" i="46"/>
  <c r="H51" i="47"/>
  <c r="F54" i="47"/>
  <c r="G53" i="47"/>
  <c r="H46" i="47"/>
  <c r="H50" i="47"/>
  <c r="H45" i="47"/>
  <c r="H51" i="46"/>
  <c r="H50" i="46"/>
  <c r="H48" i="46"/>
  <c r="H35" i="47"/>
  <c r="H53" i="47" s="1"/>
  <c r="F53" i="47"/>
  <c r="Q24" i="66"/>
  <c r="V13" i="46"/>
  <c r="D51" i="46"/>
  <c r="Q27" i="66"/>
  <c r="Q40" i="66"/>
  <c r="Q11" i="66"/>
  <c r="Q47" i="66"/>
  <c r="Q33" i="66"/>
  <c r="Q19" i="66"/>
  <c r="Q39" i="66"/>
  <c r="Q23" i="66"/>
  <c r="Q16" i="66"/>
  <c r="Q18" i="66"/>
  <c r="Q45" i="66"/>
  <c r="Q30" i="66"/>
  <c r="Q29" i="66"/>
  <c r="Q43" i="66"/>
  <c r="Q37" i="66"/>
  <c r="Q32" i="66"/>
  <c r="V37" i="46"/>
  <c r="R53" i="46"/>
  <c r="N47" i="42"/>
  <c r="N19" i="42"/>
  <c r="N15" i="42"/>
  <c r="N29" i="42"/>
  <c r="N20" i="42"/>
  <c r="N16" i="42"/>
  <c r="V27" i="46"/>
  <c r="V26" i="46"/>
  <c r="V31" i="46"/>
  <c r="V29" i="46"/>
  <c r="V30" i="46"/>
  <c r="D52" i="46"/>
  <c r="H57" i="47"/>
  <c r="Q50" i="66"/>
  <c r="Q49" i="66"/>
  <c r="Q51" i="66"/>
  <c r="V10" i="46"/>
  <c r="T44" i="46"/>
  <c r="T46" i="46"/>
  <c r="V15" i="46"/>
  <c r="V14" i="46"/>
  <c r="T42" i="46"/>
  <c r="V12" i="46"/>
  <c r="T43" i="46"/>
  <c r="V11" i="46"/>
  <c r="T45" i="46"/>
  <c r="U51" i="46"/>
  <c r="T47" i="46"/>
  <c r="U53" i="46"/>
  <c r="R52" i="46"/>
  <c r="Q48" i="66"/>
  <c r="Q41" i="66"/>
  <c r="Q44" i="66"/>
  <c r="Q42" i="66"/>
  <c r="Q26" i="66"/>
  <c r="Q10" i="66"/>
  <c r="Q31" i="66"/>
  <c r="Q9" i="66"/>
  <c r="Q28" i="66"/>
  <c r="Q20" i="66"/>
  <c r="Q21" i="66"/>
  <c r="Q52" i="66"/>
  <c r="R48" i="46"/>
  <c r="Q46" i="66"/>
  <c r="H52" i="46"/>
  <c r="Q13" i="66"/>
  <c r="N43" i="42"/>
  <c r="N11" i="42"/>
  <c r="U48" i="46"/>
  <c r="N12" i="42"/>
  <c r="N41" i="42"/>
  <c r="U49" i="46"/>
  <c r="N49" i="42"/>
  <c r="N31" i="42"/>
  <c r="N42" i="42"/>
  <c r="T20" i="46"/>
  <c r="N46" i="42"/>
  <c r="N51" i="42"/>
  <c r="N17" i="42"/>
  <c r="T19" i="46"/>
  <c r="N21" i="42"/>
  <c r="N23" i="42"/>
  <c r="N28" i="42"/>
  <c r="N36" i="42"/>
  <c r="N27" i="42"/>
  <c r="N54" i="42"/>
  <c r="N33" i="42"/>
  <c r="N25" i="42"/>
  <c r="D48" i="46"/>
  <c r="T16" i="46"/>
  <c r="U50" i="46"/>
  <c r="N32" i="42"/>
  <c r="N50" i="42"/>
  <c r="N39" i="42"/>
  <c r="S48" i="46"/>
  <c r="R50" i="46"/>
  <c r="N35" i="42"/>
  <c r="S52" i="46"/>
  <c r="T18" i="46"/>
  <c r="D50" i="46"/>
  <c r="S51" i="46"/>
  <c r="N24" i="42"/>
  <c r="R51" i="46"/>
  <c r="N37" i="42"/>
  <c r="S50" i="46"/>
  <c r="D49" i="46"/>
  <c r="T17" i="46"/>
  <c r="R49" i="46"/>
  <c r="U52" i="46"/>
  <c r="S49" i="46"/>
  <c r="F56" i="47"/>
  <c r="H20" i="47"/>
  <c r="N53" i="42"/>
  <c r="T21" i="46"/>
  <c r="N52" i="42"/>
  <c r="N18" i="42"/>
  <c r="N44" i="42"/>
  <c r="N26" i="42"/>
  <c r="N40" i="42"/>
  <c r="N48" i="42"/>
  <c r="N22" i="42"/>
  <c r="N30" i="42"/>
  <c r="N14" i="42"/>
  <c r="N10" i="42"/>
  <c r="N38" i="42"/>
  <c r="N9" i="42"/>
  <c r="N34" i="42"/>
  <c r="V45" i="46" l="1"/>
  <c r="F59" i="47"/>
  <c r="H23" i="47"/>
  <c r="G59" i="47"/>
  <c r="T53" i="46"/>
  <c r="V35" i="46"/>
  <c r="V34" i="46"/>
  <c r="V42" i="46"/>
  <c r="V36" i="46"/>
  <c r="V47" i="46"/>
  <c r="T51" i="46"/>
  <c r="V44" i="46"/>
  <c r="V46" i="46"/>
  <c r="V43" i="46"/>
  <c r="T52" i="46"/>
  <c r="V19" i="46"/>
  <c r="V20" i="46"/>
  <c r="V18" i="46"/>
  <c r="T50" i="46"/>
  <c r="T48" i="46"/>
  <c r="V16" i="46"/>
  <c r="V17" i="46"/>
  <c r="T49" i="46"/>
  <c r="H56" i="47"/>
  <c r="H59" i="47" s="1"/>
  <c r="V21" i="46"/>
  <c r="V53" i="46" l="1"/>
  <c r="V52" i="46"/>
  <c r="V51" i="46"/>
  <c r="V48" i="46"/>
  <c r="V49" i="46"/>
  <c r="V50" i="46"/>
</calcChain>
</file>

<file path=xl/sharedStrings.xml><?xml version="1.0" encoding="utf-8"?>
<sst xmlns="http://schemas.openxmlformats.org/spreadsheetml/2006/main" count="1742" uniqueCount="1004">
  <si>
    <t xml:space="preserve">This spreadsheet contains the data tables published alongside the quarterly report on Smart Meters Statistics by the Department for Energy Security and Net Zero.
We have edited these data tables and the accompanying cover sheet, table of contents and notes worksheet to meet the legal accessibility regulations.  
</t>
  </si>
  <si>
    <t>Latest report and previous publications (opens in a new window)</t>
  </si>
  <si>
    <t>Publication dates</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</si>
  <si>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</si>
  <si>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Revisions are due to updates from energy suppliers or the receipt of data replacing estimates unless otherwise stated.
The time period referred to in Tables 1 to 4 refers to a calendar quarters. For example, Q1 represents January to March; Q2 (April to June); Q3 (July - September); and Q4 (October to December). In Tables 5,6,7 and 8 the time period refers to calendar years i.e. January to December.
</t>
  </si>
  <si>
    <t xml:space="preserve">Contact details </t>
  </si>
  <si>
    <t>Statistical enquiries</t>
  </si>
  <si>
    <t>Responsible statistician: Mita Kerai</t>
  </si>
  <si>
    <t>smartmeter.stats@energysecurity.gov.uk</t>
  </si>
  <si>
    <t>0300 068 5044</t>
  </si>
  <si>
    <t>General enquiries</t>
  </si>
  <si>
    <t>smartmetering@energysecurity.gov.uk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</si>
  <si>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</si>
  <si>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</si>
  <si>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</si>
  <si>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</si>
  <si>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</si>
  <si>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</si>
  <si>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</si>
  <si>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</si>
  <si>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</si>
  <si>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</si>
  <si>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</si>
  <si>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</si>
  <si>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</si>
  <si>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</si>
  <si>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</si>
  <si>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</si>
  <si>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</si>
  <si>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</si>
  <si>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</si>
  <si>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</si>
  <si>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</si>
  <si>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</si>
  <si>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</si>
  <si>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</si>
  <si>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</si>
  <si>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</si>
  <si>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</si>
  <si>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</si>
  <si>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</si>
  <si>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</si>
  <si>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</si>
  <si>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</si>
  <si>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</si>
  <si>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</si>
  <si>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</si>
  <si>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</si>
  <si>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</si>
  <si>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</si>
  <si>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</si>
  <si>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</si>
  <si>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</si>
  <si>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</si>
  <si>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</si>
  <si>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</si>
  <si>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</si>
  <si>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</si>
  <si>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</si>
  <si>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</si>
  <si>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</si>
  <si>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Department for Energy Security and Net Zero.</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</si>
  <si>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</si>
  <si>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</si>
  <si>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</si>
  <si>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total smart meters</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</si>
  <si>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</si>
  <si>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</si>
  <si>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</si>
  <si>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total smart meters</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</si>
  <si>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</si>
  <si>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</si>
  <si>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</si>
  <si>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total smart meters</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</si>
  <si>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</si>
  <si>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</si>
  <si>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</si>
  <si>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</si>
  <si>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</si>
  <si>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</si>
  <si>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</si>
  <si>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</si>
  <si>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</si>
  <si>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</si>
  <si>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</si>
  <si>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</si>
  <si>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</si>
  <si>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</si>
  <si>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</si>
  <si>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</si>
  <si>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</si>
  <si>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</si>
  <si>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</si>
  <si>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</si>
  <si>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</si>
  <si>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</si>
  <si>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</si>
  <si>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</si>
  <si>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</si>
  <si>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</si>
  <si>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</si>
  <si>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</si>
  <si>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</si>
  <si>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</si>
  <si>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</si>
  <si>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</si>
  <si>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</si>
  <si>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</si>
  <si>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</si>
  <si>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</si>
  <si>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</si>
  <si>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</si>
  <si>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</si>
  <si>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</si>
  <si>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</si>
  <si>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</si>
  <si>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</si>
  <si>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</si>
  <si>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</si>
  <si>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</si>
  <si>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</si>
  <si>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</si>
  <si>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</si>
  <si>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</si>
  <si>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</si>
  <si>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</si>
  <si>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</si>
  <si>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</si>
  <si>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</si>
  <si>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</si>
  <si>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</si>
  <si>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Q4 2022</t>
  </si>
  <si>
    <t>Q1 2023</t>
  </si>
  <si>
    <t>Q2 2023</t>
  </si>
  <si>
    <t>Q3 2023</t>
  </si>
  <si>
    <t>Q4 2023</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</si>
  <si>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</si>
  <si>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</si>
  <si>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</si>
  <si>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</si>
  <si>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</si>
  <si>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</si>
  <si>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</si>
  <si>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</si>
  <si>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</si>
  <si>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[Note 25]</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</si>
  <si>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</si>
  <si>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</si>
  <si>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</si>
  <si>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</si>
  <si>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</si>
  <si>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</si>
  <si>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</si>
  <si>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</si>
  <si>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rPr>
        <b/>
        <sz val="11"/>
        <rFont val="Calibri"/>
        <family val="2"/>
        <scheme val="minor"/>
      </rPr>
      <t xml:space="preserve">All meters
</t>
    </r>
    <r>
      <rPr>
        <sz val="11"/>
        <rFont val="Calibri"/>
        <family val="2"/>
        <scheme val="minor"/>
      </rPr>
      <t>total smart meters</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</si>
  <si>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</si>
  <si>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</si>
  <si>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</si>
  <si>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</si>
  <si>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</si>
  <si>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</si>
  <si>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</si>
  <si>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</si>
  <si>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</si>
  <si>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</si>
  <si>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</si>
  <si>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</si>
  <si>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</si>
  <si>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</si>
  <si>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</si>
  <si>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</si>
  <si>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</si>
  <si>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</si>
  <si>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total smart</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</si>
  <si>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</si>
  <si>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</si>
  <si>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</si>
  <si>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Large suppliers</t>
    </r>
    <r>
      <rPr>
        <sz val="11"/>
        <rFont val="Calibri"/>
        <family val="2"/>
        <scheme val="minor"/>
      </rPr>
      <t xml:space="preserve">
electricity meters
total smart</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</si>
  <si>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</si>
  <si>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</si>
  <si>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</si>
  <si>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total smart</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</si>
  <si>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</si>
  <si>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</si>
  <si>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</si>
  <si>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total smart</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</si>
  <si>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</si>
  <si>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</si>
  <si>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</si>
  <si>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total smart meters</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</si>
  <si>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</si>
  <si>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</si>
  <si>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</si>
  <si>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</si>
  <si>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</si>
  <si>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</si>
  <si>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</si>
  <si>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</si>
  <si>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</si>
  <si>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</si>
  <si>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</si>
  <si>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</si>
  <si>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</si>
  <si>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</si>
  <si>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</si>
  <si>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r>
      <t xml:space="preserve">Table 5b: </t>
    </r>
    <r>
      <rPr>
        <sz val="12"/>
        <rFont val="Calibri"/>
        <family val="2"/>
        <scheme val="minor"/>
      </rPr>
      <t>Number of non-domestic meters operated by large and small energy suppliers at end year point by fuel and meter type</t>
    </r>
  </si>
  <si>
    <r>
      <t xml:space="preserve">Large suppliers
</t>
    </r>
    <r>
      <rPr>
        <sz val="11"/>
        <rFont val="Calibri"/>
        <family val="2"/>
        <scheme val="minor"/>
      </rPr>
      <t>gas meters
total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</si>
  <si>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</si>
  <si>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total smart and advanced</t>
    </r>
  </si>
  <si>
    <r>
      <t xml:space="preserve">Large 
suppliers
</t>
    </r>
    <r>
      <rPr>
        <sz val="11"/>
        <rFont val="Calibri"/>
        <family val="2"/>
        <scheme val="minor"/>
      </rPr>
      <t>electricity meters
non-smart</t>
    </r>
  </si>
  <si>
    <r>
      <t xml:space="preserve">Small suppliers
</t>
    </r>
    <r>
      <rPr>
        <sz val="11"/>
        <rFont val="Calibri"/>
        <family val="2"/>
        <scheme val="minor"/>
      </rPr>
      <t>gas meters
smart in
traditional mode</t>
    </r>
  </si>
  <si>
    <r>
      <t xml:space="preserve">Small suppliers
</t>
    </r>
    <r>
      <rPr>
        <sz val="11"/>
        <rFont val="Calibri"/>
        <family val="2"/>
        <scheme val="minor"/>
      </rPr>
      <t>gas meters
total smart and advanced</t>
    </r>
  </si>
  <si>
    <r>
      <t xml:space="preserve">Small suppliers
</t>
    </r>
    <r>
      <rPr>
        <sz val="11"/>
        <rFont val="Calibri"/>
        <family val="2"/>
        <scheme val="minor"/>
      </rPr>
      <t>gas meters
non-smart</t>
    </r>
  </si>
  <si>
    <r>
      <t xml:space="preserve">Small suppliers
</t>
    </r>
    <r>
      <rPr>
        <sz val="11"/>
        <rFont val="Calibri"/>
        <family val="2"/>
        <scheme val="minor"/>
      </rPr>
      <t>electricity meters
smart in
traditional mode</t>
    </r>
  </si>
  <si>
    <r>
      <rPr>
        <b/>
        <sz val="11"/>
        <rFont val="Calibri"/>
        <family val="2"/>
        <scheme val="minor"/>
      </rPr>
      <t>Small
suppliers</t>
    </r>
    <r>
      <rPr>
        <sz val="11"/>
        <rFont val="Calibri"/>
        <family val="2"/>
        <scheme val="minor"/>
      </rPr>
      <t xml:space="preserve">
electricity meters
total smart and
advanced</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</si>
  <si>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</si>
  <si>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</si>
  <si>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</si>
  <si>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rPr>
        <b/>
        <sz val="11"/>
        <rFont val="Calibri"/>
        <family val="2"/>
        <scheme val="minor"/>
      </rPr>
      <t>All suppliers</t>
    </r>
    <r>
      <rPr>
        <sz val="11"/>
        <rFont val="Calibri"/>
        <family val="2"/>
        <scheme val="minor"/>
      </rPr>
      <t xml:space="preserve">
total smart and 
advanced</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</si>
  <si>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</si>
  <si>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</si>
  <si>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</si>
  <si>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</si>
  <si>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</si>
  <si>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</si>
  <si>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</si>
  <si>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</si>
  <si>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</si>
  <si>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</si>
  <si>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</si>
  <si>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</si>
  <si>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</si>
  <si>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</si>
  <si>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</si>
  <si>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</si>
  <si>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</si>
  <si>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</si>
  <si>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</si>
  <si>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</si>
  <si>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</si>
  <si>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</si>
  <si>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</si>
  <si>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[Note 26]</t>
  </si>
  <si>
    <t>Table 7: The proportion of domestic electricity smart meters operated by all energy suppliers by local authority</t>
  </si>
  <si>
    <t>The proportion of domestic electricity smart meters is calculated as the number of domestic electricity smart meters divided by the total number of domestic electricity meters.</t>
  </si>
  <si>
    <t>The data in this table will be updated on an annual basis within the Quarter 1 publication.</t>
  </si>
  <si>
    <t>Code</t>
  </si>
  <si>
    <t>Country or Region</t>
  </si>
  <si>
    <t>Local Authority</t>
  </si>
  <si>
    <t>% Domestic electricity smart meters</t>
  </si>
  <si>
    <t>K03000001</t>
  </si>
  <si>
    <t>Great Britain</t>
  </si>
  <si>
    <t>All local authorities</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</si>
  <si>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</si>
  <si>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</si>
  <si>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</si>
  <si>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</si>
  <si>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</si>
  <si>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</si>
  <si>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</si>
  <si>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</si>
  <si>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</si>
  <si>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</si>
  <si>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</si>
  <si>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</si>
  <si>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</si>
  <si>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</si>
  <si>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</si>
  <si>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</si>
  <si>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</si>
  <si>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</si>
  <si>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</si>
  <si>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</si>
  <si>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</si>
  <si>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</si>
  <si>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</si>
  <si>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</si>
  <si>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</si>
  <si>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</si>
  <si>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</si>
  <si>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</si>
  <si>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</si>
  <si>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</si>
  <si>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</si>
  <si>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</si>
  <si>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</si>
  <si>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</si>
  <si>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</si>
  <si>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</si>
  <si>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</si>
  <si>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</si>
  <si>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</si>
  <si>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</si>
  <si>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</si>
  <si>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</si>
  <si>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</si>
  <si>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</si>
  <si>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</si>
  <si>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</si>
  <si>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</si>
  <si>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</si>
  <si>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</si>
  <si>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</si>
  <si>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E06000006</t>
  </si>
  <si>
    <t>Halton</t>
  </si>
  <si>
    <t>E06000007</t>
  </si>
  <si>
    <t>Warrington</t>
  </si>
  <si>
    <t>E06000008</t>
  </si>
  <si>
    <t>Blackburn with Darwen</t>
  </si>
  <si>
    <t>E06000009</t>
  </si>
  <si>
    <t>Blackpool</t>
  </si>
  <si>
    <t>E06000049</t>
  </si>
  <si>
    <t>Cheshire East</t>
  </si>
  <si>
    <t>E06000050</t>
  </si>
  <si>
    <t>Cheshire West and Chester</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</si>
  <si>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</si>
  <si>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</si>
  <si>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</si>
  <si>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</si>
  <si>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</si>
  <si>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</si>
  <si>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</si>
  <si>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</si>
  <si>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</si>
  <si>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</si>
  <si>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</si>
  <si>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</si>
  <si>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</si>
  <si>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</si>
  <si>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</si>
  <si>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</si>
  <si>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</si>
  <si>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</si>
  <si>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</si>
  <si>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</si>
  <si>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</si>
  <si>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</si>
  <si>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</si>
  <si>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</si>
  <si>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</si>
  <si>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</si>
  <si>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</si>
  <si>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</si>
  <si>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</si>
  <si>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</si>
  <si>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</si>
  <si>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</si>
  <si>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</si>
  <si>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</si>
  <si>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</si>
  <si>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</si>
  <si>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</si>
  <si>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</si>
  <si>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</si>
  <si>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</si>
  <si>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</si>
  <si>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</si>
  <si>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</si>
  <si>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</si>
  <si>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</si>
  <si>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</si>
  <si>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</si>
  <si>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</si>
  <si>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</si>
  <si>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</si>
  <si>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</si>
  <si>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</si>
  <si>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</si>
  <si>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</si>
  <si>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E06000010</t>
  </si>
  <si>
    <t>E06000011</t>
  </si>
  <si>
    <t>East Riding of Yorkshire</t>
  </si>
  <si>
    <t>E06000012</t>
  </si>
  <si>
    <t>North East Lincolnshire</t>
  </si>
  <si>
    <t>E06000013</t>
  </si>
  <si>
    <t>North Lincolnshire</t>
  </si>
  <si>
    <t>E06000014</t>
  </si>
  <si>
    <t>York</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</si>
  <si>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</si>
  <si>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</si>
  <si>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</si>
  <si>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</si>
  <si>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</si>
  <si>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</si>
  <si>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</si>
  <si>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</si>
  <si>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</si>
  <si>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</si>
  <si>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</si>
  <si>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</si>
  <si>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</si>
  <si>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</si>
  <si>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</si>
  <si>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</si>
  <si>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</si>
  <si>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</si>
  <si>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</si>
  <si>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</si>
  <si>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</si>
  <si>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</si>
  <si>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</si>
  <si>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</si>
  <si>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</si>
  <si>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</si>
  <si>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</si>
  <si>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</si>
  <si>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</si>
  <si>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</si>
  <si>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</si>
  <si>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</si>
  <si>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</si>
  <si>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</si>
  <si>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</si>
  <si>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</si>
  <si>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</si>
  <si>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</si>
  <si>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</si>
  <si>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</si>
  <si>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</si>
  <si>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</si>
  <si>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</si>
  <si>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</si>
  <si>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</si>
  <si>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</si>
  <si>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</si>
  <si>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</si>
  <si>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</si>
  <si>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</si>
  <si>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</si>
  <si>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</si>
  <si>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</si>
  <si>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</si>
  <si>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</si>
  <si>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</si>
  <si>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</si>
  <si>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</si>
  <si>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</si>
  <si>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</si>
  <si>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</si>
  <si>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</si>
  <si>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</si>
  <si>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</si>
  <si>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</si>
  <si>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</si>
  <si>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</si>
  <si>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</si>
  <si>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</si>
  <si>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</si>
  <si>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</si>
  <si>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</si>
  <si>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</si>
  <si>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</si>
  <si>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</si>
  <si>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</si>
  <si>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</si>
  <si>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</si>
  <si>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</si>
  <si>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</si>
  <si>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</si>
  <si>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</si>
  <si>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</si>
  <si>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</si>
  <si>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</si>
  <si>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</si>
  <si>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</si>
  <si>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</si>
  <si>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</si>
  <si>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</si>
  <si>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</si>
  <si>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</si>
  <si>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</si>
  <si>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</si>
  <si>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</si>
  <si>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</si>
  <si>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</si>
  <si>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</si>
  <si>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</si>
  <si>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</si>
  <si>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</si>
  <si>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</si>
  <si>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</si>
  <si>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</si>
  <si>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</si>
  <si>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</si>
  <si>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</si>
  <si>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</si>
  <si>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</si>
  <si>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</si>
  <si>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</si>
  <si>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</si>
  <si>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</si>
  <si>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</si>
  <si>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</si>
  <si>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</si>
  <si>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</si>
  <si>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</si>
  <si>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</si>
  <si>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</si>
  <si>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</si>
  <si>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</si>
  <si>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</si>
  <si>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</si>
  <si>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</si>
  <si>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</si>
  <si>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</si>
  <si>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</si>
  <si>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</si>
  <si>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</si>
  <si>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</si>
  <si>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</si>
  <si>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</si>
  <si>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</si>
  <si>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</si>
  <si>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</si>
  <si>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</si>
  <si>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</si>
  <si>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</si>
  <si>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</si>
  <si>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</si>
  <si>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</si>
  <si>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</si>
  <si>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</si>
  <si>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</si>
  <si>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</si>
  <si>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</si>
  <si>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</si>
  <si>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</si>
  <si>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</si>
  <si>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</si>
  <si>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</si>
  <si>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</si>
  <si>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</si>
  <si>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</si>
  <si>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</si>
  <si>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</si>
  <si>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</si>
  <si>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</si>
  <si>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</si>
  <si>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</si>
  <si>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</si>
  <si>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</si>
  <si>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</si>
  <si>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</si>
  <si>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</si>
  <si>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</si>
  <si>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</si>
  <si>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</si>
  <si>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</si>
  <si>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</si>
  <si>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</si>
  <si>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</si>
  <si>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</si>
  <si>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</si>
  <si>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</si>
  <si>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</si>
  <si>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</si>
  <si>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</si>
  <si>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</si>
  <si>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</si>
  <si>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</si>
  <si>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</si>
  <si>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</si>
  <si>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</si>
  <si>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</si>
  <si>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</si>
  <si>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</si>
  <si>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</si>
  <si>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</si>
  <si>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</si>
  <si>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</si>
  <si>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</si>
  <si>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</si>
  <si>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</si>
  <si>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</si>
  <si>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</si>
  <si>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E07000098</t>
  </si>
  <si>
    <t>Hertsmere</t>
  </si>
  <si>
    <t>E07000099</t>
  </si>
  <si>
    <t>North Hertfordshire</t>
  </si>
  <si>
    <t>E07000102</t>
  </si>
  <si>
    <t>Three Rivers</t>
  </si>
  <si>
    <t>E07000103</t>
  </si>
  <si>
    <t>Watford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</si>
  <si>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</si>
  <si>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</si>
  <si>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</si>
  <si>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</si>
  <si>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</si>
  <si>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</si>
  <si>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</si>
  <si>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</si>
  <si>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</si>
  <si>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</si>
  <si>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</si>
  <si>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</si>
  <si>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</si>
  <si>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</si>
  <si>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</si>
  <si>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</si>
  <si>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</si>
  <si>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</si>
  <si>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</si>
  <si>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</si>
  <si>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E07000240</t>
  </si>
  <si>
    <t>St Albans</t>
  </si>
  <si>
    <t>E07000241</t>
  </si>
  <si>
    <t>Welwyn Hatfield</t>
  </si>
  <si>
    <t>E07000242</t>
  </si>
  <si>
    <t>East Hertfordshire</t>
  </si>
  <si>
    <t>E07000243</t>
  </si>
  <si>
    <t>Stevenage</t>
  </si>
  <si>
    <t>E07000244</t>
  </si>
  <si>
    <t>East Suffolk</t>
  </si>
  <si>
    <t>E07000245</t>
  </si>
  <si>
    <t>West Suffolk</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</si>
  <si>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</si>
  <si>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</si>
  <si>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</si>
  <si>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</si>
  <si>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</si>
  <si>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</si>
  <si>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</si>
  <si>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</si>
  <si>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</si>
  <si>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</si>
  <si>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</si>
  <si>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</si>
  <si>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</si>
  <si>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</si>
  <si>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</si>
  <si>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</si>
  <si>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</si>
  <si>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</si>
  <si>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</si>
  <si>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</si>
  <si>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</si>
  <si>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</si>
  <si>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</si>
  <si>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</si>
  <si>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</si>
  <si>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</si>
  <si>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</si>
  <si>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</si>
  <si>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</si>
  <si>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</si>
  <si>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</si>
  <si>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</si>
  <si>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</si>
  <si>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</si>
  <si>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</si>
  <si>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</si>
  <si>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</si>
  <si>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</si>
  <si>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</si>
  <si>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</si>
  <si>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</si>
  <si>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</si>
  <si>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</si>
  <si>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</si>
  <si>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</si>
  <si>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</si>
  <si>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</si>
  <si>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</si>
  <si>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</si>
  <si>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</si>
  <si>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</si>
  <si>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</si>
  <si>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</si>
  <si>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</si>
  <si>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</si>
  <si>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</si>
  <si>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</si>
  <si>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</si>
  <si>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</si>
  <si>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</si>
  <si>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</si>
  <si>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</si>
  <si>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</si>
  <si>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</si>
  <si>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</si>
  <si>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</si>
  <si>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</si>
  <si>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</si>
  <si>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</si>
  <si>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</si>
  <si>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</si>
  <si>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</si>
  <si>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</si>
  <si>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</si>
  <si>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</si>
  <si>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</si>
  <si>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</si>
  <si>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</si>
  <si>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</si>
  <si>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</si>
  <si>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</si>
  <si>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</si>
  <si>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</si>
  <si>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</si>
  <si>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</si>
  <si>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</si>
  <si>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</si>
  <si>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</si>
  <si>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</si>
  <si>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</si>
  <si>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</si>
  <si>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</si>
  <si>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</si>
  <si>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</si>
  <si>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</si>
  <si>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</si>
  <si>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</si>
  <si>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</si>
  <si>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</si>
  <si>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</si>
  <si>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</si>
  <si>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</si>
  <si>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</si>
  <si>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</si>
  <si>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</si>
  <si>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</si>
  <si>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</si>
  <si>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</si>
  <si>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</si>
  <si>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</si>
  <si>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</si>
  <si>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</si>
  <si>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</si>
  <si>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</si>
  <si>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</si>
  <si>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</si>
  <si>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</si>
  <si>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</si>
  <si>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</si>
  <si>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</si>
  <si>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</si>
  <si>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</si>
  <si>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</si>
  <si>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</si>
  <si>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</si>
  <si>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</si>
  <si>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</si>
  <si>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</si>
  <si>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</si>
  <si>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</si>
  <si>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</si>
  <si>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</si>
  <si>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</si>
  <si>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</si>
  <si>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</si>
  <si>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</si>
  <si>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</si>
  <si>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</si>
  <si>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</si>
  <si>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</si>
  <si>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</si>
  <si>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</si>
  <si>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</si>
  <si>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</si>
  <si>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</si>
  <si>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</si>
  <si>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</si>
  <si>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</si>
  <si>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</si>
  <si>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</si>
  <si>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</si>
  <si>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</si>
  <si>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</si>
  <si>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</si>
  <si>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</si>
  <si>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</si>
  <si>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</si>
  <si>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</si>
  <si>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</si>
  <si>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</si>
  <si>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</si>
  <si>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</si>
  <si>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</si>
  <si>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</si>
  <si>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</si>
  <si>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</si>
  <si>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</si>
  <si>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</si>
  <si>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</si>
  <si>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</si>
  <si>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</si>
  <si>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</si>
  <si>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</si>
  <si>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</si>
  <si>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</si>
  <si>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</si>
  <si>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</si>
  <si>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</si>
  <si>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</si>
  <si>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</si>
  <si>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</si>
  <si>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</si>
  <si>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</si>
  <si>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</si>
  <si>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</si>
  <si>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</si>
  <si>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</si>
  <si>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</si>
  <si>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</si>
  <si>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</si>
  <si>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</si>
  <si>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</si>
  <si>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</si>
  <si>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</si>
  <si>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</si>
  <si>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</si>
  <si>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E06000023</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</si>
  <si>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</si>
  <si>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</si>
  <si>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</si>
  <si>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</si>
  <si>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</si>
  <si>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</si>
  <si>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</si>
  <si>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</si>
  <si>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</si>
  <si>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</si>
  <si>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</si>
  <si>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</si>
  <si>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</si>
  <si>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</si>
  <si>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</si>
  <si>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</si>
  <si>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</si>
  <si>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</si>
  <si>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</si>
  <si>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Dorset</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</si>
  <si>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</si>
  <si>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</si>
  <si>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</si>
  <si>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</si>
  <si>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</si>
  <si>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</si>
  <si>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</si>
  <si>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</si>
  <si>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</si>
  <si>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</si>
  <si>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</si>
  <si>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</si>
  <si>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</si>
  <si>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</si>
  <si>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</si>
  <si>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</si>
  <si>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</si>
  <si>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</si>
  <si>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</si>
  <si>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</si>
  <si>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</si>
  <si>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</si>
  <si>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</si>
  <si>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</si>
  <si>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</si>
  <si>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</si>
  <si>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</si>
  <si>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</si>
  <si>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S12000005</t>
  </si>
  <si>
    <t>Clackmannanshire</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</si>
  <si>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</si>
  <si>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</si>
  <si>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</si>
  <si>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</si>
  <si>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</si>
  <si>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</si>
  <si>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</si>
  <si>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</si>
  <si>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</si>
  <si>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</si>
  <si>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</si>
  <si>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</si>
  <si>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</si>
  <si>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</si>
  <si>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</si>
  <si>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</si>
  <si>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</si>
  <si>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</si>
  <si>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</si>
  <si>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</si>
  <si>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</si>
  <si>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</si>
  <si>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S12000023</t>
  </si>
  <si>
    <t>Orkney Islands</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</si>
  <si>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</si>
  <si>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</si>
  <si>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</si>
  <si>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</si>
  <si>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</si>
  <si>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</si>
  <si>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</si>
  <si>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</si>
  <si>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</si>
  <si>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</si>
  <si>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</si>
  <si>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</si>
  <si>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</si>
  <si>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</si>
  <si>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</si>
  <si>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</si>
  <si>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</si>
  <si>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City of Edinburgh</t>
  </si>
  <si>
    <t>S12000038</t>
  </si>
  <si>
    <t>Renfrewshire</t>
  </si>
  <si>
    <t>S12000039</t>
  </si>
  <si>
    <t>West Dunbartonshire</t>
  </si>
  <si>
    <t>S12000040</t>
  </si>
  <si>
    <t>West Lothian</t>
  </si>
  <si>
    <t>S12000041</t>
  </si>
  <si>
    <t>Angus</t>
  </si>
  <si>
    <t>S12000042</t>
  </si>
  <si>
    <t>Dundee City</t>
  </si>
  <si>
    <t>S12000045</t>
  </si>
  <si>
    <t>East Dunbartonshire</t>
  </si>
  <si>
    <t>S12000047</t>
  </si>
  <si>
    <t>Fife</t>
  </si>
  <si>
    <t>S12000048</t>
  </si>
  <si>
    <t>Perth and Kinross</t>
  </si>
  <si>
    <t>S12000049</t>
  </si>
  <si>
    <t>Glasgow City</t>
  </si>
  <si>
    <t>S12000050</t>
  </si>
  <si>
    <t>North Lanarkshire</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</si>
  <si>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</si>
  <si>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</si>
  <si>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</si>
  <si>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</si>
  <si>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</si>
  <si>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</si>
  <si>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</si>
  <si>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</si>
  <si>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</si>
  <si>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</si>
  <si>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</si>
  <si>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</si>
  <si>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</si>
  <si>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</si>
  <si>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</si>
  <si>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</si>
  <si>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</si>
  <si>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</si>
  <si>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</si>
  <si>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</si>
  <si>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</si>
  <si>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</si>
  <si>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</si>
  <si>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</si>
  <si>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</si>
  <si>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</si>
  <si>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</si>
  <si>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</si>
  <si>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</si>
  <si>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</si>
  <si>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</si>
  <si>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</si>
  <si>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</si>
  <si>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</si>
  <si>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</si>
  <si>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</si>
  <si>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</si>
  <si>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</si>
  <si>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</si>
  <si>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</si>
  <si>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</si>
  <si>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</si>
  <si>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</si>
  <si>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</si>
  <si>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Cover Sheet: Information about the Smart Meters Statistics in Great Britain, quarterly report to end March 2024</t>
  </si>
  <si>
    <t>The data tables in this spreadsheet were published at 9:30am on Thursday 30th May 2024</t>
  </si>
  <si>
    <t>The next publication is at 9:30am on Thursday 29th August 2024</t>
  </si>
  <si>
    <t>Q1 2024</t>
  </si>
  <si>
    <t>Date published: 30 May 2024</t>
  </si>
  <si>
    <t>2024</t>
  </si>
  <si>
    <t>Small supplier data is available on an annual basis only. This means data reported for 2023 is carried forward to the data row for 2024 until this becomes available.</t>
  </si>
  <si>
    <t>Data is to end Q1 2024;  for small suppliers, end 2023 position used as estimate until 2024 data is available</t>
  </si>
  <si>
    <t>Data for 2024 currently includes Q1 2024 only, with small supplier data not yet available</t>
  </si>
  <si>
    <t>[Note 27]</t>
  </si>
  <si>
    <t>The most recent available data on the total number of domestic electricity meters is for end 2022 from the Regional and local authority electricity consumption statistics.</t>
  </si>
  <si>
    <t>[Note 28]</t>
  </si>
  <si>
    <t>E06000063</t>
  </si>
  <si>
    <t>E06000064</t>
  </si>
  <si>
    <t>E06000065</t>
  </si>
  <si>
    <t>E06000066</t>
  </si>
  <si>
    <t>Cumberland</t>
  </si>
  <si>
    <t>Westmorland and Furness</t>
  </si>
  <si>
    <t>Kingston upon Hull, City of</t>
  </si>
  <si>
    <t>North Yorkshire</t>
  </si>
  <si>
    <t>Herefordshire, County of</t>
  </si>
  <si>
    <t>Bristol, City of</t>
  </si>
  <si>
    <t>Somerset</t>
  </si>
  <si>
    <t>[Revisions to cells B54:D54, F54:H54, J54:L54, N54]</t>
  </si>
  <si>
    <t>[Revisions to cells B21:D21, F21:H21, R21:T21, V21]</t>
  </si>
  <si>
    <t>[Revisions to cells B53:D53, F53:H53, R53:T53, V53]</t>
  </si>
  <si>
    <r>
      <rPr>
        <b/>
        <sz val="11"/>
        <color rgb="FF000000"/>
        <rFont val="Calibri"/>
        <family val="2"/>
        <scheme val="minor"/>
      </rPr>
      <t xml:space="preserve">Large suppliers
</t>
    </r>
    <r>
      <rPr>
        <sz val="11"/>
        <color rgb="FF000000"/>
        <rFont val="Calibri"/>
        <family val="2"/>
        <scheme val="minor"/>
      </rPr>
      <t>gas meters
smart in smart mode and advanced</t>
    </r>
  </si>
  <si>
    <r>
      <rPr>
        <b/>
        <sz val="11"/>
        <rFont val="Calibri"/>
        <family val="2"/>
        <scheme val="minor"/>
      </rPr>
      <t xml:space="preserve">Large suppliers
</t>
    </r>
    <r>
      <rPr>
        <sz val="11"/>
        <rFont val="Calibri"/>
        <family val="2"/>
        <scheme val="minor"/>
      </rPr>
      <t>electricity meters
smart in smart mode and advanced</t>
    </r>
  </si>
  <si>
    <r>
      <rPr>
        <b/>
        <sz val="11"/>
        <rFont val="Calibri"/>
        <family val="2"/>
        <scheme val="minor"/>
      </rPr>
      <t>Small
suppliers</t>
    </r>
    <r>
      <rPr>
        <sz val="11"/>
        <rFont val="Calibri"/>
        <family val="2"/>
        <scheme val="minor"/>
      </rPr>
      <t xml:space="preserve">
gas meters
smart in smart mode and
advanced</t>
    </r>
  </si>
  <si>
    <r>
      <rPr>
        <b/>
        <sz val="11"/>
        <rFont val="Calibri"/>
        <family val="2"/>
        <scheme val="minor"/>
      </rPr>
      <t>Small suppliers</t>
    </r>
    <r>
      <rPr>
        <sz val="11"/>
        <rFont val="Calibri"/>
        <family val="2"/>
        <scheme val="minor"/>
      </rPr>
      <t xml:space="preserve">
electricity meters
smart in smart mode and advanced</t>
    </r>
  </si>
  <si>
    <r>
      <rPr>
        <b/>
        <sz val="11"/>
        <rFont val="Calibri"/>
        <family val="2"/>
        <scheme val="minor"/>
      </rPr>
      <t>Large suppliers</t>
    </r>
    <r>
      <rPr>
        <sz val="11"/>
        <rFont val="Calibri"/>
        <family val="2"/>
        <scheme val="minor"/>
      </rPr>
      <t xml:space="preserve">
gas meters
smart in smart mode and advanced</t>
    </r>
  </si>
  <si>
    <r>
      <rPr>
        <b/>
        <sz val="11"/>
        <rFont val="Calibri"/>
        <family val="2"/>
        <scheme val="minor"/>
      </rPr>
      <t>Small 
suppliers</t>
    </r>
    <r>
      <rPr>
        <sz val="11"/>
        <rFont val="Calibri"/>
        <family val="2"/>
        <scheme val="minor"/>
      </rPr>
      <t xml:space="preserve">
gas meters
smart in smart mode and 
advanced</t>
    </r>
  </si>
  <si>
    <t>Source: ElectraLink and Regional and local authority electricity consumption statistics published by the Department for Energy Security &amp; Net Zero.</t>
  </si>
  <si>
    <t xml:space="preserve">The number of domestic electricity smart meters estimated from operational data extracted from the ElectraLink EMPRIS database on date, and representative of roll-out progress as of 31 March 2024.               </t>
  </si>
  <si>
    <t xml:space="preserve">Approximately 5% of electricity smart meters recorded on EMPRIS are excluded due to missing data. As a result geographic totals will understate overall roll-out progress.                         </t>
  </si>
  <si>
    <t>This is not the official measure of rollout for Domestic electricity meters, which is 65%, and is provided for statistical comparison of the two sources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</si>
</sst>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_-* #,##0.0_-;\-* #,##0.0_-;_-* &quot;-&quot;??_-;_-@_-"/>
    <numFmt numFmtId="172" formatCode="0.000%"/>
    <numFmt numFmtId="173" formatCode="#,###;0"/>
    <numFmt numFmtId="174" formatCode="[$-809]dddd&quot;, &quot;mmmm&quot; &quot;dd&quot;, &quot;yyyy"/>
    <numFmt numFmtId="175"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b/>
      <sz val="12"/>
      <color theme="1"/>
      <name val="Arial"/>
      <family val="2"/>
    </font>
    <font>
      <sz val="12"/>
      <color theme="1"/>
      <name val="Arial"/>
      <family val="2"/>
    </font>
    <font>
      <b/>
      <sz val="11"/>
      <color rgb="FF000000"/>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1"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1"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7" fillId="0" borderId="0"/>
    <xf numFmtId="0" fontId="1" fillId="0" borderId="0"/>
    <xf numFmtId="0" fontId="10" fillId="0" borderId="0"/>
    <xf numFmtId="0" fontId="10" fillId="0" borderId="0"/>
    <xf numFmtId="166" fontId="7" fillId="0" borderId="0"/>
    <xf numFmtId="0" fontId="7" fillId="0" borderId="0"/>
    <xf numFmtId="0" fontId="4" fillId="0" borderId="0"/>
    <xf numFmtId="0" fontId="10" fillId="0" borderId="0"/>
    <xf numFmtId="166" fontId="7" fillId="0" borderId="0"/>
    <xf numFmtId="0" fontId="7" fillId="0" borderId="0"/>
    <xf numFmtId="0" fontId="4" fillId="0" borderId="0"/>
    <xf numFmtId="0" fontId="4" fillId="0" borderId="0"/>
    <xf numFmtId="9" fontId="4" fillId="0" borderId="0" applyFont="0" applyFill="0" applyBorder="0" applyAlignment="0" applyProtection="0"/>
    <xf numFmtId="9" fontId="10"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5" fillId="0" borderId="0" applyNumberFormat="0" applyFill="0" applyAlignment="0" applyProtection="0"/>
    <xf numFmtId="0" fontId="19" fillId="0" borderId="0" applyNumberFormat="0" applyFill="0" applyAlignment="0" applyProtection="0"/>
    <xf numFmtId="0" fontId="20"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5" fillId="0" borderId="0">
      <alignment horizontal="left" vertical="center" wrapText="1" indent="1"/>
    </xf>
  </cellStyleXfs>
  <cellXfs count="182">
    <xf numFmtId="0" fontId="0" fillId="0" borderId="0" xfId="0"/>
    <xf numFmtId="9" fontId="0" fillId="0" borderId="0" xfId="46" applyFont="1"/>
    <xf numFmtId="0" fontId="6" fillId="2" borderId="0" xfId="0" applyFont="1" applyFill="1"/>
    <xf numFmtId="0" fontId="6" fillId="0" borderId="0" xfId="0" applyFont="1" applyAlignment="1">
      <alignment horizontal="left" vertical="center"/>
    </xf>
    <xf numFmtId="0" fontId="6" fillId="0" borderId="0" xfId="0" applyFont="1"/>
    <xf numFmtId="0" fontId="6" fillId="2" borderId="0" xfId="0" applyFont="1" applyFill="1" applyAlignment="1">
      <alignment horizontal="center"/>
    </xf>
    <xf numFmtId="9" fontId="6" fillId="2" borderId="0" xfId="46" applyFont="1" applyFill="1" applyAlignment="1">
      <alignment horizontal="center"/>
    </xf>
    <xf numFmtId="0" fontId="6" fillId="2" borderId="0" xfId="0" applyFont="1" applyFill="1" applyAlignment="1">
      <alignment horizontal="center" vertical="center"/>
    </xf>
    <xf numFmtId="0" fontId="17" fillId="0" borderId="0" xfId="17" applyFont="1" applyAlignment="1">
      <alignment horizontal="right" readingOrder="1"/>
    </xf>
    <xf numFmtId="0" fontId="17" fillId="0" borderId="0" xfId="17" applyFont="1" applyAlignment="1">
      <alignment horizontal="right"/>
    </xf>
    <xf numFmtId="173" fontId="6" fillId="0" borderId="0" xfId="1" applyNumberFormat="1" applyFont="1" applyAlignment="1">
      <alignment horizontal="right"/>
    </xf>
    <xf numFmtId="173" fontId="6" fillId="0" borderId="0" xfId="1" applyNumberFormat="1" applyFont="1" applyFill="1" applyAlignment="1">
      <alignment horizontal="right"/>
    </xf>
    <xf numFmtId="173" fontId="6" fillId="0" borderId="0" xfId="1" applyNumberFormat="1" applyFont="1" applyFill="1" applyBorder="1" applyAlignment="1">
      <alignment horizontal="right"/>
    </xf>
    <xf numFmtId="0" fontId="0" fillId="0" borderId="0" xfId="0" applyAlignment="1">
      <alignment horizontal="left" vertical="center"/>
    </xf>
    <xf numFmtId="164" fontId="6" fillId="0" borderId="0" xfId="0" applyNumberFormat="1" applyFont="1" applyAlignment="1">
      <alignment horizontal="left" vertical="center"/>
    </xf>
    <xf numFmtId="0" fontId="6" fillId="0" borderId="0" xfId="0" applyFont="1" applyAlignment="1">
      <alignment vertical="top" wrapText="1"/>
    </xf>
    <xf numFmtId="0" fontId="11" fillId="0" borderId="0" xfId="0" applyFont="1" applyAlignment="1">
      <alignment horizontal="center" vertical="center"/>
    </xf>
    <xf numFmtId="9" fontId="6" fillId="0" borderId="0" xfId="0" applyNumberFormat="1" applyFont="1"/>
    <xf numFmtId="10" fontId="6" fillId="0" borderId="0" xfId="46" applyNumberFormat="1" applyFont="1" applyFill="1" applyAlignment="1">
      <alignment horizontal="right" indent="1"/>
    </xf>
    <xf numFmtId="9" fontId="6" fillId="0" borderId="0" xfId="46" applyFont="1" applyFill="1"/>
    <xf numFmtId="0" fontId="21" fillId="0" borderId="0" xfId="0" applyFont="1"/>
    <xf numFmtId="0" fontId="22" fillId="0" borderId="0" xfId="0" applyFont="1"/>
    <xf numFmtId="0" fontId="15" fillId="0" borderId="0" xfId="48" applyFont="1" applyAlignment="1">
      <alignment horizontal="left" wrapText="1" indent="1"/>
    </xf>
    <xf numFmtId="0" fontId="12" fillId="0" borderId="0" xfId="48" applyFont="1" applyAlignment="1">
      <alignment horizontal="left" indent="1"/>
    </xf>
    <xf numFmtId="0" fontId="6" fillId="0" borderId="0" xfId="48" applyFont="1" applyAlignment="1">
      <alignment horizontal="left" wrapText="1" indent="1"/>
    </xf>
    <xf numFmtId="0" fontId="6" fillId="0" borderId="0" xfId="0" applyFont="1" applyAlignment="1">
      <alignment horizontal="left" wrapText="1" indent="1"/>
    </xf>
    <xf numFmtId="0" fontId="12" fillId="0" borderId="0" xfId="0" applyFont="1" applyAlignment="1">
      <alignment horizontal="left" wrapText="1" indent="1"/>
    </xf>
    <xf numFmtId="0" fontId="6" fillId="0" borderId="0" xfId="0" applyFont="1" applyAlignment="1">
      <alignment horizontal="left" indent="1"/>
    </xf>
    <xf numFmtId="0" fontId="18" fillId="0" borderId="0" xfId="0" applyFont="1" applyAlignment="1">
      <alignment horizontal="left" indent="1"/>
    </xf>
    <xf numFmtId="0" fontId="0" fillId="0" borderId="0" xfId="0"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top" indent="1"/>
    </xf>
    <xf numFmtId="0" fontId="15" fillId="0" borderId="0" xfId="47" applyAlignment="1">
      <alignment horizontal="left" vertical="center" wrapText="1" indent="1"/>
    </xf>
    <xf numFmtId="0" fontId="12" fillId="0" borderId="1" xfId="0" applyFont="1" applyBorder="1" applyAlignment="1">
      <alignment horizontal="right" vertical="top" wrapText="1"/>
    </xf>
    <xf numFmtId="0" fontId="12" fillId="0" borderId="2" xfId="0" applyFont="1" applyBorder="1" applyAlignment="1">
      <alignment horizontal="right" vertical="top" wrapText="1"/>
    </xf>
    <xf numFmtId="0" fontId="6" fillId="0" borderId="2" xfId="0" applyFont="1" applyBorder="1" applyAlignment="1">
      <alignment horizontal="right" vertical="top" wrapText="1"/>
    </xf>
    <xf numFmtId="0" fontId="6" fillId="0" borderId="1" xfId="0" applyFont="1" applyBorder="1" applyAlignment="1">
      <alignment horizontal="right" vertical="top" wrapText="1"/>
    </xf>
    <xf numFmtId="0" fontId="6" fillId="0" borderId="0" xfId="17" applyFont="1" applyAlignment="1">
      <alignment horizontal="left" indent="1"/>
    </xf>
    <xf numFmtId="173" fontId="6" fillId="0" borderId="0" xfId="1" applyNumberFormat="1" applyFont="1" applyFill="1" applyBorder="1" applyAlignment="1">
      <alignment horizontal="left" indent="1"/>
    </xf>
    <xf numFmtId="0" fontId="12" fillId="0" borderId="2" xfId="0" applyFont="1" applyBorder="1" applyAlignment="1">
      <alignment horizontal="left" vertical="top" indent="1"/>
    </xf>
    <xf numFmtId="49" fontId="6" fillId="0" borderId="0" xfId="0" applyNumberFormat="1" applyFont="1" applyAlignment="1">
      <alignment horizontal="left" indent="1"/>
    </xf>
    <xf numFmtId="0" fontId="12" fillId="0" borderId="1" xfId="0" applyFont="1" applyBorder="1" applyAlignment="1">
      <alignment horizontal="left" vertical="top" indent="1"/>
    </xf>
    <xf numFmtId="0" fontId="12" fillId="0" borderId="2" xfId="0" applyFont="1" applyBorder="1" applyAlignment="1">
      <alignment horizontal="left" vertical="top" wrapText="1" indent="1"/>
    </xf>
    <xf numFmtId="9" fontId="6" fillId="0" borderId="2" xfId="46" applyFont="1" applyFill="1" applyBorder="1"/>
    <xf numFmtId="0" fontId="6" fillId="0" borderId="0" xfId="17" applyFont="1" applyAlignment="1">
      <alignment horizontal="left" vertical="top" indent="1"/>
    </xf>
    <xf numFmtId="170" fontId="6" fillId="0" borderId="0" xfId="0" applyNumberFormat="1" applyFont="1" applyAlignment="1">
      <alignment horizontal="left" indent="1"/>
    </xf>
    <xf numFmtId="0" fontId="17" fillId="0" borderId="0" xfId="17" applyFont="1" applyAlignment="1">
      <alignment horizontal="left" indent="1"/>
    </xf>
    <xf numFmtId="0" fontId="17" fillId="0" borderId="0" xfId="17" applyFont="1" applyAlignment="1">
      <alignment horizontal="left" vertical="top" indent="2"/>
    </xf>
    <xf numFmtId="0" fontId="6" fillId="0" borderId="0" xfId="0" applyFont="1" applyAlignment="1">
      <alignment horizontal="center"/>
    </xf>
    <xf numFmtId="0" fontId="6" fillId="0" borderId="0" xfId="0" applyFont="1" applyAlignment="1">
      <alignment horizontal="center" vertical="center"/>
    </xf>
    <xf numFmtId="9" fontId="6" fillId="0" borderId="0" xfId="46" applyFont="1" applyFill="1" applyAlignment="1">
      <alignment horizontal="center"/>
    </xf>
    <xf numFmtId="0" fontId="12" fillId="0" borderId="0" xfId="0" applyFont="1" applyAlignment="1">
      <alignment horizontal="left" vertical="center" wrapText="1"/>
    </xf>
    <xf numFmtId="0" fontId="12" fillId="0" borderId="1" xfId="0" applyFont="1" applyBorder="1" applyAlignment="1">
      <alignment horizontal="right" vertical="top"/>
    </xf>
    <xf numFmtId="0" fontId="12" fillId="0" borderId="2" xfId="0" applyFont="1" applyBorder="1" applyAlignment="1">
      <alignment horizontal="right" vertical="top"/>
    </xf>
    <xf numFmtId="0" fontId="6" fillId="0" borderId="0" xfId="17" applyFont="1" applyAlignment="1">
      <alignment horizontal="right"/>
    </xf>
    <xf numFmtId="0" fontId="12" fillId="0" borderId="0" xfId="17" applyFont="1" applyAlignment="1">
      <alignment horizontal="right" readingOrder="1"/>
    </xf>
    <xf numFmtId="0" fontId="6" fillId="2" borderId="0" xfId="0" applyFont="1" applyFill="1" applyAlignment="1">
      <alignment horizontal="left" indent="1"/>
    </xf>
    <xf numFmtId="0" fontId="12" fillId="2" borderId="2" xfId="0" applyFont="1" applyFill="1" applyBorder="1" applyAlignment="1">
      <alignment horizontal="left" vertical="top" indent="1"/>
    </xf>
    <xf numFmtId="0" fontId="12" fillId="2" borderId="2" xfId="0" applyFont="1" applyFill="1" applyBorder="1" applyAlignment="1">
      <alignment horizontal="right" vertical="top"/>
    </xf>
    <xf numFmtId="9" fontId="6" fillId="0" borderId="0" xfId="0" applyNumberFormat="1" applyFont="1" applyAlignment="1">
      <alignment horizontal="left" vertical="center" indent="1"/>
    </xf>
    <xf numFmtId="9" fontId="6" fillId="0" borderId="0" xfId="46" applyFont="1" applyAlignment="1">
      <alignment horizontal="left" indent="1"/>
    </xf>
    <xf numFmtId="0" fontId="6" fillId="2" borderId="2" xfId="0" applyFont="1" applyFill="1" applyBorder="1" applyAlignment="1">
      <alignment horizontal="right" vertical="top" wrapText="1"/>
    </xf>
    <xf numFmtId="169" fontId="6" fillId="0" borderId="0" xfId="0" applyNumberFormat="1" applyFont="1" applyAlignment="1">
      <alignment horizontal="left" indent="1"/>
    </xf>
    <xf numFmtId="0" fontId="6" fillId="0" borderId="0" xfId="17" applyFont="1"/>
    <xf numFmtId="0" fontId="11" fillId="0" borderId="0" xfId="17" applyFont="1"/>
    <xf numFmtId="0" fontId="17" fillId="0" borderId="0" xfId="17" applyFont="1" applyAlignment="1">
      <alignment horizontal="left" vertical="top" readingOrder="1"/>
    </xf>
    <xf numFmtId="0" fontId="17" fillId="0" borderId="0" xfId="17" applyFont="1" applyAlignment="1">
      <alignment horizontal="left" vertical="top"/>
    </xf>
    <xf numFmtId="0" fontId="11" fillId="0" borderId="0" xfId="17" applyFont="1" applyAlignment="1">
      <alignment horizontal="left" vertical="top"/>
    </xf>
    <xf numFmtId="0" fontId="11"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18" fillId="0" borderId="0" xfId="0" applyFont="1" applyAlignment="1">
      <alignment horizontal="left" vertical="top" indent="1"/>
    </xf>
    <xf numFmtId="0" fontId="19" fillId="0" borderId="0" xfId="48" applyAlignment="1">
      <alignment horizontal="left" vertical="center" indent="1"/>
    </xf>
    <xf numFmtId="0" fontId="6" fillId="0" borderId="0" xfId="1" applyNumberFormat="1" applyFont="1" applyFill="1" applyBorder="1" applyAlignment="1">
      <alignment horizontal="right"/>
    </xf>
    <xf numFmtId="0" fontId="15" fillId="0" borderId="0" xfId="47" applyAlignment="1">
      <alignment horizontal="left" vertical="center" indent="1"/>
    </xf>
    <xf numFmtId="0" fontId="23" fillId="0" borderId="0" xfId="0" applyFont="1"/>
    <xf numFmtId="0" fontId="16" fillId="0" borderId="0" xfId="2" applyFont="1" applyFill="1" applyAlignment="1">
      <alignment horizontal="left" indent="1"/>
    </xf>
    <xf numFmtId="0" fontId="12" fillId="0" borderId="0" xfId="0" applyFont="1" applyAlignment="1">
      <alignment horizontal="left" vertical="top" indent="1"/>
    </xf>
    <xf numFmtId="0" fontId="12"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vertical="top"/>
    </xf>
    <xf numFmtId="0" fontId="16" fillId="0" borderId="0" xfId="2" applyFont="1" applyAlignment="1">
      <alignment horizontal="left" vertical="top" indent="1"/>
    </xf>
    <xf numFmtId="0" fontId="16" fillId="0" borderId="0" xfId="2" applyFont="1" applyAlignment="1">
      <alignment vertical="top"/>
    </xf>
    <xf numFmtId="174" fontId="13" fillId="0" borderId="0" xfId="23" applyNumberFormat="1" applyFont="1" applyAlignment="1">
      <alignment horizontal="left" vertical="top"/>
    </xf>
    <xf numFmtId="0" fontId="24" fillId="0" borderId="0" xfId="0" applyFont="1" applyAlignment="1">
      <alignment vertical="top"/>
    </xf>
    <xf numFmtId="49" fontId="13" fillId="0" borderId="0" xfId="23" applyNumberFormat="1" applyFont="1" applyAlignment="1">
      <alignment horizontal="left" vertical="top"/>
    </xf>
    <xf numFmtId="0" fontId="6" fillId="0" borderId="0" xfId="0" applyFont="1" applyAlignment="1">
      <alignment horizontal="left" vertical="top" indent="1"/>
    </xf>
    <xf numFmtId="0" fontId="6" fillId="0" borderId="0" xfId="0" applyFont="1" applyAlignment="1">
      <alignment horizontal="left" vertical="center" wrapText="1"/>
    </xf>
    <xf numFmtId="0" fontId="2" fillId="0" borderId="0" xfId="0" applyFont="1"/>
    <xf numFmtId="0" fontId="6" fillId="0" borderId="0" xfId="0" applyFont="1" applyAlignment="1">
      <alignment horizontal="left" vertical="top" wrapText="1"/>
    </xf>
    <xf numFmtId="173" fontId="6" fillId="0" borderId="0" xfId="1" applyNumberFormat="1" applyFont="1" applyFill="1" applyAlignment="1">
      <alignment horizontal="left" indent="1"/>
    </xf>
    <xf numFmtId="0" fontId="6" fillId="2" borderId="0" xfId="2" applyFont="1" applyFill="1" applyAlignment="1">
      <alignment horizontal="left" indent="1"/>
    </xf>
    <xf numFmtId="49" fontId="6" fillId="0" borderId="0" xfId="46" applyNumberFormat="1" applyFont="1" applyFill="1" applyAlignment="1">
      <alignment horizontal="left" indent="1"/>
    </xf>
    <xf numFmtId="173" fontId="6" fillId="0" borderId="0" xfId="1" applyNumberFormat="1" applyFont="1" applyFill="1" applyAlignment="1">
      <alignment horizontal="left" indent="2"/>
    </xf>
    <xf numFmtId="168" fontId="6" fillId="0" borderId="0" xfId="46" applyNumberFormat="1" applyFont="1" applyAlignment="1">
      <alignment horizontal="center"/>
    </xf>
    <xf numFmtId="10" fontId="6" fillId="0" borderId="0" xfId="0" applyNumberFormat="1" applyFont="1" applyAlignment="1">
      <alignment horizontal="left" vertical="center" indent="1"/>
    </xf>
    <xf numFmtId="0" fontId="6" fillId="0" borderId="0" xfId="2" applyFont="1" applyFill="1" applyAlignment="1">
      <alignment horizontal="left" indent="1"/>
    </xf>
    <xf numFmtId="173" fontId="6" fillId="0" borderId="0" xfId="0" applyNumberFormat="1" applyFont="1"/>
    <xf numFmtId="0" fontId="0" fillId="0" borderId="0" xfId="0" applyAlignment="1">
      <alignment wrapText="1"/>
    </xf>
    <xf numFmtId="9" fontId="6" fillId="0" borderId="0" xfId="46" applyFont="1"/>
    <xf numFmtId="0" fontId="0" fillId="0" borderId="0" xfId="0" applyAlignment="1">
      <alignment vertical="center"/>
    </xf>
    <xf numFmtId="10" fontId="6" fillId="0" borderId="0" xfId="46" applyNumberFormat="1" applyFont="1"/>
    <xf numFmtId="9" fontId="6" fillId="0" borderId="0" xfId="46" applyFont="1" applyFill="1" applyBorder="1"/>
    <xf numFmtId="168" fontId="6" fillId="0" borderId="0" xfId="0" applyNumberFormat="1" applyFont="1"/>
    <xf numFmtId="167" fontId="6" fillId="0" borderId="0" xfId="1" applyNumberFormat="1" applyFont="1" applyFill="1" applyBorder="1" applyAlignment="1">
      <alignment horizontal="left" indent="1"/>
    </xf>
    <xf numFmtId="0" fontId="6" fillId="0" borderId="0" xfId="46" applyNumberFormat="1" applyFont="1" applyFill="1" applyAlignment="1">
      <alignment horizontal="left" indent="1"/>
    </xf>
    <xf numFmtId="43" fontId="6" fillId="0" borderId="0" xfId="1" applyFont="1" applyFill="1" applyAlignment="1">
      <alignment horizontal="left" indent="1"/>
    </xf>
    <xf numFmtId="0" fontId="2" fillId="0" borderId="0" xfId="0" applyFont="1" applyAlignment="1">
      <alignment horizontal="left" vertical="center" indent="1"/>
    </xf>
    <xf numFmtId="0" fontId="3" fillId="0" borderId="2" xfId="0" applyFont="1" applyBorder="1" applyAlignment="1">
      <alignment horizontal="left" vertical="center" indent="1"/>
    </xf>
    <xf numFmtId="0" fontId="3" fillId="0" borderId="2" xfId="0" applyFont="1" applyBorder="1" applyAlignment="1">
      <alignment horizontal="left" vertical="center" wrapText="1" indent="1"/>
    </xf>
    <xf numFmtId="173" fontId="6" fillId="0" borderId="0" xfId="46" applyNumberFormat="1" applyFont="1" applyFill="1" applyAlignment="1">
      <alignment horizontal="right" indent="1"/>
    </xf>
    <xf numFmtId="175" fontId="25" fillId="2" borderId="0" xfId="0" applyNumberFormat="1" applyFont="1" applyFill="1" applyAlignment="1">
      <alignment horizontal="right"/>
    </xf>
    <xf numFmtId="175" fontId="26" fillId="2" borderId="0" xfId="0" applyNumberFormat="1" applyFont="1" applyFill="1" applyAlignment="1">
      <alignment horizontal="right"/>
    </xf>
    <xf numFmtId="175" fontId="25" fillId="2" borderId="2" xfId="0" applyNumberFormat="1" applyFont="1" applyFill="1" applyBorder="1" applyAlignment="1">
      <alignment horizontal="right"/>
    </xf>
    <xf numFmtId="0" fontId="2" fillId="0" borderId="2" xfId="0" applyFont="1" applyBorder="1" applyAlignment="1">
      <alignment horizontal="left" vertical="center" indent="1"/>
    </xf>
    <xf numFmtId="172" fontId="6" fillId="0" borderId="0" xfId="46" applyNumberFormat="1" applyFont="1"/>
    <xf numFmtId="0" fontId="6" fillId="0" borderId="0" xfId="46" applyNumberFormat="1" applyFont="1"/>
    <xf numFmtId="0" fontId="5" fillId="0" borderId="0" xfId="2" applyFill="1" applyBorder="1" applyAlignment="1">
      <alignment horizontal="left" wrapText="1" indent="1"/>
    </xf>
    <xf numFmtId="0" fontId="5" fillId="0" borderId="0" xfId="2" applyAlignment="1">
      <alignment horizontal="left" indent="1"/>
    </xf>
    <xf numFmtId="0" fontId="18" fillId="0" borderId="2" xfId="0" applyFont="1" applyBorder="1" applyAlignment="1">
      <alignment horizontal="right" vertical="top" wrapText="1"/>
    </xf>
    <xf numFmtId="9" fontId="6" fillId="0" borderId="2" xfId="0" applyNumberFormat="1" applyFont="1" applyBorder="1"/>
    <xf numFmtId="0" fontId="6" fillId="0" borderId="2" xfId="0" applyFont="1" applyBorder="1"/>
    <xf numFmtId="10" fontId="6" fillId="0" borderId="2" xfId="0" applyNumberFormat="1" applyFont="1" applyBorder="1"/>
    <xf numFmtId="167" fontId="6" fillId="0" borderId="0" xfId="1" applyNumberFormat="1" applyFont="1" applyFill="1" applyAlignment="1">
      <alignment horizontal="left" indent="1"/>
    </xf>
    <xf numFmtId="175" fontId="12" fillId="0" borderId="0" xfId="0" applyNumberFormat="1" applyFont="1" applyAlignment="1">
      <alignment horizontal="left" indent="1"/>
    </xf>
    <xf numFmtId="175" fontId="12" fillId="2" borderId="0" xfId="0" applyNumberFormat="1" applyFont="1" applyFill="1" applyAlignment="1">
      <alignment horizontal="left" indent="1"/>
    </xf>
    <xf numFmtId="175" fontId="12" fillId="2" borderId="0" xfId="0" applyNumberFormat="1" applyFont="1" applyFill="1" applyAlignment="1">
      <alignment horizontal="left" indent="2"/>
    </xf>
    <xf numFmtId="175" fontId="12" fillId="2" borderId="0" xfId="0" applyNumberFormat="1" applyFont="1" applyFill="1" applyAlignment="1">
      <alignment horizontal="left" indent="3"/>
    </xf>
    <xf numFmtId="175" fontId="6" fillId="2" borderId="0" xfId="0" applyNumberFormat="1" applyFont="1" applyFill="1" applyAlignment="1">
      <alignment horizontal="left" indent="1"/>
    </xf>
    <xf numFmtId="175" fontId="6" fillId="0" borderId="0" xfId="0" applyNumberFormat="1" applyFont="1" applyAlignment="1">
      <alignment horizontal="left" wrapText="1" indent="4"/>
    </xf>
    <xf numFmtId="175" fontId="6" fillId="2" borderId="0" xfId="0" applyNumberFormat="1" applyFont="1" applyFill="1" applyAlignment="1">
      <alignment horizontal="left" wrapText="1" indent="4"/>
    </xf>
    <xf numFmtId="175" fontId="12" fillId="2" borderId="2" xfId="0" applyNumberFormat="1" applyFont="1" applyFill="1" applyBorder="1" applyAlignment="1">
      <alignment horizontal="left" indent="1"/>
    </xf>
    <xf numFmtId="175" fontId="12" fillId="2" borderId="2" xfId="0" applyNumberFormat="1" applyFont="1" applyFill="1" applyBorder="1" applyAlignment="1">
      <alignment horizontal="left" indent="2"/>
    </xf>
    <xf numFmtId="0" fontId="6" fillId="0" borderId="2" xfId="0" applyFont="1" applyBorder="1" applyAlignment="1">
      <alignment horizontal="left" vertical="center" indent="1"/>
    </xf>
    <xf numFmtId="9" fontId="0" fillId="0" borderId="0" xfId="46" applyFont="1" applyFill="1"/>
    <xf numFmtId="167" fontId="6" fillId="0" borderId="2" xfId="1" applyNumberFormat="1" applyFont="1" applyFill="1" applyBorder="1" applyAlignment="1">
      <alignment horizontal="left" indent="1"/>
    </xf>
    <xf numFmtId="168" fontId="6" fillId="0" borderId="0" xfId="46" applyNumberFormat="1" applyFont="1"/>
    <xf numFmtId="9" fontId="6" fillId="0" borderId="0" xfId="46" applyFont="1" applyAlignment="1">
      <alignment horizontal="left" indent="3"/>
    </xf>
    <xf numFmtId="9" fontId="6" fillId="0" borderId="0" xfId="46" applyFont="1" applyAlignment="1">
      <alignment horizontal="right"/>
    </xf>
    <xf numFmtId="167" fontId="6" fillId="0" borderId="0" xfId="1" applyNumberFormat="1" applyFont="1"/>
    <xf numFmtId="9" fontId="6" fillId="0" borderId="0" xfId="46" applyFont="1" applyFill="1" applyBorder="1" applyAlignment="1">
      <alignment horizontal="right"/>
    </xf>
    <xf numFmtId="0" fontId="6" fillId="0" borderId="0" xfId="49" applyFont="1" applyFill="1" applyBorder="1" applyAlignment="1">
      <alignment horizontal="left" vertical="top" wrapText="1" indent="1"/>
    </xf>
    <xf numFmtId="0" fontId="15" fillId="0" borderId="0" xfId="47" applyFill="1" applyAlignment="1">
      <alignment horizontal="left" indent="1"/>
    </xf>
    <xf numFmtId="0" fontId="15" fillId="0" borderId="0" xfId="48" applyFont="1" applyFill="1" applyAlignment="1">
      <alignment horizontal="left" wrapText="1" indent="1"/>
    </xf>
    <xf numFmtId="0" fontId="6" fillId="0" borderId="0" xfId="0" applyFont="1" applyAlignment="1">
      <alignment horizontal="left" vertical="top" wrapText="1" indent="1"/>
    </xf>
    <xf numFmtId="0" fontId="6" fillId="0" borderId="0" xfId="17" applyFont="1" applyAlignment="1">
      <alignment horizontal="left" vertical="top"/>
    </xf>
    <xf numFmtId="173" fontId="6" fillId="0" borderId="2" xfId="1" applyNumberFormat="1" applyFont="1" applyFill="1" applyBorder="1" applyAlignment="1">
      <alignment horizontal="right"/>
    </xf>
    <xf numFmtId="9" fontId="6" fillId="0" borderId="2" xfId="0" applyNumberFormat="1" applyFont="1" applyBorder="1" applyAlignment="1">
      <alignment horizontal="left" vertical="center" indent="1"/>
    </xf>
    <xf numFmtId="9" fontId="0" fillId="0" borderId="0" xfId="46" applyFont="1" applyFill="1" applyAlignment="1">
      <alignment wrapText="1"/>
    </xf>
    <xf numFmtId="2" fontId="6" fillId="0" borderId="0" xfId="46" applyNumberFormat="1" applyFont="1"/>
    <xf numFmtId="49" fontId="6" fillId="0" borderId="0" xfId="46" applyNumberFormat="1" applyFont="1" applyAlignment="1">
      <alignment horizontal="left" indent="1"/>
    </xf>
    <xf numFmtId="173" fontId="6" fillId="0" borderId="0" xfId="1" applyNumberFormat="1" applyFont="1" applyFill="1" applyAlignment="1">
      <alignment horizontal="left" indent="3"/>
    </xf>
    <xf numFmtId="173" fontId="6" fillId="0" borderId="0" xfId="1" applyNumberFormat="1" applyFont="1" applyFill="1" applyAlignment="1">
      <alignment horizontal="left" indent="4"/>
    </xf>
    <xf numFmtId="49" fontId="6" fillId="0" borderId="2" xfId="0" applyNumberFormat="1" applyFont="1" applyBorder="1" applyAlignment="1">
      <alignment horizontal="left" indent="1"/>
    </xf>
    <xf numFmtId="0" fontId="15" fillId="0" borderId="0" xfId="0" applyFont="1" applyAlignment="1">
      <alignment horizontal="left" vertical="center" indent="1"/>
    </xf>
    <xf numFmtId="0" fontId="2" fillId="0" borderId="0" xfId="0" applyFont="1" applyAlignment="1">
      <alignment wrapText="1"/>
    </xf>
    <xf numFmtId="2" fontId="11" fillId="2" borderId="0" xfId="17" applyNumberFormat="1" applyFont="1" applyFill="1"/>
    <xf numFmtId="171" fontId="6" fillId="0" borderId="0" xfId="1" applyNumberFormat="1" applyFont="1"/>
    <xf numFmtId="2" fontId="6" fillId="0" borderId="0" xfId="46" applyNumberFormat="1" applyFont="1" applyFill="1"/>
    <xf numFmtId="0" fontId="6" fillId="0" borderId="0" xfId="46" applyNumberFormat="1" applyFont="1" applyFill="1" applyAlignment="1">
      <alignment horizontal="right" indent="1"/>
    </xf>
    <xf numFmtId="173" fontId="6" fillId="0" borderId="0" xfId="1" applyNumberFormat="1" applyFont="1" applyAlignment="1">
      <alignment horizontal="left" indent="1"/>
    </xf>
    <xf numFmtId="43" fontId="6" fillId="0" borderId="0" xfId="1" applyFont="1" applyAlignment="1">
      <alignment horizontal="right"/>
    </xf>
    <xf numFmtId="0" fontId="15" fillId="0" borderId="0" xfId="47" applyFill="1" applyAlignment="1">
      <alignment horizontal="left" vertical="center" wrapText="1" indent="1"/>
    </xf>
    <xf numFmtId="0" fontId="6" fillId="0" borderId="0" xfId="49" applyFont="1" applyFill="1" applyBorder="1" applyAlignment="1">
      <alignment horizontal="left" wrapText="1" indent="1"/>
    </xf>
    <xf numFmtId="164" fontId="6" fillId="0" borderId="0" xfId="0" applyNumberFormat="1" applyFont="1" applyAlignment="1">
      <alignment horizontal="left" indent="1"/>
    </xf>
    <xf numFmtId="0" fontId="6" fillId="0" borderId="2" xfId="0" applyFont="1" applyBorder="1" applyAlignment="1">
      <alignment horizontal="left" indent="1"/>
    </xf>
    <xf numFmtId="169" fontId="6" fillId="0" borderId="2" xfId="0" applyNumberFormat="1" applyFont="1" applyBorder="1" applyAlignment="1">
      <alignment horizontal="left" indent="1"/>
    </xf>
    <xf numFmtId="9" fontId="0" fillId="0" borderId="0" xfId="46" applyFont="1" applyFill="1" applyAlignment="1">
      <alignment vertical="center"/>
    </xf>
    <xf numFmtId="9" fontId="2" fillId="0" borderId="0" xfId="46" applyFont="1" applyFill="1" applyAlignment="1">
      <alignment wrapText="1"/>
    </xf>
    <xf numFmtId="9" fontId="6" fillId="0" borderId="0" xfId="46" applyFont="1" applyFill="1" applyAlignment="1">
      <alignment wrapText="1"/>
    </xf>
    <xf numFmtId="9" fontId="2" fillId="0" borderId="0" xfId="46" applyFont="1" applyFill="1"/>
    <xf numFmtId="9" fontId="6" fillId="0" borderId="0" xfId="46" applyFont="1" applyFill="1" applyAlignment="1">
      <alignment horizontal="left" vertical="top"/>
    </xf>
    <xf numFmtId="9" fontId="3" fillId="0" borderId="2" xfId="46" applyFont="1" applyFill="1" applyBorder="1" applyAlignment="1">
      <alignment horizontal="right" vertical="center" wrapText="1" indent="1"/>
    </xf>
    <xf numFmtId="0" fontId="6" fillId="0" borderId="0" xfId="0" applyFont="1" applyAlignment="1">
      <alignment wrapText="1"/>
    </xf>
    <xf numFmtId="175" fontId="28" fillId="0" borderId="0" xfId="0" applyNumberFormat="1" applyFont="1" applyAlignment="1">
      <alignment horizontal="left" vertical="top" indent="1"/>
    </xf>
    <xf numFmtId="9" fontId="12" fillId="0" borderId="0" xfId="46" applyFont="1" applyFill="1" applyAlignment="1">
      <alignment horizontal="right" indent="1"/>
    </xf>
    <xf numFmtId="9" fontId="6" fillId="0" borderId="0" xfId="46" applyFont="1" applyFill="1" applyAlignment="1">
      <alignment horizontal="right" indent="1"/>
    </xf>
    <xf numFmtId="9" fontId="12" fillId="0" borderId="2" xfId="46" applyFont="1" applyFill="1" applyBorder="1" applyAlignment="1">
      <alignment horizontal="right" indent="1"/>
    </xf>
    <xf numFmtId="9" fontId="6" fillId="0" borderId="0" xfId="46" applyFont="1" applyFill="1" applyAlignment="1">
      <alignment horizontal="right" vertical="center" indent="1"/>
    </xf>
    <xf numFmtId="9" fontId="6" fillId="0" borderId="2" xfId="46" applyFont="1" applyFill="1" applyBorder="1" applyAlignment="1">
      <alignment horizontal="right" vertical="center" indent="1"/>
    </xf>
    <xf numFmtId="9" fontId="6" fillId="0" borderId="0" xfId="46" applyFont="1" applyFill="1" applyBorder="1" applyAlignment="1">
      <alignment horizontal="right" vertical="center" inden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257">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auto="1"/>
        <name val="Calibri"/>
        <family val="2"/>
        <scheme val="minor"/>
      </font>
      <numFmt numFmtId="13" formatCode="0%"/>
      <alignment horizontal="righ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1" justifyLastLine="0" shrinkToFit="0" readingOrder="0"/>
    </dxf>
    <dxf>
      <border outline="0">
        <top style="medium">
          <color auto="1"/>
        </top>
        <bottom style="thin">
          <color rgb="FF000000"/>
        </bottom>
      </border>
    </dxf>
    <dxf>
      <font>
        <b val="0"/>
        <i val="0"/>
        <strike val="0"/>
        <condense val="0"/>
        <extend val="0"/>
        <outline val="0"/>
        <shadow val="0"/>
        <u val="none"/>
        <vertAlign val="baseline"/>
        <sz val="11"/>
        <color rgb="FFFF0000"/>
        <name val="Calibri"/>
        <family val="2"/>
        <scheme val="none"/>
      </font>
      <alignment horizontal="left" vertical="center" textRotation="0" wrapText="0" indent="1"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73" formatCode="#,###;0"/>
      <fill>
        <patternFill patternType="solid">
          <fgColor indexed="64"/>
          <bgColor rgb="FFFFFF00"/>
        </patternFill>
      </fill>
      <alignment horizontal="right" vertical="bottom" textRotation="0" wrapText="0"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indent="3"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numFmt numFmtId="17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indexed="65"/>
        </patternFill>
      </fill>
      <alignment horizontal="right" vertical="bottom" textRotation="0" wrapText="0" indent="0" justifyLastLine="0" shrinkToFit="0" readingOrder="0"/>
    </dxf>
    <dxf>
      <numFmt numFmtId="17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left" vertical="bottom" textRotation="0" wrapText="0" relativeIndent="1" justifyLastLine="0" shrinkToFit="0" readingOrder="0"/>
    </dxf>
    <dxf>
      <numFmt numFmtId="17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3" formatCode="#,###;0"/>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56B1CA"/>
      <color rgb="FF1C9CD9"/>
      <color rgb="FFFC5A3A"/>
      <color rgb="FF595959"/>
      <color rgb="FF93CDDD"/>
      <color rgb="FF31859C"/>
      <color rgb="FFD9D9D9"/>
      <color rgb="FF205766"/>
      <color rgb="FF297083"/>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xdr:rowOff>
    </xdr:from>
    <xdr:to>
      <xdr:col>3</xdr:col>
      <xdr:colOff>276225</xdr:colOff>
      <xdr:row>1</xdr:row>
      <xdr:rowOff>438150</xdr:rowOff>
    </xdr:to>
    <xdr:pic>
      <xdr:nvPicPr>
        <xdr:cNvPr id="3" name="Picture 2" descr="Department for Energy Security and Net Zero Logo">
          <a:extLst>
            <a:ext uri="{FF2B5EF4-FFF2-40B4-BE49-F238E27FC236}">
              <a16:creationId xmlns:a16="http://schemas.microsoft.com/office/drawing/2014/main" id="{2800EA23-E595-BAAC-4C4F-6924AE8B5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9525"/>
          <a:ext cx="1466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5" totalsRowShown="0" headerRowDxfId="256" dataDxfId="255">
  <tableColumns count="1">
    <tableColumn id="1" xr3:uid="{8280BF36-F093-48E2-9741-F1733A42109E}" name="Worksheet title" dataDxfId="25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3" totalsRowShown="0" headerRowDxfId="70" dataDxfId="68" totalsRowDxfId="66" headerRowBorderDxfId="69" tableBorderDxfId="67" dataCellStyle="Comma" totalsRowCellStyle="Comma">
  <tableColumns count="9">
    <tableColumn id="1" xr3:uid="{F23E5A81-D045-4655-A414-2DA26117A0AE}" name="Year" dataDxfId="65" totalsRowDxfId="64"/>
    <tableColumn id="2" xr3:uid="{296F985E-8E02-472F-9D7B-E171A45EE753}" name="Large suppliers_x000a_gas meters" dataDxfId="63" totalsRowDxfId="62" dataCellStyle="Comma"/>
    <tableColumn id="3" xr3:uid="{D0A9B397-63C0-4C0F-98C2-22B7B353847A}" name="Large suppliers_x000a_electricity meters" dataDxfId="61" totalsRowDxfId="60" dataCellStyle="Comma"/>
    <tableColumn id="4" xr3:uid="{A11813CB-7D3B-42BC-AD32-7C2D73A8656D}" name="Small suppliers_x000a_gas meters" dataDxfId="59" totalsRowDxfId="58" dataCellStyle="Comma"/>
    <tableColumn id="5" xr3:uid="{FF0BE189-ED2E-4F53-994C-EC3669DEA3DE}" name="Small suppliers_x000a_electricity meters" dataDxfId="57" totalsRowDxfId="56" dataCellStyle="Comma"/>
    <tableColumn id="6" xr3:uid="{BB09821B-633F-474D-BBBF-F1C17C5BD14D}" name="All suppliers_x000a_gas meters" dataDxfId="55" totalsRowDxfId="54" dataCellStyle="Comma"/>
    <tableColumn id="7" xr3:uid="{38061297-2D6B-4D3B-83E5-C54116CA8EBC}" name="All suppliers_x000a_electricity meters" dataDxfId="53" totalsRowDxfId="52" dataCellStyle="Comma"/>
    <tableColumn id="8" xr3:uid="{ACC3DD24-D627-414E-AF07-50198F2223CC}" name="Total" dataDxfId="51" totalsRowDxfId="50" dataCellStyle="Comma"/>
    <tableColumn id="9" xr3:uid="{C5BE6BFD-5918-4AD2-9415-60264686E3A4}" name="Notes" dataDxfId="49" totalsRowDxfId="4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6:I41" totalsRowShown="0" headerRowDxfId="47" dataDxfId="45" headerRowBorderDxfId="46" tableBorderDxfId="44" dataCellStyle="Comma">
  <tableColumns count="9">
    <tableColumn id="1" xr3:uid="{FF6E74A2-C514-4D62-9E9F-935BB82AA43B}" name="Year" dataDxfId="43" totalsRowDxfId="42"/>
    <tableColumn id="2" xr3:uid="{FB004407-CE77-43A4-9B28-0FD7F1F9EA90}" name="Large suppliers_x000a_gas meters" dataDxfId="41" totalsRowDxfId="40" dataCellStyle="Comma" totalsRowCellStyle="Comma"/>
    <tableColumn id="3" xr3:uid="{802F240E-C2FA-4B36-B715-042A59032C73}" name="Large suppliers_x000a_electricity meters" dataDxfId="39" totalsRowDxfId="38" dataCellStyle="Comma"/>
    <tableColumn id="4" xr3:uid="{B8DF4BA5-A416-4009-8E5A-15D0CAF933F9}" name="Small suppliers_x000a_gas meters" dataDxfId="37" totalsRowDxfId="36" dataCellStyle="Comma" totalsRowCellStyle="Comma"/>
    <tableColumn id="5" xr3:uid="{8DED7C7F-72E5-495E-9996-707DD3BE0E2C}" name="Small suppliers_x000a_electricity meters" dataDxfId="35" totalsRowDxfId="34" dataCellStyle="Comma"/>
    <tableColumn id="6" xr3:uid="{5C62C193-5E3E-4B43-9CC1-1D8D75CD826F}" name="All suppliers_x000a_gas meters" dataDxfId="33" totalsRowDxfId="32" dataCellStyle="Comma" totalsRowCellStyle="Comma"/>
    <tableColumn id="7" xr3:uid="{B36E5481-C504-4688-8831-08DB560CA905}" name="All suppliers_x000a_electricity meters" dataDxfId="31" totalsRowDxfId="30" dataCellStyle="Comma" totalsRowCellStyle="Comma"/>
    <tableColumn id="8" xr3:uid="{008A1F15-3539-4C10-AFBF-78E1F3FEF072}" name="Total" dataDxfId="29" totalsRowDxfId="28" dataCellStyle="Comma" totalsRowCellStyle="Comma"/>
    <tableColumn id="9" xr3:uid="{2184E3E5-C664-4E52-9B24-F54A96BA1A39}" name="Notes" dataDxfId="27" totalsRowDxfId="2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4:I59" totalsRowShown="0" headerRowDxfId="25" dataDxfId="23" headerRowBorderDxfId="24" tableBorderDxfId="22" dataCellStyle="Comma">
  <tableColumns count="9">
    <tableColumn id="1" xr3:uid="{1A5849E3-F3D8-4B46-838C-82A83625DFD9}" name="Year" dataDxfId="21"/>
    <tableColumn id="2" xr3:uid="{F8AEA4AF-99FE-45A7-A61C-97F941A961BE}" name="Large suppliers_x000a_gas meters" dataDxfId="20" dataCellStyle="Comma"/>
    <tableColumn id="3" xr3:uid="{0A0009F3-A060-401A-A620-604E97B537DB}" name="Large suppliers_x000a_electricity meters" dataDxfId="19" dataCellStyle="Comma"/>
    <tableColumn id="4" xr3:uid="{6BA75593-98E6-429A-9997-C241448FA961}" name="Small suppliers_x000a_gas meters" dataDxfId="18" dataCellStyle="Comma"/>
    <tableColumn id="5" xr3:uid="{DBA6E7D7-991C-40C1-899B-40821C77506B}" name="Small suppliers_x000a_electricity meters" dataDxfId="17" dataCellStyle="Comma"/>
    <tableColumn id="6" xr3:uid="{C6207F56-3CCE-4710-9091-5E6E75B6A55B}" name="All suppliers_x000a_gas meters" dataDxfId="16" dataCellStyle="Comma"/>
    <tableColumn id="7" xr3:uid="{186A1ACF-3EE3-4801-9C49-A5DFF4081AE6}" name="All suppliers_x000a_electricity meters" dataDxfId="15" dataCellStyle="Comma"/>
    <tableColumn id="8" xr3:uid="{242E494D-7E0A-4AFC-89DD-5D599513B0F6}" name="Total" dataDxfId="14" dataCellStyle="Comma"/>
    <tableColumn id="9" xr3:uid="{C155F926-014F-436D-B8A5-F89AF7D8A7A0}" name="Notes" dataDxfId="1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897A14A-B75D-4388-9B44-2579C1AE2D5C}" name="Table1316" displayName="Table1316" ref="A11:E375" totalsRowShown="0" headerRowDxfId="12" dataDxfId="10" headerRowBorderDxfId="11" tableBorderDxfId="9">
  <tableColumns count="5">
    <tableColumn id="1" xr3:uid="{BB577F94-CE3C-400C-8A2F-52E0CD222845}" name="Code" dataDxfId="8" totalsRowDxfId="7"/>
    <tableColumn id="2" xr3:uid="{044697E9-5AD8-4328-925C-FEDB1758B4ED}" name="Country or Region" dataDxfId="6" totalsRowDxfId="5"/>
    <tableColumn id="4" xr3:uid="{EAF2ADD8-4A92-4D74-B374-BAAE4B813DD1}" name="Local Authority" dataDxfId="4" totalsRowDxfId="3"/>
    <tableColumn id="3" xr3:uid="{2B8F4609-B001-4F3B-BABA-12E88DE2BA06}" name="% Domestic electricity smart meters" dataDxfId="2" totalsRowDxfId="1"/>
    <tableColumn id="6" xr3:uid="{54345B29-8718-4F53-B2EF-8FBA8968DD2B}" name="Notes" totalsRow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3" totalsRowShown="0" headerRowDxfId="253" headerRowBorderDxfId="252">
  <tableColumns count="2">
    <tableColumn id="1" xr3:uid="{596DD9CD-5FFF-4C83-808B-A7B47047C49B}" name="Note Number" dataDxfId="251"/>
    <tableColumn id="2" xr3:uid="{670CA2D3-CE25-42A6-8EEF-1B32055D7790}" name="Description" dataDxfId="25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O55" totalsRowShown="0" headerRowDxfId="249" dataDxfId="247" headerRowBorderDxfId="248" tableBorderDxfId="246" dataCellStyle="Comma">
  <autoFilter ref="A8:O55"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1A7DB28-0334-460E-A722-62F1733B7CDD}" name="Quarter" dataDxfId="245" totalsRowDxfId="244"/>
    <tableColumn id="2" xr3:uid="{D5BCBF0D-7D17-4099-9DC5-4732BB6B6FC0}" name="Gas meters_x000a_smart in_x000a_smart mode" dataDxfId="243" totalsRowDxfId="242" dataCellStyle="Comma"/>
    <tableColumn id="3" xr3:uid="{A827FE6B-5FC7-4560-AC65-31357A38D77E}" name="Gas meters_x000a_smart in_x000a_traditional mode" dataDxfId="241" totalsRowDxfId="240" dataCellStyle="Comma"/>
    <tableColumn id="13" xr3:uid="{48ADF1D9-F427-429F-96BB-E722FCCC1F9A}" name="Gas meters_x000a_total smart meters" dataDxfId="239" totalsRowDxfId="238" dataCellStyle="Comma">
      <calculatedColumnFormula>Table1[[#This Row],[Gas meters
smart in
smart mode]]+Table1[[#This Row],[Gas meters
smart in
traditional mode]]</calculatedColumnFormula>
    </tableColumn>
    <tableColumn id="4" xr3:uid="{F65906F9-DBE9-43C3-A292-FBCCDAC2A4A5}" name="Gas meters_x000a_non-smart" dataDxfId="237" totalsRowDxfId="236" dataCellStyle="Comma"/>
    <tableColumn id="5" xr3:uid="{B52CAA73-A148-4C9A-B951-C64459397FFE}" name="Electricity _x000a_meters_x000a_smart in_x000a_smart _x000a_mode" dataDxfId="235" totalsRowDxfId="234" dataCellStyle="Comma"/>
    <tableColumn id="6" xr3:uid="{8ADE877C-6C3F-4340-9241-A2EDF6BB76BB}" name="Electricity _x000a_meters_x000a_smart in_x000a_traditional mode" dataDxfId="233" totalsRowDxfId="232" dataCellStyle="Comma"/>
    <tableColumn id="14" xr3:uid="{A9411563-9A31-49F4-BFA4-CD3BC6370367}" name="Electricity meters_x000a_total smart meters" dataDxfId="231" totalsRowDxfId="230" dataCellStyle="Comma">
      <calculatedColumnFormula>Table1[[#This Row],[Electricity 
meters
smart in
smart 
mode]]+Table1[[#This Row],[Electricity 
meters
smart in
traditional mode]]</calculatedColumnFormula>
    </tableColumn>
    <tableColumn id="7" xr3:uid="{3DED4356-EB06-4C77-BD5F-33825E3502A5}" name="Electricity meters_x000a_non-smart" dataDxfId="229" totalsRowDxfId="228" dataCellStyle="Comma"/>
    <tableColumn id="8" xr3:uid="{67CD2F3E-2449-4C91-ACEE-335DE08D34B8}" name="All meters_x000a_smart in_x000a_smart _x000a_mode" dataDxfId="227" totalsRowDxfId="226" dataCellStyle="Comma">
      <calculatedColumnFormula>D9+H9</calculatedColumnFormula>
    </tableColumn>
    <tableColumn id="9" xr3:uid="{BB0909E0-23C9-43B0-A9BF-761AD69CDC0A}" name="All meters_x000a_smart in_x000a_traditional _x000a_mode" dataDxfId="225" totalsRowDxfId="224" dataCellStyle="Comma">
      <calculatedColumnFormula>C9+G9</calculatedColumnFormula>
    </tableColumn>
    <tableColumn id="15" xr3:uid="{E25D7E17-6F7D-4ABE-9CBB-0D6CC03F036C}" name="All meters_x000a_total smart meters" dataDxfId="223" totalsRowDxfId="222" dataCellStyle="Comma">
      <calculatedColumnFormula>Table1[[#This Row],[Gas meters
total smart meters]]+Table1[[#This Row],[Electricity meters
total smart meters]]</calculatedColumnFormula>
    </tableColumn>
    <tableColumn id="10" xr3:uid="{749796D7-00DC-4ADD-B086-834919A7EC6F}" name="All meters_x000a_non-smart" dataDxfId="221" totalsRowDxfId="220" dataCellStyle="Comma">
      <calculatedColumnFormula>Table1[[#This Row],[Gas meters
non-smart]]+Table1[[#This Row],[Electricity meters
non-smart]]</calculatedColumnFormula>
    </tableColumn>
    <tableColumn id="11" xr3:uid="{94B7666D-EC19-4BA3-9D7D-BB896C383655}" name="Total" dataDxfId="219" totalsRowDxfId="218" dataCellStyle="Comma">
      <calculatedColumnFormula>SUM(J9:M9)</calculatedColumnFormula>
    </tableColumn>
    <tableColumn id="12" xr3:uid="{EF08A9E8-4488-46B0-AF2A-150C13F991A7}" name="Notes" dataDxfId="217" totalsRowDxfId="216"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6" totalsRowShown="0" headerRowDxfId="215" dataDxfId="213" headerRowBorderDxfId="214" tableBorderDxfId="212" dataCellStyle="Comma">
  <tableColumns count="5">
    <tableColumn id="1" xr3:uid="{39F95AE2-85D0-4273-A8F5-66D3110FAAC1}" name="Quarter" dataDxfId="211"/>
    <tableColumn id="2" xr3:uid="{8ABE5064-248E-48B2-A6C0-A7D32A53F0B2}" name="Gas" dataDxfId="210" dataCellStyle="Comma"/>
    <tableColumn id="3" xr3:uid="{805F1EFF-C13D-49B8-A44C-63406D1725C0}" name="Electricity" dataDxfId="209" dataCellStyle="Comma"/>
    <tableColumn id="4" xr3:uid="{76F0BF7E-06EE-46E9-A837-103D2699A056}" name="All Smart Meters" dataDxfId="208" dataCellStyle="Comma"/>
    <tableColumn id="5" xr3:uid="{D194C990-D7B0-4D46-A97D-D5FBFE094B36}" name="Notes" dataDxfId="207"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R55" totalsRowShown="0" headerRowDxfId="206" dataDxfId="204" headerRowBorderDxfId="205" tableBorderDxfId="203" dataCellStyle="Comma">
  <tableColumns count="18">
    <tableColumn id="1" xr3:uid="{72A69248-6EAF-451A-9D62-AA808BEF67D4}" name="Quarter" dataDxfId="202"/>
    <tableColumn id="2" xr3:uid="{FF0067AD-FAC8-4175-851C-FF2396129E89}" name="Gas meters_x000a_smart in_x000a_smart mode" dataDxfId="201" dataCellStyle="Comma"/>
    <tableColumn id="3" xr3:uid="{BB1DBC51-438B-4395-B1C3-9D574013D998}" name="Gas meters_x000a_smart in_x000a_traditional mode" dataDxfId="200" dataCellStyle="Comma"/>
    <tableColumn id="16" xr3:uid="{9C75B68A-DFDC-4F71-A053-6BA0916407FF}" name="Gas meters_x000a_total smart meters" dataDxfId="199" dataCellStyle="Comma">
      <calculatedColumnFormula>Table3[[#This Row],[Gas meters
smart in
smart mode]]+Table3[[#This Row],[Gas meters
smart in
traditional mode]]</calculatedColumnFormula>
    </tableColumn>
    <tableColumn id="4" xr3:uid="{E5BF05A2-A26A-4726-85B2-0076B58C098E}" name="Gas meters_x000a_advanced" dataDxfId="198" dataCellStyle="Comma"/>
    <tableColumn id="5" xr3:uid="{1657498A-6696-4777-9BF6-2AB4E9CC11D4}" name="Gas meters_x000a_non-smart" dataDxfId="197" dataCellStyle="Comma"/>
    <tableColumn id="6" xr3:uid="{860DB158-2563-4248-9B22-39F61F9EE8FE}" name="Electricity _x000a_meters_x000a_smart in_x000a_smart mode" dataDxfId="196" dataCellStyle="Comma"/>
    <tableColumn id="7" xr3:uid="{5D5005B8-4010-46DB-820E-3874E957BFA7}" name="Electricity _x000a_meters_x000a_smart in_x000a_traditional mode" dataDxfId="195" dataCellStyle="Comma"/>
    <tableColumn id="17" xr3:uid="{48BD5D54-5A64-443A-9B0D-B7F1C265767B}" name="Electricity meters_x000a_total smart meters" dataDxfId="194" dataCellStyle="Comma">
      <calculatedColumnFormula>Table3[[#This Row],[Electricity 
meters
smart in
smart mode]]+Table3[[#This Row],[Electricity 
meters
smart in
traditional mode]]</calculatedColumnFormula>
    </tableColumn>
    <tableColumn id="8" xr3:uid="{B475AFBB-A16F-4D51-80F7-B971B72665BB}" name="Electricity _x000a_meters_x000a_advanced" dataDxfId="193" dataCellStyle="Comma"/>
    <tableColumn id="9" xr3:uid="{17F71703-FDE1-4D14-9C12-829060630F21}" name="Electricity _x000a_meters_x000a_non-smart" dataDxfId="192" dataCellStyle="Comma"/>
    <tableColumn id="10" xr3:uid="{D806840F-73DD-48C4-882A-D050BC92C822}" name="All meters_x000a_smart in_x000a_smart mode" dataDxfId="191" dataCellStyle="Comma">
      <calculatedColumnFormula>B9+G9</calculatedColumnFormula>
    </tableColumn>
    <tableColumn id="11" xr3:uid="{694CB879-802B-4A75-938C-8027CC3047D3}" name="All meters_x000a_smart in_x000a_traditional mode" dataDxfId="190" dataCellStyle="Comma">
      <calculatedColumnFormula>C9+H9</calculatedColumnFormula>
    </tableColumn>
    <tableColumn id="18" xr3:uid="{721A68ED-4AA3-4B5D-8ACF-F9BA96FE3606}" name="All meters_x000a_total smart meters" dataDxfId="189" dataCellStyle="Comma">
      <calculatedColumnFormula>Table3[[#This Row],[Gas meters
total smart meters]]+Table3[[#This Row],[Electricity meters
total smart meters]]</calculatedColumnFormula>
    </tableColumn>
    <tableColumn id="12" xr3:uid="{6621F23D-8115-4CBB-A37B-F3A104DF1467}" name="All meters_x000a_advanced" dataDxfId="188" dataCellStyle="Comma">
      <calculatedColumnFormula>E9+J9</calculatedColumnFormula>
    </tableColumn>
    <tableColumn id="13" xr3:uid="{6E1A0368-43FD-425B-9195-C02D728377D5}" name="All meters_x000a_non-smart" dataDxfId="187" dataCellStyle="Comma">
      <calculatedColumnFormula>F9+K9</calculatedColumnFormula>
    </tableColumn>
    <tableColumn id="14" xr3:uid="{9A7C46ED-B15C-4A52-8914-33EEA6010C61}" name="Total" dataDxfId="186" dataCellStyle="Comma">
      <calculatedColumnFormula>N9+O9+P9</calculatedColumnFormula>
    </tableColumn>
    <tableColumn id="15" xr3:uid="{4D8D7306-C56F-40F6-A129-145A2BEBF466}" name="Notes" dataDxfId="18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6" totalsRowShown="0" headerRowDxfId="184" dataDxfId="182" headerRowBorderDxfId="183" tableBorderDxfId="181" dataCellStyle="Comma">
  <tableColumns count="9">
    <tableColumn id="1" xr3:uid="{7162ECC4-93D7-44C8-A0B5-B75E54743B6E}" name="Quarter" dataDxfId="180"/>
    <tableColumn id="2" xr3:uid="{CB220450-EA34-4D8F-B1C6-1C828A4F2490}" name="Gas_x000a_smart _x000a_meters" dataDxfId="179" dataCellStyle="Comma"/>
    <tableColumn id="3" xr3:uid="{25DF681B-F7CE-4C7A-9C1C-998D68ED3742}" name="Gas_x000a_advanced _x000a_meters" dataDxfId="178" dataCellStyle="Comma"/>
    <tableColumn id="4" xr3:uid="{539C0A8A-F463-4C52-9FF8-F5ED615DF2C5}" name="Electricity_x000a_smart _x000a_meters" dataDxfId="177" dataCellStyle="Comma"/>
    <tableColumn id="5" xr3:uid="{83D6B843-29E1-4FEB-B14B-06A0F9D375EC}" name="Electricity_x000a_advanced _x000a_meters" dataDxfId="176" dataCellStyle="Comma"/>
    <tableColumn id="6" xr3:uid="{F610BE95-5FC7-4CD0-B242-9B0D94A2BE67}" name="All _x000a_smart _x000a_meters" dataDxfId="175" dataCellStyle="Comma"/>
    <tableColumn id="7" xr3:uid="{8B9F9266-226B-4244-8FE4-F2AB86035F5F}" name="All _x000a_advanced _x000a_meters" dataDxfId="174" dataCellStyle="Comma"/>
    <tableColumn id="8" xr3:uid="{E9FAEA99-4F06-43B2-BDD5-F7920B5FE62B}" name="All _x000a_smart and _x000a_advanced _x000a_meters" dataDxfId="173" dataCellStyle="Comma"/>
    <tableColumn id="9" xr3:uid="{7FFA5A90-7625-4F0D-A7EA-52789EEA36D4}" name="Notes" dataDxfId="1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W22" totalsRowShown="0" headerRowDxfId="171" dataDxfId="169" headerRowBorderDxfId="170" tableBorderDxfId="168" dataCellStyle="Comma">
  <autoFilter ref="A9:W22"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574BCB2A-346A-46FB-8087-3425836B95F7}" name="Year" dataDxfId="167"/>
    <tableColumn id="2" xr3:uid="{C05CE86D-0AA7-4471-838F-BC4DA009BF99}" name="Large suppliers_x000a_gas meters_x000a_smart in_x000a_smart mode" dataDxfId="166" dataCellStyle="Comma"/>
    <tableColumn id="3" xr3:uid="{77EC67FE-43B6-4939-A2DA-0A02E2779FDB}" name="Large suppliers_x000a_gas meters_x000a_smart in_x000a_traditional mode" dataDxfId="165" dataCellStyle="Comma"/>
    <tableColumn id="22" xr3:uid="{8A23CE10-2F8D-48B2-97EA-DD82DB51D87D}" name="Large suppliers_x000a_gas meters_x000a_total smart" dataDxfId="164" dataCellStyle="Comma">
      <calculatedColumnFormula>Table5a[[#This Row],[Large suppliers
gas meters
smart in
smart mode]]+Table5a[[#This Row],[Large suppliers
gas meters
smart in
traditional mode]]</calculatedColumnFormula>
    </tableColumn>
    <tableColumn id="4" xr3:uid="{AA884EDD-E21E-425F-B204-EBAF77B8BCBA}" name="Large suppliers_x000a_gas meters_x000a_non-smart" dataDxfId="163" dataCellStyle="Comma"/>
    <tableColumn id="5" xr3:uid="{FC34982B-E4D9-4798-AE3F-80F44BC96933}" name="Large_x000a_suppliers_x000a_electricity _x000a_meters_x000a_smart in_x000a_smart mode" dataDxfId="162" dataCellStyle="Comma"/>
    <tableColumn id="6" xr3:uid="{C301DBB8-E35E-4803-BE6B-CCC588319BE5}" name="Large _x000a_suppliers_x000a_electricity _x000a_meters_x000a_smart in_x000a_traditional mode" dataDxfId="161" dataCellStyle="Comma"/>
    <tableColumn id="23" xr3:uid="{F97F8290-0B4A-4637-8161-06774D80F85C}" name="Large suppliers_x000a_electricity meters_x000a_total smart" dataDxfId="160" dataCellStyle="Comma">
      <calculatedColumnFormula>Table5a[[#This Row],[Large
suppliers
electricity 
meters
smart in
smart mode]]+Table5a[[#This Row],[Large 
suppliers
electricity 
meters
smart in
traditional mode]]</calculatedColumnFormula>
    </tableColumn>
    <tableColumn id="7" xr3:uid="{B0E456FD-0466-4090-A366-F42293E3FA98}" name="Large_x000a_suppliers_x000a_electricity meters_x000a_non-smart" dataDxfId="159" dataCellStyle="Comma"/>
    <tableColumn id="8" xr3:uid="{34709369-ED22-482A-BCAE-A1A15DDC56B8}" name="Small_x000a_suppliers_x000a_gas meters_x000a_smart in_x000a_smart mode" dataDxfId="158" dataCellStyle="Comma"/>
    <tableColumn id="9" xr3:uid="{D6DF2154-3344-4E59-9E7C-BC672A0C95C1}" name="Small_x000a_suppliers_x000a_gas meters_x000a_smart in_x000a_traditional mode" dataDxfId="157" dataCellStyle="Comma"/>
    <tableColumn id="24" xr3:uid="{0ED1D60F-DC4E-48AD-8B29-12A7424B9FC9}" name="Small suppliers_x000a_gas meters_x000a_total smart" dataDxfId="156" dataCellStyle="Comma">
      <calculatedColumnFormula>Table5a[[#This Row],[Small
suppliers
gas meters
smart in
smart mode]]+Table5a[[#This Row],[Small
suppliers
gas meters
smart in
traditional mode]]</calculatedColumnFormula>
    </tableColumn>
    <tableColumn id="10" xr3:uid="{4EF1EFE2-DE2C-4DE3-8D4F-5A28547CAD5C}" name="Small_x000a_suppliers_x000a_gas meters_x000a_non-smart" dataDxfId="155" dataCellStyle="Comma"/>
    <tableColumn id="11" xr3:uid="{A64FE87C-0D6D-4534-BA73-CBEEA229A4E8}" name="Small_x000a_suppliers_x000a_electricity _x000a_meters_x000a_smart in_x000a_smart mode" dataDxfId="154" dataCellStyle="Comma"/>
    <tableColumn id="12" xr3:uid="{CCCC95DF-31A5-4E4A-AE51-F204B19D9A94}" name="Small _x000a_suppliers_x000a_electricity _x000a_meters_x000a_smart in_x000a_traditional mode" dataDxfId="153" dataCellStyle="Comma"/>
    <tableColumn id="25" xr3:uid="{EA39A75A-9D15-4520-97F9-37FDEB3A08DD}" name="Small suppliers_x000a_electricity meters_x000a_total smart" dataDxfId="152" dataCellStyle="Comma">
      <calculatedColumnFormula>Table5a[[#This Row],[Small
suppliers
electricity 
meters
smart in
smart mode]]+Table5a[[#This Row],[Small 
suppliers
electricity 
meters
smart in
traditional mode]]</calculatedColumnFormula>
    </tableColumn>
    <tableColumn id="13" xr3:uid="{6647DD76-2C40-4327-97BA-13C9E62C3C72}" name="Small _x000a_suppliers_x000a_electricity meters_x000a_non-smart" dataDxfId="151" dataCellStyle="Comma"/>
    <tableColumn id="14" xr3:uid="{D54D8279-409C-4216-B87D-25B84C81A143}" name="All _x000a_suppliers_x000a_smart in_x000a_smart mode" dataDxfId="150" dataCellStyle="Comma">
      <calculatedColumnFormula>SUM(B10,F10,J10,N10)</calculatedColumnFormula>
    </tableColumn>
    <tableColumn id="15" xr3:uid="{0D7EB790-DCCC-42CC-862F-269A116290A5}" name="All _x000a_suppliers_x000a_smart in_x000a_traditional mode" dataDxfId="149" dataCellStyle="Comma">
      <calculatedColumnFormula>SUM(C10,G10,K10,O10)</calculatedColumnFormula>
    </tableColumn>
    <tableColumn id="26" xr3:uid="{536C941F-69EF-423C-865F-80DD738F7747}" name="All suppliers_x000a_total smart meters" dataDxfId="148" dataCellStyle="Comma">
      <calculatedColumnFormula>SUM(Table5a[[#This Row],[Large suppliers
gas meters
total smart]],Table5a[[#This Row],[Large suppliers
electricity meters
total smart]],Table5a[[#This Row],[Small suppliers
gas meters
total smart]],Table5a[[#This Row],[Small suppliers
electricity meters
total smart]])</calculatedColumnFormula>
    </tableColumn>
    <tableColumn id="16" xr3:uid="{F8A76BC1-8820-4761-BF60-4C44A549A089}" name="All _x000a_suppliers_x000a_non-smart" dataDxfId="147" dataCellStyle="Comma">
      <calculatedColumnFormula>SUM(E10,I10,M10,Q10)</calculatedColumnFormula>
    </tableColumn>
    <tableColumn id="17" xr3:uid="{C297BB40-25DA-4C6B-BD5A-D3E900B83E98}" name="Total" dataDxfId="146" dataCellStyle="Comma">
      <calculatedColumnFormula>Table5a[[#This Row],[All suppliers
total smart meters]]+Table5a[[#This Row],[All 
suppliers
non-smart]]</calculatedColumnFormula>
    </tableColumn>
    <tableColumn id="18" xr3:uid="{665142D8-55BC-41F3-A498-6700891CAC5A}" name="Notes" dataDxfId="145"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5:W38" totalsRowShown="0" headerRowDxfId="144" dataDxfId="142" headerRowBorderDxfId="143" tableBorderDxfId="141" dataCellStyle="Comma">
  <autoFilter ref="A25:W38"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D08842FB-F04A-49B9-8110-ABA7A41CDD61}" name="Year" totalsRowDxfId="140"/>
    <tableColumn id="2" xr3:uid="{A09952AB-A194-42C6-9D7C-32D562EC8B62}" name="Large suppliers_x000a_gas meters_x000a_smart in smart mode and advanced" dataDxfId="139" totalsRowDxfId="138" dataCellStyle="Comma" totalsRowCellStyle="Comma"/>
    <tableColumn id="3" xr3:uid="{390E5238-7DBA-4D1E-B8DB-FFCA706AEE7E}" name="Large suppliers_x000a_gas meters_x000a_smart in_x000a_traditional mode" dataDxfId="137" totalsRowDxfId="136" dataCellStyle="Comma" totalsRowCellStyle="Comma"/>
    <tableColumn id="19" xr3:uid="{2BF5A179-793D-41B9-A1A5-01272E1B516A}" name="Large suppliers_x000a_gas meters_x000a_total smart and advanced" dataDxfId="135" dataCellStyle="Comma" totalsRowCellStyle="Comma">
      <calculatedColumnFormula>SUM(Table5b[[#This Row],[Large suppliers
gas meters
smart in smart mode and advanced]:[Large suppliers
gas meters
smart in
traditional mode]])</calculatedColumnFormula>
    </tableColumn>
    <tableColumn id="4" xr3:uid="{8263D705-463C-4C04-A751-39E181C78B48}" name="Large suppliers_x000a_gas meters_x000a_non-smart" dataDxfId="134" totalsRowDxfId="133" dataCellStyle="Comma" totalsRowCellStyle="Comma"/>
    <tableColumn id="5" xr3:uid="{4E1F87E9-C3B9-4F65-BC54-24BDBDB555A7}" name="Large suppliers_x000a_electricity meters_x000a_smart in smart mode and advanced" dataDxfId="132" totalsRowDxfId="131" dataCellStyle="Comma" totalsRowCellStyle="Comma"/>
    <tableColumn id="6" xr3:uid="{D9929854-CE99-447E-8B23-4984197CA72B}" name="Large suppliers_x000a_electricity meters_x000a_smart in_x000a_traditional mode" dataDxfId="130" totalsRowDxfId="129" dataCellStyle="Comma" totalsRowCellStyle="Comma"/>
    <tableColumn id="20" xr3:uid="{2B5C812F-9096-416E-B66E-40A019E3CC75}" name="Large suppliers_x000a_electricity meters_x000a_total smart and advanced" dataDxfId="128" dataCellStyle="Comma" totalsRowCellStyle="Comma">
      <calculatedColumnFormula>SUM(Table5b[[#This Row],[Large suppliers
electricity meters
smart in smart mode and advanced]:[Large suppliers
electricity meters
smart in
traditional mode]])</calculatedColumnFormula>
    </tableColumn>
    <tableColumn id="7" xr3:uid="{4B39E8D1-B182-46E2-9B24-BB7FBCB71774}" name="Large _x000a_suppliers_x000a_electricity meters_x000a_non-smart" dataDxfId="127" totalsRowDxfId="126" dataCellStyle="Comma" totalsRowCellStyle="Comma"/>
    <tableColumn id="8" xr3:uid="{A991E696-D933-4DB2-AABE-C1411EDE3B56}" name="Small_x000a_suppliers_x000a_gas meters_x000a_smart in smart mode and_x000a_advanced" dataDxfId="125" totalsRowDxfId="124" dataCellStyle="Comma" totalsRowCellStyle="Comma"/>
    <tableColumn id="9" xr3:uid="{7F8F05EF-76C0-4F97-8F09-25BD9CB217B8}" name="Small suppliers_x000a_gas meters_x000a_smart in_x000a_traditional mode" dataDxfId="123" totalsRowDxfId="122" dataCellStyle="Comma" totalsRowCellStyle="Comma"/>
    <tableColumn id="21" xr3:uid="{9F9AA476-A5E0-4D1A-896B-A3556CB38C02}" name="Small suppliers_x000a_gas meters_x000a_total smart and advanced" dataDxfId="121" totalsRowDxfId="120" dataCellStyle="Comma" totalsRowCellStyle="Comma">
      <calculatedColumnFormula>Table5b[[#This Row],[Small
suppliers
gas meters
smart in smart mode and
advanced]]+Table5b[[#This Row],[Small suppliers
gas meters
smart in
traditional mode]]</calculatedColumnFormula>
    </tableColumn>
    <tableColumn id="10" xr3:uid="{E9257DEB-D4A7-4350-AD63-BCD5E988B4EA}" name="Small suppliers_x000a_gas meters_x000a_non-smart" dataDxfId="119" totalsRowDxfId="118" dataCellStyle="Comma" totalsRowCellStyle="Comma"/>
    <tableColumn id="11" xr3:uid="{E8FB5735-5863-4BAD-8315-E150D6F82EDA}" name="Small suppliers_x000a_electricity meters_x000a_smart in smart mode and advanced" dataDxfId="117" totalsRowDxfId="116" dataCellStyle="Comma" totalsRowCellStyle="Comma"/>
    <tableColumn id="12" xr3:uid="{F9C43BE8-0EA0-4079-8B0C-46AFA5336CC6}" name="Small suppliers_x000a_electricity meters_x000a_smart in_x000a_traditional mode" dataDxfId="115" totalsRowDxfId="114" dataCellStyle="Comma" totalsRowCellStyle="Comma"/>
    <tableColumn id="22" xr3:uid="{97FC6809-FA95-4E45-8D77-29349CC113B0}" name="Small_x000a_suppliers_x000a_electricity meters_x000a_total smart and_x000a_advanced" dataDxfId="113" totalsRowDxfId="112" dataCellStyle="Comma" totalsRowCellStyle="Comma">
      <calculatedColumnFormula>Table5b[[#This Row],[Small suppliers
electricity meters
smart in smart mode and advanced]]+Table5b[[#This Row],[Small suppliers
electricity meters
smart in
traditional mode]]</calculatedColumnFormula>
    </tableColumn>
    <tableColumn id="13" xr3:uid="{A7459C7B-7789-4DFC-AB27-DDC6A02A9F02}" name="Small suppliers_x000a_electricity meters_x000a_non-smart" dataDxfId="111" totalsRowDxfId="110" dataCellStyle="Comma" totalsRowCellStyle="Comma"/>
    <tableColumn id="14" xr3:uid="{5C94B45A-DE3C-4423-AE4F-DC234FF5CAC2}" name="All suppliers_x000a_smart and _x000a_advanced" dataDxfId="109" totalsRowDxfId="108" dataCellStyle="Comma">
      <calculatedColumnFormula>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calculatedColumnFormula>
    </tableColumn>
    <tableColumn id="15" xr3:uid="{551956B4-88FA-4E39-B879-4A3281005973}" name="All suppliers_x000a_smart in_x000a_traditional mode" dataDxfId="107" totalsRowDxfId="106" dataCellStyle="Comma" totalsRowCellStyle="Comma">
      <calculatedColumnFormula>SUM(C26,G26,K26,O26)</calculatedColumnFormula>
    </tableColumn>
    <tableColumn id="23" xr3:uid="{336CD05A-07DC-4B35-B98F-B02E764ABB3B}" name="All suppliers_x000a_total smart and _x000a_advanced" dataDxfId="105" totalsRowDxfId="104" dataCellStyle="Comma" totalsRowCellStyle="Comma">
      <calculatedColumnFormula>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calculatedColumnFormula>
    </tableColumn>
    <tableColumn id="16" xr3:uid="{9198403C-3BBC-41BB-A714-E78804405083}" name="All suppliers_x000a_non-smart" dataDxfId="103" totalsRowDxfId="102" dataCellStyle="Comma" totalsRowCellStyle="Comma">
      <calculatedColumnFormula>SUM(E26,I26,M26,Q26)</calculatedColumnFormula>
    </tableColumn>
    <tableColumn id="17" xr3:uid="{DA7E08E5-CA9D-44A3-96C6-2ADD51FEF3F5}" name="Total" dataDxfId="101" totalsRowDxfId="100" dataCellStyle="Comma" totalsRowCellStyle="Comma">
      <calculatedColumnFormula>SUM(T26:U26)</calculatedColumnFormula>
    </tableColumn>
    <tableColumn id="18" xr3:uid="{E820B05A-887D-4355-9542-94999A926E5C}" name="Notes" dataDxfId="99" totalsRowDxfId="98" dataCellStyle="Comma" totalsRow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41:W54" totalsRowShown="0" headerRowDxfId="97" dataDxfId="95" headerRowBorderDxfId="96" tableBorderDxfId="94" dataCellStyle="Comma">
  <autoFilter ref="A41:W54"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6E08C58A-6286-467C-B787-DC8EA75F53E7}" name="Year" dataDxfId="93"/>
    <tableColumn id="2" xr3:uid="{F009C475-BF22-4812-B192-2B47D1118E40}" name="Large suppliers_x000a_gas meters_x000a_smart in smart mode and advanced" dataDxfId="92" dataCellStyle="Comma">
      <calculatedColumnFormula>B10+B26</calculatedColumnFormula>
    </tableColumn>
    <tableColumn id="3" xr3:uid="{5E229ED9-DF97-4AD4-BEDE-C1E3A6A6F373}" name="Large suppliers_x000a_gas meters_x000a_smart in_x000a_traditional mode" dataDxfId="91" dataCellStyle="Comma">
      <calculatedColumnFormula>C10+C26</calculatedColumnFormula>
    </tableColumn>
    <tableColumn id="19" xr3:uid="{0540CCF9-24C4-478E-A710-D23E0D948F22}" name="Large suppliers_x000a_gas meters_x000a_total smart and advanced" dataDxfId="90" dataCellStyle="Comma">
      <calculatedColumnFormula>D10+D26</calculatedColumnFormula>
    </tableColumn>
    <tableColumn id="4" xr3:uid="{6DB4D9C3-C67A-47DA-8F29-05895A618D9A}" name="Large suppliers_x000a_gas meters_x000a_non-smart" dataDxfId="89" dataCellStyle="Comma">
      <calculatedColumnFormula>E10+E26</calculatedColumnFormula>
    </tableColumn>
    <tableColumn id="5" xr3:uid="{C02C6268-C258-49D7-89BA-C4AB8BE2C68B}" name="Large suppliers_x000a_electricity meters_x000a_smart in smart mode and advanced" dataDxfId="88" dataCellStyle="Comma">
      <calculatedColumnFormula>F10+F26</calculatedColumnFormula>
    </tableColumn>
    <tableColumn id="6" xr3:uid="{A995B927-C85B-41D6-8800-DDBAA53A8ACF}" name="Large suppliers_x000a_electricity meters_x000a_smart in_x000a_traditional mode" dataDxfId="87" dataCellStyle="Comma">
      <calculatedColumnFormula>G10+G26</calculatedColumnFormula>
    </tableColumn>
    <tableColumn id="20" xr3:uid="{DE21283C-A8C1-4467-9984-0A730EEBB61E}" name="Large suppliers_x000a_electricity meters_x000a_total smart and advanced" dataDxfId="86" dataCellStyle="Comma">
      <calculatedColumnFormula>H10+H26</calculatedColumnFormula>
    </tableColumn>
    <tableColumn id="7" xr3:uid="{8CAC19EE-B058-4C75-9280-8F8F80D1ECA3}" name="Large suppliers_x000a_electricity meters_x000a_non-smart" dataDxfId="85" dataCellStyle="Comma">
      <calculatedColumnFormula>I10+I26</calculatedColumnFormula>
    </tableColumn>
    <tableColumn id="8" xr3:uid="{84C70D45-3B39-4D70-BFF3-B40053093561}" name="Small _x000a_suppliers_x000a_gas meters_x000a_smart in smart mode and _x000a_advanced" dataDxfId="84" dataCellStyle="Comma">
      <calculatedColumnFormula>J10+J26</calculatedColumnFormula>
    </tableColumn>
    <tableColumn id="9" xr3:uid="{E6C0C03E-7FFA-4C12-9006-0338DE66F233}" name="Small suppliers_x000a_gas meters_x000a_smart in_x000a_traditional mode" dataDxfId="83" dataCellStyle="Comma">
      <calculatedColumnFormula>K10+K26</calculatedColumnFormula>
    </tableColumn>
    <tableColumn id="22" xr3:uid="{2CC236E5-2061-48B9-865C-D40EC76BF9EA}" name="Small suppliers_x000a_gas meters_x000a_total smart and advanced" dataDxfId="82" dataCellStyle="Comma">
      <calculatedColumnFormula>L10+L26</calculatedColumnFormula>
    </tableColumn>
    <tableColumn id="10" xr3:uid="{7F184059-1B83-4321-B162-F5E9E27A470B}" name="Small suppliers_x000a_gas meters_x000a_non-smart" dataDxfId="81" dataCellStyle="Comma">
      <calculatedColumnFormula>M10+M26</calculatedColumnFormula>
    </tableColumn>
    <tableColumn id="11" xr3:uid="{56307E3B-3C98-41FC-A0AA-2E65E1126668}" name="Small suppliers_x000a_electricity meters_x000a_smart in smart mode and advanced" dataDxfId="80" dataCellStyle="Comma">
      <calculatedColumnFormula>N10+N26</calculatedColumnFormula>
    </tableColumn>
    <tableColumn id="12" xr3:uid="{46DA4028-88F0-4ACC-A326-4CA4CC8582E0}" name="Small suppliers_x000a_electricity meters_x000a_smart in_x000a_traditional mode" dataDxfId="79" dataCellStyle="Comma">
      <calculatedColumnFormula>O10+O26</calculatedColumnFormula>
    </tableColumn>
    <tableColumn id="23" xr3:uid="{394E829F-D83B-4DDF-B0DB-DFC3FBA3F1F2}" name="Small_x000a_suppliers_x000a_electricity meters_x000a_total smart and_x000a_advanced" dataDxfId="78" dataCellStyle="Comma">
      <calculatedColumnFormula>P10+P26</calculatedColumnFormula>
    </tableColumn>
    <tableColumn id="13" xr3:uid="{3D0B84DA-585C-438E-9C68-DC1AC966F85A}" name="Small suppliers_x000a_electricity meters_x000a_non-smart" dataDxfId="77" dataCellStyle="Comma">
      <calculatedColumnFormula>Q10+Q26</calculatedColumnFormula>
    </tableColumn>
    <tableColumn id="14" xr3:uid="{D0AE50AC-B271-4C39-A8A3-F0802E17B7F5}" name="All suppliers_x000a_smart and _x000a_advanced" dataDxfId="76" dataCellStyle="Comma">
      <calculatedColumnFormula>R10+R26</calculatedColumnFormula>
    </tableColumn>
    <tableColumn id="15" xr3:uid="{E13479CE-2950-4F42-80E4-D5D56B3A1B6A}" name="All suppliers_x000a_smart in_x000a_traditional mode" dataDxfId="75" dataCellStyle="Comma">
      <calculatedColumnFormula>S10+S26</calculatedColumnFormula>
    </tableColumn>
    <tableColumn id="24" xr3:uid="{D772084C-7D22-4555-9E93-1831261F1808}" name="All suppliers_x000a_total smart and _x000a_advanced" dataDxfId="74" dataCellStyle="Comma">
      <calculatedColumnFormula>T10+T26</calculatedColumnFormula>
    </tableColumn>
    <tableColumn id="16" xr3:uid="{21420661-4B0E-45EE-9CD5-DC5C1C5085CF}" name="All suppliers_x000a_non-smart" dataDxfId="73" dataCellStyle="Comma">
      <calculatedColumnFormula>U10+U26</calculatedColumnFormula>
    </tableColumn>
    <tableColumn id="17" xr3:uid="{6AFC170C-46DD-4976-8639-4F0FBD587452}" name="Total" dataDxfId="72" dataCellStyle="Comma">
      <calculatedColumnFormula>V10+V26</calculatedColumnFormula>
    </tableColumn>
    <tableColumn id="18" xr3:uid="{0F0C5E91-659D-4ADB-9082-6FFBBE10D085}" name="Notes" dataDxfId="71"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energysecurity.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energysecurity.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4" customWidth="1"/>
    <col min="2" max="16384" width="9.1796875" style="4"/>
  </cols>
  <sheetData>
    <row r="1" spans="1:3" ht="43.5" customHeight="1" x14ac:dyDescent="0.35">
      <c r="A1" s="163" t="s">
        <v>968</v>
      </c>
    </row>
    <row r="2" spans="1:3" ht="77.25" customHeight="1" x14ac:dyDescent="0.55000000000000004">
      <c r="A2" s="142" t="s">
        <v>0</v>
      </c>
      <c r="C2" s="76"/>
    </row>
    <row r="3" spans="1:3" ht="18" customHeight="1" x14ac:dyDescent="0.35">
      <c r="A3" s="77" t="s">
        <v>1</v>
      </c>
    </row>
    <row r="4" spans="1:3" ht="25.5" customHeight="1" x14ac:dyDescent="0.5">
      <c r="A4" s="143" t="s">
        <v>2</v>
      </c>
    </row>
    <row r="5" spans="1:3" ht="15" customHeight="1" x14ac:dyDescent="0.35">
      <c r="A5" s="164" t="s">
        <v>969</v>
      </c>
    </row>
    <row r="6" spans="1:3" ht="15" customHeight="1" x14ac:dyDescent="0.35">
      <c r="A6" s="164" t="s">
        <v>970</v>
      </c>
    </row>
    <row r="7" spans="1:3" s="21" customFormat="1" ht="25.5" customHeight="1" x14ac:dyDescent="0.55000000000000004">
      <c r="A7" s="144" t="s">
        <v>3</v>
      </c>
    </row>
    <row r="8" spans="1:3" ht="219" customHeight="1" x14ac:dyDescent="0.35">
      <c r="A8" s="145" t="s">
        <v>4</v>
      </c>
    </row>
    <row r="9" spans="1:3" s="20" customFormat="1" ht="25.5" customHeight="1" x14ac:dyDescent="0.5">
      <c r="A9" s="22" t="s">
        <v>5</v>
      </c>
    </row>
    <row r="10" spans="1:3" s="20" customFormat="1" ht="15" customHeight="1" x14ac:dyDescent="0.5">
      <c r="A10" s="23" t="s">
        <v>6</v>
      </c>
    </row>
    <row r="11" spans="1:3" ht="14.5" x14ac:dyDescent="0.35">
      <c r="A11" s="24" t="s">
        <v>7</v>
      </c>
    </row>
    <row r="12" spans="1:3" ht="15" customHeight="1" x14ac:dyDescent="0.35">
      <c r="A12" s="118" t="s">
        <v>8</v>
      </c>
    </row>
    <row r="13" spans="1:3" ht="15" customHeight="1" x14ac:dyDescent="0.35">
      <c r="A13" s="25" t="s">
        <v>9</v>
      </c>
    </row>
    <row r="14" spans="1:3" ht="15" customHeight="1" x14ac:dyDescent="0.35">
      <c r="A14" s="26" t="s">
        <v>10</v>
      </c>
    </row>
    <row r="15" spans="1:3" ht="15" customHeight="1" x14ac:dyDescent="0.35">
      <c r="A15" s="119" t="s">
        <v>11</v>
      </c>
    </row>
    <row r="16" spans="1:3" ht="15" customHeight="1" x14ac:dyDescent="0.35">
      <c r="A16" s="27" t="s">
        <v>12</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scale="85"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B354-FC67-4024-AF4B-AF70A93B06D4}">
  <dimension ref="A1:E375"/>
  <sheetViews>
    <sheetView showGridLines="0" workbookViewId="0">
      <pane ySplit="11" topLeftCell="A12" activePane="bottomLeft" state="frozen"/>
      <selection activeCell="B8" sqref="B8"/>
      <selection pane="bottomLeft" activeCell="A12" sqref="A12"/>
    </sheetView>
  </sheetViews>
  <sheetFormatPr defaultRowHeight="14.5" x14ac:dyDescent="0.35"/>
  <cols>
    <col min="1" max="1" width="15.54296875" customWidth="1"/>
    <col min="2" max="2" width="33.453125" customWidth="1"/>
    <col min="3" max="3" width="32.26953125" customWidth="1"/>
    <col min="4" max="4" width="14.453125" customWidth="1"/>
    <col min="5" max="5" width="98.7265625" style="1" customWidth="1"/>
  </cols>
  <sheetData>
    <row r="1" spans="1:5" s="101" customFormat="1" ht="25.5" customHeight="1" x14ac:dyDescent="0.35">
      <c r="A1" s="155" t="s">
        <v>243</v>
      </c>
      <c r="D1" s="168"/>
    </row>
    <row r="2" spans="1:5" ht="17.149999999999999" customHeight="1" x14ac:dyDescent="0.35">
      <c r="A2" s="37" t="s">
        <v>58</v>
      </c>
      <c r="D2" s="135"/>
      <c r="E2"/>
    </row>
    <row r="3" spans="1:5" ht="17.149999999999999" customHeight="1" x14ac:dyDescent="0.35">
      <c r="A3" s="37" t="s">
        <v>28</v>
      </c>
      <c r="B3" s="99"/>
      <c r="C3" s="99"/>
      <c r="D3" s="149"/>
      <c r="E3"/>
    </row>
    <row r="4" spans="1:5" ht="17.149999999999999" customHeight="1" x14ac:dyDescent="0.35">
      <c r="A4" s="37" t="s">
        <v>244</v>
      </c>
      <c r="B4" s="156"/>
      <c r="C4" s="156"/>
      <c r="D4" s="169"/>
      <c r="E4" s="89"/>
    </row>
    <row r="5" spans="1:5" ht="15.75" customHeight="1" x14ac:dyDescent="0.35">
      <c r="A5" s="27" t="s">
        <v>1001</v>
      </c>
      <c r="B5" s="174"/>
      <c r="C5" s="174"/>
      <c r="D5" s="170"/>
      <c r="E5" s="174"/>
    </row>
    <row r="6" spans="1:5" ht="15.75" customHeight="1" x14ac:dyDescent="0.35">
      <c r="A6" s="27" t="s">
        <v>1002</v>
      </c>
      <c r="B6" s="174"/>
      <c r="C6" s="174"/>
      <c r="D6" s="170"/>
      <c r="E6" s="174"/>
    </row>
    <row r="7" spans="1:5" ht="17.149999999999999" customHeight="1" x14ac:dyDescent="0.35">
      <c r="A7" s="27" t="s">
        <v>978</v>
      </c>
      <c r="B7" s="156"/>
      <c r="C7" s="156"/>
      <c r="D7" s="169"/>
      <c r="E7" s="89"/>
    </row>
    <row r="8" spans="1:5" ht="17.149999999999999" customHeight="1" x14ac:dyDescent="0.35">
      <c r="A8" s="37" t="s">
        <v>245</v>
      </c>
      <c r="D8" s="135"/>
      <c r="E8"/>
    </row>
    <row r="9" spans="1:5" ht="17.149999999999999" customHeight="1" x14ac:dyDescent="0.35">
      <c r="A9" s="27" t="s">
        <v>1000</v>
      </c>
      <c r="B9" s="89"/>
      <c r="C9" s="89"/>
      <c r="D9" s="171"/>
      <c r="E9" s="89"/>
    </row>
    <row r="10" spans="1:5" s="29" customFormat="1" ht="17.149999999999999" customHeight="1" x14ac:dyDescent="0.35">
      <c r="A10" s="44" t="s">
        <v>972</v>
      </c>
      <c r="B10" s="146"/>
      <c r="C10" s="146"/>
      <c r="D10" s="172"/>
    </row>
    <row r="11" spans="1:5" s="109" customFormat="1" ht="50.25" customHeight="1" x14ac:dyDescent="0.35">
      <c r="A11" s="109" t="s">
        <v>246</v>
      </c>
      <c r="B11" s="109" t="s">
        <v>247</v>
      </c>
      <c r="C11" s="109" t="s">
        <v>248</v>
      </c>
      <c r="D11" s="173" t="s">
        <v>249</v>
      </c>
      <c r="E11" s="110" t="s">
        <v>19</v>
      </c>
    </row>
    <row r="12" spans="1:5" s="108" customFormat="1" ht="17.149999999999999" customHeight="1" x14ac:dyDescent="0.35">
      <c r="A12" s="125" t="s">
        <v>250</v>
      </c>
      <c r="B12" s="125" t="s">
        <v>251</v>
      </c>
      <c r="C12" s="125" t="s">
        <v>252</v>
      </c>
      <c r="D12" s="176">
        <v>0.63</v>
      </c>
      <c r="E12" s="175" t="s">
        <v>979</v>
      </c>
    </row>
    <row r="13" spans="1:5" s="108" customFormat="1" ht="17.149999999999999" customHeight="1" x14ac:dyDescent="0.35">
      <c r="A13" s="126" t="s">
        <v>253</v>
      </c>
      <c r="B13" s="127" t="s">
        <v>254</v>
      </c>
      <c r="C13" s="126" t="s">
        <v>252</v>
      </c>
      <c r="D13" s="176">
        <v>0.64</v>
      </c>
      <c r="E13" s="112"/>
    </row>
    <row r="14" spans="1:5" s="108" customFormat="1" ht="17.149999999999999" customHeight="1" x14ac:dyDescent="0.35">
      <c r="A14" s="126" t="s">
        <v>255</v>
      </c>
      <c r="B14" s="128" t="s">
        <v>256</v>
      </c>
      <c r="C14" s="126" t="s">
        <v>252</v>
      </c>
      <c r="D14" s="176">
        <v>0.64</v>
      </c>
      <c r="E14" s="112"/>
    </row>
    <row r="15" spans="1:5" s="108" customFormat="1" ht="17.149999999999999" customHeight="1" x14ac:dyDescent="0.35">
      <c r="A15" s="129" t="s">
        <v>257</v>
      </c>
      <c r="B15" s="130" t="s">
        <v>258</v>
      </c>
      <c r="C15" s="129" t="s">
        <v>252</v>
      </c>
      <c r="D15" s="177">
        <v>0.7</v>
      </c>
      <c r="E15" s="113"/>
    </row>
    <row r="16" spans="1:5" s="108" customFormat="1" ht="17.149999999999999" customHeight="1" x14ac:dyDescent="0.35">
      <c r="A16" s="129" t="s">
        <v>259</v>
      </c>
      <c r="B16" s="130" t="s">
        <v>260</v>
      </c>
      <c r="C16" s="129" t="s">
        <v>252</v>
      </c>
      <c r="D16" s="177">
        <v>0.64</v>
      </c>
      <c r="E16" s="113"/>
    </row>
    <row r="17" spans="1:5" s="108" customFormat="1" ht="17.149999999999999" customHeight="1" x14ac:dyDescent="0.35">
      <c r="A17" s="129" t="s">
        <v>261</v>
      </c>
      <c r="B17" s="130" t="s">
        <v>262</v>
      </c>
      <c r="C17" s="129" t="s">
        <v>252</v>
      </c>
      <c r="D17" s="177">
        <v>0.66</v>
      </c>
      <c r="E17" s="113"/>
    </row>
    <row r="18" spans="1:5" s="108" customFormat="1" ht="17.149999999999999" customHeight="1" x14ac:dyDescent="0.35">
      <c r="A18" s="129" t="s">
        <v>263</v>
      </c>
      <c r="B18" s="130" t="s">
        <v>264</v>
      </c>
      <c r="C18" s="129" t="s">
        <v>252</v>
      </c>
      <c r="D18" s="177">
        <v>0.7</v>
      </c>
      <c r="E18" s="113"/>
    </row>
    <row r="19" spans="1:5" s="108" customFormat="1" ht="17.149999999999999" customHeight="1" x14ac:dyDescent="0.35">
      <c r="A19" s="129" t="s">
        <v>265</v>
      </c>
      <c r="B19" s="130" t="s">
        <v>266</v>
      </c>
      <c r="C19" s="129" t="s">
        <v>252</v>
      </c>
      <c r="D19" s="177">
        <v>0.67</v>
      </c>
      <c r="E19" s="113"/>
    </row>
    <row r="20" spans="1:5" s="108" customFormat="1" ht="17.149999999999999" customHeight="1" x14ac:dyDescent="0.35">
      <c r="A20" s="129" t="s">
        <v>267</v>
      </c>
      <c r="B20" s="130" t="s">
        <v>268</v>
      </c>
      <c r="C20" s="129" t="s">
        <v>252</v>
      </c>
      <c r="D20" s="177">
        <v>0.67</v>
      </c>
      <c r="E20" s="113"/>
    </row>
    <row r="21" spans="1:5" s="108" customFormat="1" ht="17.149999999999999" customHeight="1" x14ac:dyDescent="0.35">
      <c r="A21" s="129" t="s">
        <v>269</v>
      </c>
      <c r="B21" s="131" t="s">
        <v>270</v>
      </c>
      <c r="C21" s="129" t="s">
        <v>252</v>
      </c>
      <c r="D21" s="177">
        <v>0.54</v>
      </c>
      <c r="E21" s="113"/>
    </row>
    <row r="22" spans="1:5" s="108" customFormat="1" ht="17.149999999999999" customHeight="1" x14ac:dyDescent="0.35">
      <c r="A22" s="129" t="s">
        <v>271</v>
      </c>
      <c r="B22" s="130" t="s">
        <v>272</v>
      </c>
      <c r="C22" s="129" t="s">
        <v>252</v>
      </c>
      <c r="D22" s="177">
        <v>0.64</v>
      </c>
      <c r="E22" s="113"/>
    </row>
    <row r="23" spans="1:5" s="108" customFormat="1" ht="17.149999999999999" customHeight="1" x14ac:dyDescent="0.35">
      <c r="A23" s="129" t="s">
        <v>273</v>
      </c>
      <c r="B23" s="130" t="s">
        <v>274</v>
      </c>
      <c r="C23" s="129" t="s">
        <v>252</v>
      </c>
      <c r="D23" s="177">
        <v>0.63</v>
      </c>
      <c r="E23" s="113"/>
    </row>
    <row r="24" spans="1:5" s="108" customFormat="1" ht="17.149999999999999" customHeight="1" x14ac:dyDescent="0.35">
      <c r="A24" s="126" t="s">
        <v>275</v>
      </c>
      <c r="B24" s="128" t="s">
        <v>276</v>
      </c>
      <c r="C24" s="126" t="s">
        <v>252</v>
      </c>
      <c r="D24" s="176">
        <v>0.63</v>
      </c>
      <c r="E24" s="112"/>
    </row>
    <row r="25" spans="1:5" s="108" customFormat="1" ht="17.149999999999999" customHeight="1" x14ac:dyDescent="0.35">
      <c r="A25" s="132" t="s">
        <v>277</v>
      </c>
      <c r="B25" s="133" t="s">
        <v>278</v>
      </c>
      <c r="C25" s="132" t="s">
        <v>252</v>
      </c>
      <c r="D25" s="178">
        <v>0.51</v>
      </c>
      <c r="E25" s="114"/>
    </row>
    <row r="26" spans="1:5" s="108" customFormat="1" ht="17.149999999999999" customHeight="1" x14ac:dyDescent="0.35">
      <c r="A26" s="30" t="s">
        <v>279</v>
      </c>
      <c r="B26" s="30" t="s">
        <v>258</v>
      </c>
      <c r="C26" s="30" t="s">
        <v>280</v>
      </c>
      <c r="D26" s="179">
        <v>0.7</v>
      </c>
    </row>
    <row r="27" spans="1:5" s="108" customFormat="1" ht="17.149999999999999" customHeight="1" x14ac:dyDescent="0.35">
      <c r="A27" s="30" t="s">
        <v>281</v>
      </c>
      <c r="B27" s="30" t="s">
        <v>258</v>
      </c>
      <c r="C27" s="30" t="s">
        <v>282</v>
      </c>
      <c r="D27" s="179">
        <v>0.71</v>
      </c>
    </row>
    <row r="28" spans="1:5" s="108" customFormat="1" ht="17.149999999999999" customHeight="1" x14ac:dyDescent="0.35">
      <c r="A28" s="30" t="s">
        <v>283</v>
      </c>
      <c r="B28" s="30" t="s">
        <v>258</v>
      </c>
      <c r="C28" s="30" t="s">
        <v>284</v>
      </c>
      <c r="D28" s="179">
        <v>0.61</v>
      </c>
    </row>
    <row r="29" spans="1:5" s="108" customFormat="1" ht="17.149999999999999" customHeight="1" x14ac:dyDescent="0.35">
      <c r="A29" s="30" t="s">
        <v>285</v>
      </c>
      <c r="B29" s="30" t="s">
        <v>258</v>
      </c>
      <c r="C29" s="30" t="s">
        <v>286</v>
      </c>
      <c r="D29" s="179">
        <v>0.72</v>
      </c>
    </row>
    <row r="30" spans="1:5" s="108" customFormat="1" ht="17.149999999999999" customHeight="1" x14ac:dyDescent="0.35">
      <c r="A30" s="30" t="s">
        <v>287</v>
      </c>
      <c r="B30" s="30" t="s">
        <v>258</v>
      </c>
      <c r="C30" s="30" t="s">
        <v>288</v>
      </c>
      <c r="D30" s="179">
        <v>0.73</v>
      </c>
    </row>
    <row r="31" spans="1:5" s="108" customFormat="1" ht="17.149999999999999" customHeight="1" x14ac:dyDescent="0.35">
      <c r="A31" s="30" t="s">
        <v>289</v>
      </c>
      <c r="B31" s="30" t="s">
        <v>258</v>
      </c>
      <c r="C31" s="30" t="s">
        <v>290</v>
      </c>
      <c r="D31" s="179">
        <v>0.74</v>
      </c>
    </row>
    <row r="32" spans="1:5" s="108" customFormat="1" ht="17.149999999999999" customHeight="1" x14ac:dyDescent="0.35">
      <c r="A32" s="30" t="s">
        <v>291</v>
      </c>
      <c r="B32" s="30" t="s">
        <v>258</v>
      </c>
      <c r="C32" s="30" t="s">
        <v>292</v>
      </c>
      <c r="D32" s="179">
        <v>0.66</v>
      </c>
    </row>
    <row r="33" spans="1:5" s="108" customFormat="1" ht="17.149999999999999" customHeight="1" x14ac:dyDescent="0.35">
      <c r="A33" s="30" t="s">
        <v>293</v>
      </c>
      <c r="B33" s="30" t="s">
        <v>258</v>
      </c>
      <c r="C33" s="30" t="s">
        <v>294</v>
      </c>
      <c r="D33" s="179">
        <v>0.67</v>
      </c>
    </row>
    <row r="34" spans="1:5" s="108" customFormat="1" ht="17.149999999999999" customHeight="1" x14ac:dyDescent="0.35">
      <c r="A34" s="30" t="s">
        <v>295</v>
      </c>
      <c r="B34" s="30" t="s">
        <v>258</v>
      </c>
      <c r="C34" s="30" t="s">
        <v>296</v>
      </c>
      <c r="D34" s="179">
        <v>0.69</v>
      </c>
    </row>
    <row r="35" spans="1:5" s="108" customFormat="1" ht="17.149999999999999" customHeight="1" x14ac:dyDescent="0.35">
      <c r="A35" s="30" t="s">
        <v>297</v>
      </c>
      <c r="B35" s="30" t="s">
        <v>258</v>
      </c>
      <c r="C35" s="30" t="s">
        <v>298</v>
      </c>
      <c r="D35" s="179">
        <v>0.7</v>
      </c>
    </row>
    <row r="36" spans="1:5" s="108" customFormat="1" ht="17.149999999999999" customHeight="1" x14ac:dyDescent="0.35">
      <c r="A36" s="30" t="s">
        <v>299</v>
      </c>
      <c r="B36" s="30" t="s">
        <v>258</v>
      </c>
      <c r="C36" s="30" t="s">
        <v>300</v>
      </c>
      <c r="D36" s="179">
        <v>0.7</v>
      </c>
    </row>
    <row r="37" spans="1:5" s="108" customFormat="1" ht="17.149999999999999" customHeight="1" x14ac:dyDescent="0.35">
      <c r="A37" s="134" t="s">
        <v>301</v>
      </c>
      <c r="B37" s="134" t="s">
        <v>258</v>
      </c>
      <c r="C37" s="134" t="s">
        <v>302</v>
      </c>
      <c r="D37" s="180">
        <v>0.69</v>
      </c>
      <c r="E37" s="115"/>
    </row>
    <row r="38" spans="1:5" s="108" customFormat="1" ht="17.149999999999999" customHeight="1" x14ac:dyDescent="0.35">
      <c r="A38" s="30" t="s">
        <v>303</v>
      </c>
      <c r="B38" s="30" t="s">
        <v>260</v>
      </c>
      <c r="C38" s="30" t="s">
        <v>304</v>
      </c>
      <c r="D38" s="179">
        <v>0.68</v>
      </c>
    </row>
    <row r="39" spans="1:5" s="108" customFormat="1" ht="17.149999999999999" customHeight="1" x14ac:dyDescent="0.35">
      <c r="A39" s="30" t="s">
        <v>305</v>
      </c>
      <c r="B39" s="30" t="s">
        <v>260</v>
      </c>
      <c r="C39" s="30" t="s">
        <v>306</v>
      </c>
      <c r="D39" s="179">
        <v>0.68</v>
      </c>
    </row>
    <row r="40" spans="1:5" s="108" customFormat="1" ht="17.149999999999999" customHeight="1" x14ac:dyDescent="0.35">
      <c r="A40" s="30" t="s">
        <v>307</v>
      </c>
      <c r="B40" s="30" t="s">
        <v>260</v>
      </c>
      <c r="C40" s="30" t="s">
        <v>308</v>
      </c>
      <c r="D40" s="179">
        <v>0.66</v>
      </c>
    </row>
    <row r="41" spans="1:5" s="108" customFormat="1" ht="17.149999999999999" customHeight="1" x14ac:dyDescent="0.35">
      <c r="A41" s="30" t="s">
        <v>309</v>
      </c>
      <c r="B41" s="30" t="s">
        <v>260</v>
      </c>
      <c r="C41" s="30" t="s">
        <v>310</v>
      </c>
      <c r="D41" s="179">
        <v>0.7</v>
      </c>
    </row>
    <row r="42" spans="1:5" s="108" customFormat="1" ht="17.149999999999999" customHeight="1" x14ac:dyDescent="0.35">
      <c r="A42" s="30" t="s">
        <v>311</v>
      </c>
      <c r="B42" s="30" t="s">
        <v>260</v>
      </c>
      <c r="C42" s="30" t="s">
        <v>312</v>
      </c>
      <c r="D42" s="179">
        <v>0.66</v>
      </c>
    </row>
    <row r="43" spans="1:5" s="108" customFormat="1" ht="17.149999999999999" customHeight="1" x14ac:dyDescent="0.35">
      <c r="A43" s="30" t="s">
        <v>313</v>
      </c>
      <c r="B43" s="30" t="s">
        <v>260</v>
      </c>
      <c r="C43" s="30" t="s">
        <v>314</v>
      </c>
      <c r="D43" s="179">
        <v>0.64</v>
      </c>
    </row>
    <row r="44" spans="1:5" s="108" customFormat="1" ht="17.149999999999999" customHeight="1" x14ac:dyDescent="0.35">
      <c r="A44" s="30" t="s">
        <v>980</v>
      </c>
      <c r="B44" s="30" t="s">
        <v>260</v>
      </c>
      <c r="C44" s="30" t="s">
        <v>984</v>
      </c>
      <c r="D44" s="179">
        <v>0.64</v>
      </c>
    </row>
    <row r="45" spans="1:5" s="108" customFormat="1" ht="17.149999999999999" customHeight="1" x14ac:dyDescent="0.35">
      <c r="A45" s="30" t="s">
        <v>981</v>
      </c>
      <c r="B45" s="30" t="s">
        <v>260</v>
      </c>
      <c r="C45" s="30" t="s">
        <v>985</v>
      </c>
      <c r="D45" s="179">
        <v>0.57999999999999996</v>
      </c>
    </row>
    <row r="46" spans="1:5" s="108" customFormat="1" ht="17.149999999999999" customHeight="1" x14ac:dyDescent="0.35">
      <c r="A46" s="30" t="s">
        <v>315</v>
      </c>
      <c r="B46" s="30" t="s">
        <v>260</v>
      </c>
      <c r="C46" s="30" t="s">
        <v>316</v>
      </c>
      <c r="D46" s="179">
        <v>0.67</v>
      </c>
    </row>
    <row r="47" spans="1:5" s="108" customFormat="1" ht="17.149999999999999" customHeight="1" x14ac:dyDescent="0.35">
      <c r="A47" s="30" t="s">
        <v>317</v>
      </c>
      <c r="B47" s="30" t="s">
        <v>260</v>
      </c>
      <c r="C47" s="30" t="s">
        <v>318</v>
      </c>
      <c r="D47" s="179">
        <v>0.69</v>
      </c>
    </row>
    <row r="48" spans="1:5" s="108" customFormat="1" ht="17.149999999999999" customHeight="1" x14ac:dyDescent="0.35">
      <c r="A48" s="30" t="s">
        <v>319</v>
      </c>
      <c r="B48" s="30" t="s">
        <v>260</v>
      </c>
      <c r="C48" s="30" t="s">
        <v>320</v>
      </c>
      <c r="D48" s="179">
        <v>0.66</v>
      </c>
    </row>
    <row r="49" spans="1:4" s="108" customFormat="1" ht="17.149999999999999" customHeight="1" x14ac:dyDescent="0.35">
      <c r="A49" s="30" t="s">
        <v>321</v>
      </c>
      <c r="B49" s="30" t="s">
        <v>260</v>
      </c>
      <c r="C49" s="30" t="s">
        <v>322</v>
      </c>
      <c r="D49" s="179">
        <v>0.68</v>
      </c>
    </row>
    <row r="50" spans="1:4" s="108" customFormat="1" ht="17.149999999999999" customHeight="1" x14ac:dyDescent="0.35">
      <c r="A50" s="30" t="s">
        <v>323</v>
      </c>
      <c r="B50" s="30" t="s">
        <v>260</v>
      </c>
      <c r="C50" s="30" t="s">
        <v>324</v>
      </c>
      <c r="D50" s="179">
        <v>0.62</v>
      </c>
    </row>
    <row r="51" spans="1:4" s="108" customFormat="1" ht="17.149999999999999" customHeight="1" x14ac:dyDescent="0.35">
      <c r="A51" s="30" t="s">
        <v>325</v>
      </c>
      <c r="B51" s="30" t="s">
        <v>260</v>
      </c>
      <c r="C51" s="30" t="s">
        <v>326</v>
      </c>
      <c r="D51" s="179">
        <v>0.63</v>
      </c>
    </row>
    <row r="52" spans="1:4" s="108" customFormat="1" ht="17.149999999999999" customHeight="1" x14ac:dyDescent="0.35">
      <c r="A52" s="30" t="s">
        <v>327</v>
      </c>
      <c r="B52" s="30" t="s">
        <v>260</v>
      </c>
      <c r="C52" s="30" t="s">
        <v>328</v>
      </c>
      <c r="D52" s="179">
        <v>0.69</v>
      </c>
    </row>
    <row r="53" spans="1:4" s="108" customFormat="1" ht="17.149999999999999" customHeight="1" x14ac:dyDescent="0.35">
      <c r="A53" s="30" t="s">
        <v>329</v>
      </c>
      <c r="B53" s="30" t="s">
        <v>260</v>
      </c>
      <c r="C53" s="30" t="s">
        <v>330</v>
      </c>
      <c r="D53" s="179">
        <v>0.65</v>
      </c>
    </row>
    <row r="54" spans="1:4" s="108" customFormat="1" ht="17.149999999999999" customHeight="1" x14ac:dyDescent="0.35">
      <c r="A54" s="30" t="s">
        <v>331</v>
      </c>
      <c r="B54" s="30" t="s">
        <v>260</v>
      </c>
      <c r="C54" s="30" t="s">
        <v>332</v>
      </c>
      <c r="D54" s="179">
        <v>0.63</v>
      </c>
    </row>
    <row r="55" spans="1:4" s="108" customFormat="1" ht="17.149999999999999" customHeight="1" x14ac:dyDescent="0.35">
      <c r="A55" s="30" t="s">
        <v>333</v>
      </c>
      <c r="B55" s="30" t="s">
        <v>260</v>
      </c>
      <c r="C55" s="30" t="s">
        <v>334</v>
      </c>
      <c r="D55" s="179">
        <v>0.69</v>
      </c>
    </row>
    <row r="56" spans="1:4" s="108" customFormat="1" ht="17.149999999999999" customHeight="1" x14ac:dyDescent="0.35">
      <c r="A56" s="30" t="s">
        <v>335</v>
      </c>
      <c r="B56" s="30" t="s">
        <v>260</v>
      </c>
      <c r="C56" s="30" t="s">
        <v>336</v>
      </c>
      <c r="D56" s="179">
        <v>0.66</v>
      </c>
    </row>
    <row r="57" spans="1:4" s="108" customFormat="1" ht="17.149999999999999" customHeight="1" x14ac:dyDescent="0.35">
      <c r="A57" s="30" t="s">
        <v>337</v>
      </c>
      <c r="B57" s="30" t="s">
        <v>260</v>
      </c>
      <c r="C57" s="30" t="s">
        <v>338</v>
      </c>
      <c r="D57" s="179">
        <v>0.7</v>
      </c>
    </row>
    <row r="58" spans="1:4" s="108" customFormat="1" ht="17.149999999999999" customHeight="1" x14ac:dyDescent="0.35">
      <c r="A58" s="30" t="s">
        <v>339</v>
      </c>
      <c r="B58" s="30" t="s">
        <v>260</v>
      </c>
      <c r="C58" s="30" t="s">
        <v>340</v>
      </c>
      <c r="D58" s="179">
        <v>0.67</v>
      </c>
    </row>
    <row r="59" spans="1:4" s="108" customFormat="1" ht="17.149999999999999" customHeight="1" x14ac:dyDescent="0.35">
      <c r="A59" s="30" t="s">
        <v>341</v>
      </c>
      <c r="B59" s="30" t="s">
        <v>260</v>
      </c>
      <c r="C59" s="30" t="s">
        <v>342</v>
      </c>
      <c r="D59" s="179">
        <v>0.66</v>
      </c>
    </row>
    <row r="60" spans="1:4" s="108" customFormat="1" ht="17.149999999999999" customHeight="1" x14ac:dyDescent="0.35">
      <c r="A60" s="30" t="s">
        <v>343</v>
      </c>
      <c r="B60" s="30" t="s">
        <v>260</v>
      </c>
      <c r="C60" s="30" t="s">
        <v>344</v>
      </c>
      <c r="D60" s="179">
        <v>0.6</v>
      </c>
    </row>
    <row r="61" spans="1:4" s="108" customFormat="1" ht="17.149999999999999" customHeight="1" x14ac:dyDescent="0.35">
      <c r="A61" s="30" t="s">
        <v>345</v>
      </c>
      <c r="B61" s="30" t="s">
        <v>260</v>
      </c>
      <c r="C61" s="30" t="s">
        <v>346</v>
      </c>
      <c r="D61" s="179">
        <v>0.68</v>
      </c>
    </row>
    <row r="62" spans="1:4" s="108" customFormat="1" ht="17.149999999999999" customHeight="1" x14ac:dyDescent="0.35">
      <c r="A62" s="30" t="s">
        <v>347</v>
      </c>
      <c r="B62" s="30" t="s">
        <v>260</v>
      </c>
      <c r="C62" s="30" t="s">
        <v>348</v>
      </c>
      <c r="D62" s="179">
        <v>0.66</v>
      </c>
    </row>
    <row r="63" spans="1:4" s="108" customFormat="1" ht="17.149999999999999" customHeight="1" x14ac:dyDescent="0.35">
      <c r="A63" s="30" t="s">
        <v>349</v>
      </c>
      <c r="B63" s="30" t="s">
        <v>260</v>
      </c>
      <c r="C63" s="30" t="s">
        <v>350</v>
      </c>
      <c r="D63" s="179">
        <v>0.65</v>
      </c>
    </row>
    <row r="64" spans="1:4" s="108" customFormat="1" ht="17.149999999999999" customHeight="1" x14ac:dyDescent="0.35">
      <c r="A64" s="30" t="s">
        <v>351</v>
      </c>
      <c r="B64" s="30" t="s">
        <v>260</v>
      </c>
      <c r="C64" s="30" t="s">
        <v>352</v>
      </c>
      <c r="D64" s="179">
        <v>0.64</v>
      </c>
    </row>
    <row r="65" spans="1:5" s="108" customFormat="1" ht="17.149999999999999" customHeight="1" x14ac:dyDescent="0.35">
      <c r="A65" s="30" t="s">
        <v>353</v>
      </c>
      <c r="B65" s="30" t="s">
        <v>260</v>
      </c>
      <c r="C65" s="30" t="s">
        <v>354</v>
      </c>
      <c r="D65" s="179">
        <v>0.68</v>
      </c>
    </row>
    <row r="66" spans="1:5" s="108" customFormat="1" ht="17.149999999999999" customHeight="1" x14ac:dyDescent="0.35">
      <c r="A66" s="30" t="s">
        <v>355</v>
      </c>
      <c r="B66" s="30" t="s">
        <v>260</v>
      </c>
      <c r="C66" s="30" t="s">
        <v>356</v>
      </c>
      <c r="D66" s="179">
        <v>0.62</v>
      </c>
    </row>
    <row r="67" spans="1:5" s="108" customFormat="1" ht="17.149999999999999" customHeight="1" x14ac:dyDescent="0.35">
      <c r="A67" s="30" t="s">
        <v>357</v>
      </c>
      <c r="B67" s="30" t="s">
        <v>260</v>
      </c>
      <c r="C67" s="30" t="s">
        <v>358</v>
      </c>
      <c r="D67" s="179">
        <v>0.7</v>
      </c>
    </row>
    <row r="68" spans="1:5" s="108" customFormat="1" ht="17.149999999999999" customHeight="1" x14ac:dyDescent="0.35">
      <c r="A68" s="30" t="s">
        <v>359</v>
      </c>
      <c r="B68" s="30" t="s">
        <v>260</v>
      </c>
      <c r="C68" s="30" t="s">
        <v>360</v>
      </c>
      <c r="D68" s="179">
        <v>0.63</v>
      </c>
    </row>
    <row r="69" spans="1:5" s="108" customFormat="1" ht="17.149999999999999" customHeight="1" x14ac:dyDescent="0.35">
      <c r="A69" s="30" t="s">
        <v>361</v>
      </c>
      <c r="B69" s="30" t="s">
        <v>260</v>
      </c>
      <c r="C69" s="30" t="s">
        <v>362</v>
      </c>
      <c r="D69" s="179">
        <v>0.56999999999999995</v>
      </c>
    </row>
    <row r="70" spans="1:5" s="108" customFormat="1" ht="17.149999999999999" customHeight="1" x14ac:dyDescent="0.35">
      <c r="A70" s="30" t="s">
        <v>363</v>
      </c>
      <c r="B70" s="30" t="s">
        <v>260</v>
      </c>
      <c r="C70" s="30" t="s">
        <v>364</v>
      </c>
      <c r="D70" s="181">
        <v>0.66</v>
      </c>
    </row>
    <row r="71" spans="1:5" s="108" customFormat="1" ht="17.149999999999999" customHeight="1" x14ac:dyDescent="0.35">
      <c r="A71" s="30" t="s">
        <v>365</v>
      </c>
      <c r="B71" s="30" t="s">
        <v>260</v>
      </c>
      <c r="C71" s="30" t="s">
        <v>366</v>
      </c>
      <c r="D71" s="179">
        <v>0.57999999999999996</v>
      </c>
    </row>
    <row r="72" spans="1:5" s="108" customFormat="1" ht="17.149999999999999" customHeight="1" x14ac:dyDescent="0.35">
      <c r="A72" s="134" t="s">
        <v>367</v>
      </c>
      <c r="B72" s="134" t="s">
        <v>260</v>
      </c>
      <c r="C72" s="134" t="s">
        <v>368</v>
      </c>
      <c r="D72" s="180">
        <v>0.59</v>
      </c>
      <c r="E72" s="115"/>
    </row>
    <row r="73" spans="1:5" s="108" customFormat="1" ht="17.149999999999999" customHeight="1" x14ac:dyDescent="0.35">
      <c r="A73" s="30" t="s">
        <v>369</v>
      </c>
      <c r="B73" s="30" t="s">
        <v>262</v>
      </c>
      <c r="C73" s="30" t="s">
        <v>986</v>
      </c>
      <c r="D73" s="179">
        <v>0.7</v>
      </c>
    </row>
    <row r="74" spans="1:5" s="108" customFormat="1" ht="17.149999999999999" customHeight="1" x14ac:dyDescent="0.35">
      <c r="A74" s="30" t="s">
        <v>370</v>
      </c>
      <c r="B74" s="30" t="s">
        <v>262</v>
      </c>
      <c r="C74" s="30" t="s">
        <v>371</v>
      </c>
      <c r="D74" s="179">
        <v>0.64</v>
      </c>
    </row>
    <row r="75" spans="1:5" s="108" customFormat="1" ht="17.149999999999999" customHeight="1" x14ac:dyDescent="0.35">
      <c r="A75" s="30" t="s">
        <v>372</v>
      </c>
      <c r="B75" s="30" t="s">
        <v>262</v>
      </c>
      <c r="C75" s="30" t="s">
        <v>373</v>
      </c>
      <c r="D75" s="179">
        <v>0.68</v>
      </c>
    </row>
    <row r="76" spans="1:5" s="108" customFormat="1" ht="17.149999999999999" customHeight="1" x14ac:dyDescent="0.35">
      <c r="A76" s="30" t="s">
        <v>374</v>
      </c>
      <c r="B76" s="30" t="s">
        <v>262</v>
      </c>
      <c r="C76" s="30" t="s">
        <v>375</v>
      </c>
      <c r="D76" s="179">
        <v>0.69</v>
      </c>
    </row>
    <row r="77" spans="1:5" s="108" customFormat="1" ht="17.149999999999999" customHeight="1" x14ac:dyDescent="0.35">
      <c r="A77" s="30" t="s">
        <v>376</v>
      </c>
      <c r="B77" s="30" t="s">
        <v>262</v>
      </c>
      <c r="C77" s="30" t="s">
        <v>377</v>
      </c>
      <c r="D77" s="179">
        <v>0.62</v>
      </c>
    </row>
    <row r="78" spans="1:5" s="108" customFormat="1" ht="17.149999999999999" customHeight="1" x14ac:dyDescent="0.35">
      <c r="A78" s="30" t="s">
        <v>982</v>
      </c>
      <c r="B78" s="30" t="s">
        <v>262</v>
      </c>
      <c r="C78" s="30" t="s">
        <v>987</v>
      </c>
      <c r="D78" s="179">
        <v>0.59</v>
      </c>
    </row>
    <row r="79" spans="1:5" s="108" customFormat="1" ht="17.149999999999999" customHeight="1" x14ac:dyDescent="0.35">
      <c r="A79" s="30" t="s">
        <v>378</v>
      </c>
      <c r="B79" s="30" t="s">
        <v>262</v>
      </c>
      <c r="C79" s="30" t="s">
        <v>379</v>
      </c>
      <c r="D79" s="179">
        <v>0.72</v>
      </c>
    </row>
    <row r="80" spans="1:5" s="108" customFormat="1" ht="17.149999999999999" customHeight="1" x14ac:dyDescent="0.35">
      <c r="A80" s="30" t="s">
        <v>380</v>
      </c>
      <c r="B80" s="30" t="s">
        <v>262</v>
      </c>
      <c r="C80" s="30" t="s">
        <v>381</v>
      </c>
      <c r="D80" s="179">
        <v>0.71</v>
      </c>
    </row>
    <row r="81" spans="1:5" s="108" customFormat="1" ht="17.149999999999999" customHeight="1" x14ac:dyDescent="0.35">
      <c r="A81" s="30" t="s">
        <v>382</v>
      </c>
      <c r="B81" s="30" t="s">
        <v>262</v>
      </c>
      <c r="C81" s="30" t="s">
        <v>383</v>
      </c>
      <c r="D81" s="179">
        <v>0.74</v>
      </c>
    </row>
    <row r="82" spans="1:5" s="108" customFormat="1" ht="17.149999999999999" customHeight="1" x14ac:dyDescent="0.35">
      <c r="A82" s="30" t="s">
        <v>384</v>
      </c>
      <c r="B82" s="30" t="s">
        <v>262</v>
      </c>
      <c r="C82" s="30" t="s">
        <v>385</v>
      </c>
      <c r="D82" s="179">
        <v>0.67</v>
      </c>
    </row>
    <row r="83" spans="1:5" s="108" customFormat="1" ht="17.149999999999999" customHeight="1" x14ac:dyDescent="0.35">
      <c r="A83" s="30" t="s">
        <v>386</v>
      </c>
      <c r="B83" s="30" t="s">
        <v>262</v>
      </c>
      <c r="C83" s="30" t="s">
        <v>387</v>
      </c>
      <c r="D83" s="179">
        <v>0.62</v>
      </c>
    </row>
    <row r="84" spans="1:5" s="108" customFormat="1" ht="17.149999999999999" customHeight="1" x14ac:dyDescent="0.35">
      <c r="A84" s="30" t="s">
        <v>388</v>
      </c>
      <c r="B84" s="30" t="s">
        <v>262</v>
      </c>
      <c r="C84" s="30" t="s">
        <v>389</v>
      </c>
      <c r="D84" s="179">
        <v>0.64</v>
      </c>
    </row>
    <row r="85" spans="1:5" s="108" customFormat="1" ht="17.149999999999999" customHeight="1" x14ac:dyDescent="0.35">
      <c r="A85" s="30" t="s">
        <v>390</v>
      </c>
      <c r="B85" s="30" t="s">
        <v>262</v>
      </c>
      <c r="C85" s="30" t="s">
        <v>391</v>
      </c>
      <c r="D85" s="179">
        <v>0.66</v>
      </c>
    </row>
    <row r="86" spans="1:5" s="108" customFormat="1" ht="17.149999999999999" customHeight="1" x14ac:dyDescent="0.35">
      <c r="A86" s="30" t="s">
        <v>392</v>
      </c>
      <c r="B86" s="30" t="s">
        <v>262</v>
      </c>
      <c r="C86" s="30" t="s">
        <v>393</v>
      </c>
      <c r="D86" s="179">
        <v>0.64</v>
      </c>
    </row>
    <row r="87" spans="1:5" s="108" customFormat="1" ht="17.149999999999999" customHeight="1" x14ac:dyDescent="0.35">
      <c r="A87" s="134" t="s">
        <v>394</v>
      </c>
      <c r="B87" s="134" t="s">
        <v>262</v>
      </c>
      <c r="C87" s="134" t="s">
        <v>395</v>
      </c>
      <c r="D87" s="180">
        <v>0.71</v>
      </c>
      <c r="E87" s="115"/>
    </row>
    <row r="88" spans="1:5" s="108" customFormat="1" ht="17.149999999999999" customHeight="1" x14ac:dyDescent="0.35">
      <c r="A88" s="30" t="s">
        <v>396</v>
      </c>
      <c r="B88" s="30" t="s">
        <v>264</v>
      </c>
      <c r="C88" s="30" t="s">
        <v>397</v>
      </c>
      <c r="D88" s="179">
        <v>0.66</v>
      </c>
    </row>
    <row r="89" spans="1:5" s="108" customFormat="1" ht="17.149999999999999" customHeight="1" x14ac:dyDescent="0.35">
      <c r="A89" s="30" t="s">
        <v>398</v>
      </c>
      <c r="B89" s="30" t="s">
        <v>264</v>
      </c>
      <c r="C89" s="30" t="s">
        <v>399</v>
      </c>
      <c r="D89" s="179">
        <v>0.65</v>
      </c>
    </row>
    <row r="90" spans="1:5" s="108" customFormat="1" ht="17.149999999999999" customHeight="1" x14ac:dyDescent="0.35">
      <c r="A90" s="30" t="s">
        <v>400</v>
      </c>
      <c r="B90" s="30" t="s">
        <v>264</v>
      </c>
      <c r="C90" s="30" t="s">
        <v>401</v>
      </c>
      <c r="D90" s="179">
        <v>0.66</v>
      </c>
    </row>
    <row r="91" spans="1:5" s="108" customFormat="1" ht="17.149999999999999" customHeight="1" x14ac:dyDescent="0.35">
      <c r="A91" s="30" t="s">
        <v>402</v>
      </c>
      <c r="B91" s="30" t="s">
        <v>264</v>
      </c>
      <c r="C91" s="30" t="s">
        <v>403</v>
      </c>
      <c r="D91" s="181">
        <v>0.67</v>
      </c>
    </row>
    <row r="92" spans="1:5" s="108" customFormat="1" ht="17.149999999999999" customHeight="1" x14ac:dyDescent="0.35">
      <c r="A92" s="30" t="s">
        <v>404</v>
      </c>
      <c r="B92" s="30" t="s">
        <v>264</v>
      </c>
      <c r="C92" s="30" t="s">
        <v>405</v>
      </c>
      <c r="D92" s="179">
        <v>0.72</v>
      </c>
    </row>
    <row r="93" spans="1:5" s="108" customFormat="1" ht="17.149999999999999" customHeight="1" x14ac:dyDescent="0.35">
      <c r="A93" s="30" t="s">
        <v>406</v>
      </c>
      <c r="B93" s="30" t="s">
        <v>264</v>
      </c>
      <c r="C93" s="30" t="s">
        <v>407</v>
      </c>
      <c r="D93" s="179">
        <v>0.71</v>
      </c>
    </row>
    <row r="94" spans="1:5" s="108" customFormat="1" ht="17.149999999999999" customHeight="1" x14ac:dyDescent="0.35">
      <c r="A94" s="30" t="s">
        <v>408</v>
      </c>
      <c r="B94" s="30" t="s">
        <v>264</v>
      </c>
      <c r="C94" s="30" t="s">
        <v>409</v>
      </c>
      <c r="D94" s="179">
        <v>0.7</v>
      </c>
    </row>
    <row r="95" spans="1:5" s="108" customFormat="1" ht="17.149999999999999" customHeight="1" x14ac:dyDescent="0.35">
      <c r="A95" s="30" t="s">
        <v>410</v>
      </c>
      <c r="B95" s="30" t="s">
        <v>264</v>
      </c>
      <c r="C95" s="30" t="s">
        <v>411</v>
      </c>
      <c r="D95" s="179">
        <v>0.75</v>
      </c>
    </row>
    <row r="96" spans="1:5" s="108" customFormat="1" ht="17.149999999999999" customHeight="1" x14ac:dyDescent="0.35">
      <c r="A96" s="30" t="s">
        <v>412</v>
      </c>
      <c r="B96" s="30" t="s">
        <v>264</v>
      </c>
      <c r="C96" s="30" t="s">
        <v>413</v>
      </c>
      <c r="D96" s="179">
        <v>0.75</v>
      </c>
    </row>
    <row r="97" spans="1:4" s="108" customFormat="1" ht="17.149999999999999" customHeight="1" x14ac:dyDescent="0.35">
      <c r="A97" s="30" t="s">
        <v>414</v>
      </c>
      <c r="B97" s="30" t="s">
        <v>264</v>
      </c>
      <c r="C97" s="30" t="s">
        <v>415</v>
      </c>
      <c r="D97" s="179">
        <v>0.62</v>
      </c>
    </row>
    <row r="98" spans="1:4" s="108" customFormat="1" ht="17.149999999999999" customHeight="1" x14ac:dyDescent="0.35">
      <c r="A98" s="30" t="s">
        <v>416</v>
      </c>
      <c r="B98" s="30" t="s">
        <v>264</v>
      </c>
      <c r="C98" s="30" t="s">
        <v>417</v>
      </c>
      <c r="D98" s="179">
        <v>0.71</v>
      </c>
    </row>
    <row r="99" spans="1:4" s="108" customFormat="1" ht="17.149999999999999" customHeight="1" x14ac:dyDescent="0.35">
      <c r="A99" s="30" t="s">
        <v>418</v>
      </c>
      <c r="B99" s="30" t="s">
        <v>264</v>
      </c>
      <c r="C99" s="30" t="s">
        <v>419</v>
      </c>
      <c r="D99" s="179">
        <v>0.62</v>
      </c>
    </row>
    <row r="100" spans="1:4" s="108" customFormat="1" ht="17.149999999999999" customHeight="1" x14ac:dyDescent="0.35">
      <c r="A100" s="30" t="s">
        <v>420</v>
      </c>
      <c r="B100" s="30" t="s">
        <v>264</v>
      </c>
      <c r="C100" s="30" t="s">
        <v>421</v>
      </c>
      <c r="D100" s="179">
        <v>0.73</v>
      </c>
    </row>
    <row r="101" spans="1:4" s="108" customFormat="1" ht="17.149999999999999" customHeight="1" x14ac:dyDescent="0.35">
      <c r="A101" s="30" t="s">
        <v>422</v>
      </c>
      <c r="B101" s="30" t="s">
        <v>264</v>
      </c>
      <c r="C101" s="30" t="s">
        <v>423</v>
      </c>
      <c r="D101" s="179">
        <v>0.71</v>
      </c>
    </row>
    <row r="102" spans="1:4" s="108" customFormat="1" ht="17.149999999999999" customHeight="1" x14ac:dyDescent="0.35">
      <c r="A102" s="30" t="s">
        <v>424</v>
      </c>
      <c r="B102" s="30" t="s">
        <v>264</v>
      </c>
      <c r="C102" s="30" t="s">
        <v>425</v>
      </c>
      <c r="D102" s="179">
        <v>0.7</v>
      </c>
    </row>
    <row r="103" spans="1:4" s="108" customFormat="1" ht="17.149999999999999" customHeight="1" x14ac:dyDescent="0.35">
      <c r="A103" s="30" t="s">
        <v>426</v>
      </c>
      <c r="B103" s="30" t="s">
        <v>264</v>
      </c>
      <c r="C103" s="30" t="s">
        <v>427</v>
      </c>
      <c r="D103" s="179">
        <v>0.7</v>
      </c>
    </row>
    <row r="104" spans="1:4" s="108" customFormat="1" ht="17.149999999999999" customHeight="1" x14ac:dyDescent="0.35">
      <c r="A104" s="30" t="s">
        <v>428</v>
      </c>
      <c r="B104" s="30" t="s">
        <v>264</v>
      </c>
      <c r="C104" s="30" t="s">
        <v>429</v>
      </c>
      <c r="D104" s="179">
        <v>0.71</v>
      </c>
    </row>
    <row r="105" spans="1:4" s="108" customFormat="1" ht="17.149999999999999" customHeight="1" x14ac:dyDescent="0.35">
      <c r="A105" s="30" t="s">
        <v>430</v>
      </c>
      <c r="B105" s="30" t="s">
        <v>264</v>
      </c>
      <c r="C105" s="30" t="s">
        <v>431</v>
      </c>
      <c r="D105" s="179">
        <v>0.71</v>
      </c>
    </row>
    <row r="106" spans="1:4" s="108" customFormat="1" ht="17.149999999999999" customHeight="1" x14ac:dyDescent="0.35">
      <c r="A106" s="30" t="s">
        <v>432</v>
      </c>
      <c r="B106" s="30" t="s">
        <v>264</v>
      </c>
      <c r="C106" s="30" t="s">
        <v>433</v>
      </c>
      <c r="D106" s="179">
        <v>0.68</v>
      </c>
    </row>
    <row r="107" spans="1:4" s="108" customFormat="1" ht="17.149999999999999" customHeight="1" x14ac:dyDescent="0.35">
      <c r="A107" s="30" t="s">
        <v>434</v>
      </c>
      <c r="B107" s="30" t="s">
        <v>264</v>
      </c>
      <c r="C107" s="30" t="s">
        <v>435</v>
      </c>
      <c r="D107" s="179">
        <v>0.73</v>
      </c>
    </row>
    <row r="108" spans="1:4" s="108" customFormat="1" ht="17.149999999999999" customHeight="1" x14ac:dyDescent="0.35">
      <c r="A108" s="30" t="s">
        <v>436</v>
      </c>
      <c r="B108" s="30" t="s">
        <v>264</v>
      </c>
      <c r="C108" s="30" t="s">
        <v>437</v>
      </c>
      <c r="D108" s="179">
        <v>0.68</v>
      </c>
    </row>
    <row r="109" spans="1:4" s="108" customFormat="1" ht="17.149999999999999" customHeight="1" x14ac:dyDescent="0.35">
      <c r="A109" s="30" t="s">
        <v>438</v>
      </c>
      <c r="B109" s="30" t="s">
        <v>264</v>
      </c>
      <c r="C109" s="30" t="s">
        <v>439</v>
      </c>
      <c r="D109" s="179">
        <v>0.69</v>
      </c>
    </row>
    <row r="110" spans="1:4" s="108" customFormat="1" ht="17.149999999999999" customHeight="1" x14ac:dyDescent="0.35">
      <c r="A110" s="30" t="s">
        <v>440</v>
      </c>
      <c r="B110" s="30" t="s">
        <v>264</v>
      </c>
      <c r="C110" s="30" t="s">
        <v>441</v>
      </c>
      <c r="D110" s="179">
        <v>0.69</v>
      </c>
    </row>
    <row r="111" spans="1:4" s="108" customFormat="1" ht="17.149999999999999" customHeight="1" x14ac:dyDescent="0.35">
      <c r="A111" s="30" t="s">
        <v>442</v>
      </c>
      <c r="B111" s="30" t="s">
        <v>264</v>
      </c>
      <c r="C111" s="30" t="s">
        <v>443</v>
      </c>
      <c r="D111" s="179">
        <v>0.71</v>
      </c>
    </row>
    <row r="112" spans="1:4" s="108" customFormat="1" ht="17.149999999999999" customHeight="1" x14ac:dyDescent="0.35">
      <c r="A112" s="30" t="s">
        <v>444</v>
      </c>
      <c r="B112" s="30" t="s">
        <v>264</v>
      </c>
      <c r="C112" s="30" t="s">
        <v>445</v>
      </c>
      <c r="D112" s="179">
        <v>0.74</v>
      </c>
    </row>
    <row r="113" spans="1:5" s="108" customFormat="1" ht="17.149999999999999" customHeight="1" x14ac:dyDescent="0.35">
      <c r="A113" s="30" t="s">
        <v>446</v>
      </c>
      <c r="B113" s="30" t="s">
        <v>264</v>
      </c>
      <c r="C113" s="30" t="s">
        <v>447</v>
      </c>
      <c r="D113" s="179">
        <v>0.69</v>
      </c>
    </row>
    <row r="114" spans="1:5" s="108" customFormat="1" ht="17.149999999999999" customHeight="1" x14ac:dyDescent="0.35">
      <c r="A114" s="30" t="s">
        <v>448</v>
      </c>
      <c r="B114" s="30" t="s">
        <v>264</v>
      </c>
      <c r="C114" s="30" t="s">
        <v>449</v>
      </c>
      <c r="D114" s="179">
        <v>0.69</v>
      </c>
    </row>
    <row r="115" spans="1:5" s="108" customFormat="1" ht="17.149999999999999" customHeight="1" x14ac:dyDescent="0.35">
      <c r="A115" s="30" t="s">
        <v>450</v>
      </c>
      <c r="B115" s="30" t="s">
        <v>264</v>
      </c>
      <c r="C115" s="30" t="s">
        <v>451</v>
      </c>
      <c r="D115" s="179">
        <v>0.7</v>
      </c>
    </row>
    <row r="116" spans="1:5" s="108" customFormat="1" ht="17.149999999999999" customHeight="1" x14ac:dyDescent="0.35">
      <c r="A116" s="30" t="s">
        <v>452</v>
      </c>
      <c r="B116" s="30" t="s">
        <v>264</v>
      </c>
      <c r="C116" s="30" t="s">
        <v>453</v>
      </c>
      <c r="D116" s="179">
        <v>0.73</v>
      </c>
    </row>
    <row r="117" spans="1:5" s="108" customFormat="1" ht="17.149999999999999" customHeight="1" x14ac:dyDescent="0.35">
      <c r="A117" s="30" t="s">
        <v>454</v>
      </c>
      <c r="B117" s="30" t="s">
        <v>264</v>
      </c>
      <c r="C117" s="30" t="s">
        <v>455</v>
      </c>
      <c r="D117" s="179">
        <v>0.71</v>
      </c>
    </row>
    <row r="118" spans="1:5" s="108" customFormat="1" ht="17.149999999999999" customHeight="1" x14ac:dyDescent="0.35">
      <c r="A118" s="30" t="s">
        <v>456</v>
      </c>
      <c r="B118" s="30" t="s">
        <v>264</v>
      </c>
      <c r="C118" s="30" t="s">
        <v>457</v>
      </c>
      <c r="D118" s="179">
        <v>0.71</v>
      </c>
    </row>
    <row r="119" spans="1:5" s="108" customFormat="1" ht="17.149999999999999" customHeight="1" x14ac:dyDescent="0.35">
      <c r="A119" s="30" t="s">
        <v>458</v>
      </c>
      <c r="B119" s="30" t="s">
        <v>264</v>
      </c>
      <c r="C119" s="30" t="s">
        <v>459</v>
      </c>
      <c r="D119" s="179">
        <v>0.69</v>
      </c>
    </row>
    <row r="120" spans="1:5" s="108" customFormat="1" ht="17.149999999999999" customHeight="1" x14ac:dyDescent="0.35">
      <c r="A120" s="30" t="s">
        <v>460</v>
      </c>
      <c r="B120" s="30" t="s">
        <v>264</v>
      </c>
      <c r="C120" s="30" t="s">
        <v>461</v>
      </c>
      <c r="D120" s="179">
        <v>0.74</v>
      </c>
    </row>
    <row r="121" spans="1:5" s="108" customFormat="1" ht="17.149999999999999" customHeight="1" x14ac:dyDescent="0.35">
      <c r="A121" s="30" t="s">
        <v>462</v>
      </c>
      <c r="B121" s="30" t="s">
        <v>264</v>
      </c>
      <c r="C121" s="30" t="s">
        <v>463</v>
      </c>
      <c r="D121" s="179">
        <v>0.71</v>
      </c>
    </row>
    <row r="122" spans="1:5" s="108" customFormat="1" ht="17.149999999999999" customHeight="1" x14ac:dyDescent="0.35">
      <c r="A122" s="134" t="s">
        <v>464</v>
      </c>
      <c r="B122" s="134" t="s">
        <v>264</v>
      </c>
      <c r="C122" s="134" t="s">
        <v>465</v>
      </c>
      <c r="D122" s="180">
        <v>0.7</v>
      </c>
      <c r="E122" s="115"/>
    </row>
    <row r="123" spans="1:5" s="108" customFormat="1" ht="17.149999999999999" customHeight="1" x14ac:dyDescent="0.35">
      <c r="A123" s="30" t="s">
        <v>466</v>
      </c>
      <c r="B123" s="30" t="s">
        <v>266</v>
      </c>
      <c r="C123" s="30" t="s">
        <v>988</v>
      </c>
      <c r="D123" s="179">
        <v>0.61</v>
      </c>
    </row>
    <row r="124" spans="1:5" s="108" customFormat="1" ht="17.149999999999999" customHeight="1" x14ac:dyDescent="0.35">
      <c r="A124" s="30" t="s">
        <v>467</v>
      </c>
      <c r="B124" s="30" t="s">
        <v>266</v>
      </c>
      <c r="C124" s="30" t="s">
        <v>468</v>
      </c>
      <c r="D124" s="179">
        <v>0.73</v>
      </c>
    </row>
    <row r="125" spans="1:5" s="108" customFormat="1" ht="17.149999999999999" customHeight="1" x14ac:dyDescent="0.35">
      <c r="A125" s="30" t="s">
        <v>469</v>
      </c>
      <c r="B125" s="30" t="s">
        <v>266</v>
      </c>
      <c r="C125" s="30" t="s">
        <v>470</v>
      </c>
      <c r="D125" s="179">
        <v>0.7</v>
      </c>
    </row>
    <row r="126" spans="1:5" s="108" customFormat="1" ht="17.149999999999999" customHeight="1" x14ac:dyDescent="0.35">
      <c r="A126" s="30" t="s">
        <v>471</v>
      </c>
      <c r="B126" s="30" t="s">
        <v>266</v>
      </c>
      <c r="C126" s="30" t="s">
        <v>472</v>
      </c>
      <c r="D126" s="181">
        <v>0.61</v>
      </c>
    </row>
    <row r="127" spans="1:5" s="108" customFormat="1" ht="17.149999999999999" customHeight="1" x14ac:dyDescent="0.35">
      <c r="A127" s="30" t="s">
        <v>473</v>
      </c>
      <c r="B127" s="30" t="s">
        <v>266</v>
      </c>
      <c r="C127" s="30" t="s">
        <v>474</v>
      </c>
      <c r="D127" s="179">
        <v>0.71</v>
      </c>
    </row>
    <row r="128" spans="1:5" s="108" customFormat="1" ht="17.149999999999999" customHeight="1" x14ac:dyDescent="0.35">
      <c r="A128" s="30" t="s">
        <v>475</v>
      </c>
      <c r="B128" s="30" t="s">
        <v>266</v>
      </c>
      <c r="C128" s="30" t="s">
        <v>476</v>
      </c>
      <c r="D128" s="179">
        <v>0.69</v>
      </c>
    </row>
    <row r="129" spans="1:4" s="108" customFormat="1" ht="17.149999999999999" customHeight="1" x14ac:dyDescent="0.35">
      <c r="A129" s="30" t="s">
        <v>477</v>
      </c>
      <c r="B129" s="30" t="s">
        <v>266</v>
      </c>
      <c r="C129" s="30" t="s">
        <v>478</v>
      </c>
      <c r="D129" s="179">
        <v>0.69</v>
      </c>
    </row>
    <row r="130" spans="1:4" s="108" customFormat="1" ht="17.149999999999999" customHeight="1" x14ac:dyDescent="0.35">
      <c r="A130" s="30" t="s">
        <v>479</v>
      </c>
      <c r="B130" s="30" t="s">
        <v>266</v>
      </c>
      <c r="C130" s="30" t="s">
        <v>480</v>
      </c>
      <c r="D130" s="179">
        <v>0.7</v>
      </c>
    </row>
    <row r="131" spans="1:4" s="108" customFormat="1" ht="17.149999999999999" customHeight="1" x14ac:dyDescent="0.35">
      <c r="A131" s="30" t="s">
        <v>481</v>
      </c>
      <c r="B131" s="30" t="s">
        <v>266</v>
      </c>
      <c r="C131" s="30" t="s">
        <v>482</v>
      </c>
      <c r="D131" s="179">
        <v>0.66</v>
      </c>
    </row>
    <row r="132" spans="1:4" s="108" customFormat="1" ht="17.149999999999999" customHeight="1" x14ac:dyDescent="0.35">
      <c r="A132" s="30" t="s">
        <v>483</v>
      </c>
      <c r="B132" s="30" t="s">
        <v>266</v>
      </c>
      <c r="C132" s="30" t="s">
        <v>484</v>
      </c>
      <c r="D132" s="179">
        <v>0.69</v>
      </c>
    </row>
    <row r="133" spans="1:4" s="108" customFormat="1" ht="17.149999999999999" customHeight="1" x14ac:dyDescent="0.35">
      <c r="A133" s="30" t="s">
        <v>485</v>
      </c>
      <c r="B133" s="30" t="s">
        <v>266</v>
      </c>
      <c r="C133" s="30" t="s">
        <v>486</v>
      </c>
      <c r="D133" s="179">
        <v>0.65</v>
      </c>
    </row>
    <row r="134" spans="1:4" s="108" customFormat="1" ht="17.149999999999999" customHeight="1" x14ac:dyDescent="0.35">
      <c r="A134" s="30" t="s">
        <v>487</v>
      </c>
      <c r="B134" s="30" t="s">
        <v>266</v>
      </c>
      <c r="C134" s="30" t="s">
        <v>488</v>
      </c>
      <c r="D134" s="179">
        <v>0.73</v>
      </c>
    </row>
    <row r="135" spans="1:4" s="108" customFormat="1" ht="17.149999999999999" customHeight="1" x14ac:dyDescent="0.35">
      <c r="A135" s="30" t="s">
        <v>489</v>
      </c>
      <c r="B135" s="30" t="s">
        <v>266</v>
      </c>
      <c r="C135" s="30" t="s">
        <v>490</v>
      </c>
      <c r="D135" s="179">
        <v>0.67</v>
      </c>
    </row>
    <row r="136" spans="1:4" s="108" customFormat="1" ht="17.149999999999999" customHeight="1" x14ac:dyDescent="0.35">
      <c r="A136" s="30" t="s">
        <v>491</v>
      </c>
      <c r="B136" s="30" t="s">
        <v>266</v>
      </c>
      <c r="C136" s="30" t="s">
        <v>492</v>
      </c>
      <c r="D136" s="179">
        <v>0.71</v>
      </c>
    </row>
    <row r="137" spans="1:4" s="108" customFormat="1" ht="17.149999999999999" customHeight="1" x14ac:dyDescent="0.35">
      <c r="A137" s="30" t="s">
        <v>493</v>
      </c>
      <c r="B137" s="30" t="s">
        <v>266</v>
      </c>
      <c r="C137" s="30" t="s">
        <v>494</v>
      </c>
      <c r="D137" s="179">
        <v>0.69</v>
      </c>
    </row>
    <row r="138" spans="1:4" s="108" customFormat="1" ht="17.149999999999999" customHeight="1" x14ac:dyDescent="0.35">
      <c r="A138" s="30" t="s">
        <v>495</v>
      </c>
      <c r="B138" s="30" t="s">
        <v>266</v>
      </c>
      <c r="C138" s="30" t="s">
        <v>496</v>
      </c>
      <c r="D138" s="179">
        <v>0.65</v>
      </c>
    </row>
    <row r="139" spans="1:4" s="108" customFormat="1" ht="17.149999999999999" customHeight="1" x14ac:dyDescent="0.35">
      <c r="A139" s="30" t="s">
        <v>497</v>
      </c>
      <c r="B139" s="30" t="s">
        <v>266</v>
      </c>
      <c r="C139" s="30" t="s">
        <v>498</v>
      </c>
      <c r="D139" s="179">
        <v>0.67</v>
      </c>
    </row>
    <row r="140" spans="1:4" s="108" customFormat="1" ht="17.149999999999999" customHeight="1" x14ac:dyDescent="0.35">
      <c r="A140" s="30" t="s">
        <v>499</v>
      </c>
      <c r="B140" s="30" t="s">
        <v>266</v>
      </c>
      <c r="C140" s="30" t="s">
        <v>500</v>
      </c>
      <c r="D140" s="179">
        <v>0.69</v>
      </c>
    </row>
    <row r="141" spans="1:4" s="108" customFormat="1" ht="17.149999999999999" customHeight="1" x14ac:dyDescent="0.35">
      <c r="A141" s="30" t="s">
        <v>501</v>
      </c>
      <c r="B141" s="30" t="s">
        <v>266</v>
      </c>
      <c r="C141" s="30" t="s">
        <v>502</v>
      </c>
      <c r="D141" s="179">
        <v>0.61</v>
      </c>
    </row>
    <row r="142" spans="1:4" s="108" customFormat="1" ht="17.149999999999999" customHeight="1" x14ac:dyDescent="0.35">
      <c r="A142" s="30" t="s">
        <v>503</v>
      </c>
      <c r="B142" s="30" t="s">
        <v>266</v>
      </c>
      <c r="C142" s="30" t="s">
        <v>504</v>
      </c>
      <c r="D142" s="179">
        <v>0.73</v>
      </c>
    </row>
    <row r="143" spans="1:4" s="108" customFormat="1" ht="17.149999999999999" customHeight="1" x14ac:dyDescent="0.35">
      <c r="A143" s="30" t="s">
        <v>505</v>
      </c>
      <c r="B143" s="30" t="s">
        <v>266</v>
      </c>
      <c r="C143" s="30" t="s">
        <v>506</v>
      </c>
      <c r="D143" s="179">
        <v>0.67</v>
      </c>
    </row>
    <row r="144" spans="1:4" s="108" customFormat="1" ht="17.149999999999999" customHeight="1" x14ac:dyDescent="0.35">
      <c r="A144" s="30" t="s">
        <v>507</v>
      </c>
      <c r="B144" s="30" t="s">
        <v>266</v>
      </c>
      <c r="C144" s="30" t="s">
        <v>508</v>
      </c>
      <c r="D144" s="179">
        <v>0.66</v>
      </c>
    </row>
    <row r="145" spans="1:5" s="108" customFormat="1" ht="17.149999999999999" customHeight="1" x14ac:dyDescent="0.35">
      <c r="A145" s="30" t="s">
        <v>509</v>
      </c>
      <c r="B145" s="30" t="s">
        <v>266</v>
      </c>
      <c r="C145" s="30" t="s">
        <v>510</v>
      </c>
      <c r="D145" s="179">
        <v>0.66</v>
      </c>
    </row>
    <row r="146" spans="1:5" s="108" customFormat="1" ht="17.149999999999999" customHeight="1" x14ac:dyDescent="0.35">
      <c r="A146" s="30" t="s">
        <v>511</v>
      </c>
      <c r="B146" s="30" t="s">
        <v>266</v>
      </c>
      <c r="C146" s="30" t="s">
        <v>512</v>
      </c>
      <c r="D146" s="179">
        <v>0.63</v>
      </c>
    </row>
    <row r="147" spans="1:5" s="108" customFormat="1" ht="17.149999999999999" customHeight="1" x14ac:dyDescent="0.35">
      <c r="A147" s="30" t="s">
        <v>513</v>
      </c>
      <c r="B147" s="30" t="s">
        <v>266</v>
      </c>
      <c r="C147" s="30" t="s">
        <v>514</v>
      </c>
      <c r="D147" s="179">
        <v>0.68</v>
      </c>
    </row>
    <row r="148" spans="1:5" s="108" customFormat="1" ht="17.149999999999999" customHeight="1" x14ac:dyDescent="0.35">
      <c r="A148" s="30" t="s">
        <v>515</v>
      </c>
      <c r="B148" s="30" t="s">
        <v>266</v>
      </c>
      <c r="C148" s="30" t="s">
        <v>516</v>
      </c>
      <c r="D148" s="179">
        <v>0.69</v>
      </c>
    </row>
    <row r="149" spans="1:5" s="108" customFormat="1" ht="17.149999999999999" customHeight="1" x14ac:dyDescent="0.35">
      <c r="A149" s="30" t="s">
        <v>517</v>
      </c>
      <c r="B149" s="30" t="s">
        <v>266</v>
      </c>
      <c r="C149" s="30" t="s">
        <v>518</v>
      </c>
      <c r="D149" s="179">
        <v>0.68</v>
      </c>
    </row>
    <row r="150" spans="1:5" s="108" customFormat="1" ht="17.149999999999999" customHeight="1" x14ac:dyDescent="0.35">
      <c r="A150" s="30" t="s">
        <v>519</v>
      </c>
      <c r="B150" s="30" t="s">
        <v>266</v>
      </c>
      <c r="C150" s="30" t="s">
        <v>520</v>
      </c>
      <c r="D150" s="179">
        <v>0.67</v>
      </c>
    </row>
    <row r="151" spans="1:5" s="108" customFormat="1" ht="17.149999999999999" customHeight="1" x14ac:dyDescent="0.35">
      <c r="A151" s="30" t="s">
        <v>521</v>
      </c>
      <c r="B151" s="30" t="s">
        <v>266</v>
      </c>
      <c r="C151" s="30" t="s">
        <v>522</v>
      </c>
      <c r="D151" s="179">
        <v>0.68</v>
      </c>
    </row>
    <row r="152" spans="1:5" s="108" customFormat="1" ht="17.149999999999999" customHeight="1" x14ac:dyDescent="0.35">
      <c r="A152" s="134" t="s">
        <v>523</v>
      </c>
      <c r="B152" s="134" t="s">
        <v>266</v>
      </c>
      <c r="C152" s="134" t="s">
        <v>524</v>
      </c>
      <c r="D152" s="180">
        <v>0.67</v>
      </c>
      <c r="E152" s="115"/>
    </row>
    <row r="153" spans="1:5" s="108" customFormat="1" ht="17.149999999999999" customHeight="1" x14ac:dyDescent="0.35">
      <c r="A153" s="30" t="s">
        <v>525</v>
      </c>
      <c r="B153" s="30" t="s">
        <v>268</v>
      </c>
      <c r="C153" s="30" t="s">
        <v>526</v>
      </c>
      <c r="D153" s="179">
        <v>0.73</v>
      </c>
    </row>
    <row r="154" spans="1:5" s="108" customFormat="1" ht="17.149999999999999" customHeight="1" x14ac:dyDescent="0.35">
      <c r="A154" s="30" t="s">
        <v>527</v>
      </c>
      <c r="B154" s="30" t="s">
        <v>268</v>
      </c>
      <c r="C154" s="30" t="s">
        <v>528</v>
      </c>
      <c r="D154" s="179">
        <v>0.67</v>
      </c>
    </row>
    <row r="155" spans="1:5" s="108" customFormat="1" ht="17.149999999999999" customHeight="1" x14ac:dyDescent="0.35">
      <c r="A155" s="30" t="s">
        <v>529</v>
      </c>
      <c r="B155" s="30" t="s">
        <v>268</v>
      </c>
      <c r="C155" s="30" t="s">
        <v>530</v>
      </c>
      <c r="D155" s="179">
        <v>0.62</v>
      </c>
    </row>
    <row r="156" spans="1:5" s="108" customFormat="1" ht="17.149999999999999" customHeight="1" x14ac:dyDescent="0.35">
      <c r="A156" s="30" t="s">
        <v>531</v>
      </c>
      <c r="B156" s="30" t="s">
        <v>268</v>
      </c>
      <c r="C156" s="30" t="s">
        <v>532</v>
      </c>
      <c r="D156" s="181">
        <v>0.64</v>
      </c>
    </row>
    <row r="157" spans="1:5" s="108" customFormat="1" ht="17.149999999999999" customHeight="1" x14ac:dyDescent="0.35">
      <c r="A157" s="30" t="s">
        <v>533</v>
      </c>
      <c r="B157" s="30" t="s">
        <v>268</v>
      </c>
      <c r="C157" s="30" t="s">
        <v>534</v>
      </c>
      <c r="D157" s="179">
        <v>0.69</v>
      </c>
    </row>
    <row r="158" spans="1:5" s="108" customFormat="1" ht="17.149999999999999" customHeight="1" x14ac:dyDescent="0.35">
      <c r="A158" s="30" t="s">
        <v>535</v>
      </c>
      <c r="B158" s="30" t="s">
        <v>268</v>
      </c>
      <c r="C158" s="30" t="s">
        <v>536</v>
      </c>
      <c r="D158" s="179">
        <v>0.71</v>
      </c>
    </row>
    <row r="159" spans="1:5" s="108" customFormat="1" ht="17.149999999999999" customHeight="1" x14ac:dyDescent="0.35">
      <c r="A159" s="30" t="s">
        <v>537</v>
      </c>
      <c r="B159" s="30" t="s">
        <v>268</v>
      </c>
      <c r="C159" s="30" t="s">
        <v>538</v>
      </c>
      <c r="D159" s="179">
        <v>0.64</v>
      </c>
    </row>
    <row r="160" spans="1:5" s="108" customFormat="1" ht="17.149999999999999" customHeight="1" x14ac:dyDescent="0.35">
      <c r="A160" s="30" t="s">
        <v>539</v>
      </c>
      <c r="B160" s="30" t="s">
        <v>268</v>
      </c>
      <c r="C160" s="30" t="s">
        <v>540</v>
      </c>
      <c r="D160" s="179">
        <v>0.7</v>
      </c>
    </row>
    <row r="161" spans="1:4" s="108" customFormat="1" ht="17.149999999999999" customHeight="1" x14ac:dyDescent="0.35">
      <c r="A161" s="30" t="s">
        <v>541</v>
      </c>
      <c r="B161" s="30" t="s">
        <v>268</v>
      </c>
      <c r="C161" s="30" t="s">
        <v>542</v>
      </c>
      <c r="D161" s="179">
        <v>0.69</v>
      </c>
    </row>
    <row r="162" spans="1:4" s="108" customFormat="1" ht="17.149999999999999" customHeight="1" x14ac:dyDescent="0.35">
      <c r="A162" s="30" t="s">
        <v>543</v>
      </c>
      <c r="B162" s="30" t="s">
        <v>268</v>
      </c>
      <c r="C162" s="30" t="s">
        <v>544</v>
      </c>
      <c r="D162" s="179">
        <v>0.69</v>
      </c>
    </row>
    <row r="163" spans="1:4" s="108" customFormat="1" ht="17.149999999999999" customHeight="1" x14ac:dyDescent="0.35">
      <c r="A163" s="30" t="s">
        <v>545</v>
      </c>
      <c r="B163" s="30" t="s">
        <v>268</v>
      </c>
      <c r="C163" s="30" t="s">
        <v>546</v>
      </c>
      <c r="D163" s="179">
        <v>0.66</v>
      </c>
    </row>
    <row r="164" spans="1:4" s="108" customFormat="1" ht="17.149999999999999" customHeight="1" x14ac:dyDescent="0.35">
      <c r="A164" s="30" t="s">
        <v>547</v>
      </c>
      <c r="B164" s="30" t="s">
        <v>268</v>
      </c>
      <c r="C164" s="30" t="s">
        <v>548</v>
      </c>
      <c r="D164" s="179">
        <v>0.66</v>
      </c>
    </row>
    <row r="165" spans="1:4" s="108" customFormat="1" ht="17.149999999999999" customHeight="1" x14ac:dyDescent="0.35">
      <c r="A165" s="30" t="s">
        <v>549</v>
      </c>
      <c r="B165" s="30" t="s">
        <v>268</v>
      </c>
      <c r="C165" s="30" t="s">
        <v>550</v>
      </c>
      <c r="D165" s="179">
        <v>0.68</v>
      </c>
    </row>
    <row r="166" spans="1:4" s="108" customFormat="1" ht="17.149999999999999" customHeight="1" x14ac:dyDescent="0.35">
      <c r="A166" s="30" t="s">
        <v>551</v>
      </c>
      <c r="B166" s="30" t="s">
        <v>268</v>
      </c>
      <c r="C166" s="30" t="s">
        <v>552</v>
      </c>
      <c r="D166" s="179">
        <v>0.6</v>
      </c>
    </row>
    <row r="167" spans="1:4" s="108" customFormat="1" ht="17.149999999999999" customHeight="1" x14ac:dyDescent="0.35">
      <c r="A167" s="30" t="s">
        <v>553</v>
      </c>
      <c r="B167" s="30" t="s">
        <v>268</v>
      </c>
      <c r="C167" s="30" t="s">
        <v>554</v>
      </c>
      <c r="D167" s="179">
        <v>0.64</v>
      </c>
    </row>
    <row r="168" spans="1:4" s="108" customFormat="1" ht="17.149999999999999" customHeight="1" x14ac:dyDescent="0.35">
      <c r="A168" s="30" t="s">
        <v>555</v>
      </c>
      <c r="B168" s="30" t="s">
        <v>268</v>
      </c>
      <c r="C168" s="30" t="s">
        <v>556</v>
      </c>
      <c r="D168" s="179">
        <v>0.69</v>
      </c>
    </row>
    <row r="169" spans="1:4" s="108" customFormat="1" ht="17.149999999999999" customHeight="1" x14ac:dyDescent="0.35">
      <c r="A169" s="30" t="s">
        <v>557</v>
      </c>
      <c r="B169" s="30" t="s">
        <v>268</v>
      </c>
      <c r="C169" s="30" t="s">
        <v>558</v>
      </c>
      <c r="D169" s="179">
        <v>0.69</v>
      </c>
    </row>
    <row r="170" spans="1:4" s="108" customFormat="1" ht="17.149999999999999" customHeight="1" x14ac:dyDescent="0.35">
      <c r="A170" s="30" t="s">
        <v>559</v>
      </c>
      <c r="B170" s="30" t="s">
        <v>268</v>
      </c>
      <c r="C170" s="30" t="s">
        <v>560</v>
      </c>
      <c r="D170" s="179">
        <v>0.56999999999999995</v>
      </c>
    </row>
    <row r="171" spans="1:4" s="108" customFormat="1" ht="17.149999999999999" customHeight="1" x14ac:dyDescent="0.35">
      <c r="A171" s="30" t="s">
        <v>561</v>
      </c>
      <c r="B171" s="30" t="s">
        <v>268</v>
      </c>
      <c r="C171" s="30" t="s">
        <v>562</v>
      </c>
      <c r="D171" s="179">
        <v>0.68</v>
      </c>
    </row>
    <row r="172" spans="1:4" s="108" customFormat="1" ht="17.149999999999999" customHeight="1" x14ac:dyDescent="0.35">
      <c r="A172" s="30" t="s">
        <v>563</v>
      </c>
      <c r="B172" s="30" t="s">
        <v>268</v>
      </c>
      <c r="C172" s="30" t="s">
        <v>564</v>
      </c>
      <c r="D172" s="179">
        <v>0.65</v>
      </c>
    </row>
    <row r="173" spans="1:4" s="108" customFormat="1" ht="17.149999999999999" customHeight="1" x14ac:dyDescent="0.35">
      <c r="A173" s="30" t="s">
        <v>565</v>
      </c>
      <c r="B173" s="30" t="s">
        <v>268</v>
      </c>
      <c r="C173" s="30" t="s">
        <v>566</v>
      </c>
      <c r="D173" s="179">
        <v>0.64</v>
      </c>
    </row>
    <row r="174" spans="1:4" s="108" customFormat="1" ht="17.149999999999999" customHeight="1" x14ac:dyDescent="0.35">
      <c r="A174" s="30" t="s">
        <v>567</v>
      </c>
      <c r="B174" s="30" t="s">
        <v>268</v>
      </c>
      <c r="C174" s="30" t="s">
        <v>568</v>
      </c>
      <c r="D174" s="179">
        <v>0.65</v>
      </c>
    </row>
    <row r="175" spans="1:4" s="108" customFormat="1" ht="17.149999999999999" customHeight="1" x14ac:dyDescent="0.35">
      <c r="A175" s="30" t="s">
        <v>569</v>
      </c>
      <c r="B175" s="30" t="s">
        <v>268</v>
      </c>
      <c r="C175" s="30" t="s">
        <v>570</v>
      </c>
      <c r="D175" s="179">
        <v>0.65</v>
      </c>
    </row>
    <row r="176" spans="1:4" s="108" customFormat="1" ht="17.149999999999999" customHeight="1" x14ac:dyDescent="0.35">
      <c r="A176" s="30" t="s">
        <v>571</v>
      </c>
      <c r="B176" s="30" t="s">
        <v>268</v>
      </c>
      <c r="C176" s="30" t="s">
        <v>572</v>
      </c>
      <c r="D176" s="179">
        <v>0.61</v>
      </c>
    </row>
    <row r="177" spans="1:4" s="108" customFormat="1" ht="17.149999999999999" customHeight="1" x14ac:dyDescent="0.35">
      <c r="A177" s="30" t="s">
        <v>573</v>
      </c>
      <c r="B177" s="30" t="s">
        <v>268</v>
      </c>
      <c r="C177" s="30" t="s">
        <v>574</v>
      </c>
      <c r="D177" s="179">
        <v>0.67</v>
      </c>
    </row>
    <row r="178" spans="1:4" s="108" customFormat="1" ht="17.149999999999999" customHeight="1" x14ac:dyDescent="0.35">
      <c r="A178" s="30" t="s">
        <v>575</v>
      </c>
      <c r="B178" s="30" t="s">
        <v>268</v>
      </c>
      <c r="C178" s="30" t="s">
        <v>576</v>
      </c>
      <c r="D178" s="179">
        <v>0.62</v>
      </c>
    </row>
    <row r="179" spans="1:4" s="108" customFormat="1" ht="17.149999999999999" customHeight="1" x14ac:dyDescent="0.35">
      <c r="A179" s="30" t="s">
        <v>577</v>
      </c>
      <c r="B179" s="30" t="s">
        <v>268</v>
      </c>
      <c r="C179" s="30" t="s">
        <v>578</v>
      </c>
      <c r="D179" s="179">
        <v>0.69</v>
      </c>
    </row>
    <row r="180" spans="1:4" s="108" customFormat="1" ht="17.149999999999999" customHeight="1" x14ac:dyDescent="0.35">
      <c r="A180" s="30" t="s">
        <v>579</v>
      </c>
      <c r="B180" s="30" t="s">
        <v>268</v>
      </c>
      <c r="C180" s="30" t="s">
        <v>580</v>
      </c>
      <c r="D180" s="179">
        <v>0.62</v>
      </c>
    </row>
    <row r="181" spans="1:4" s="108" customFormat="1" ht="17.149999999999999" customHeight="1" x14ac:dyDescent="0.35">
      <c r="A181" s="30" t="s">
        <v>581</v>
      </c>
      <c r="B181" s="30" t="s">
        <v>268</v>
      </c>
      <c r="C181" s="30" t="s">
        <v>582</v>
      </c>
      <c r="D181" s="179">
        <v>0.59</v>
      </c>
    </row>
    <row r="182" spans="1:4" s="108" customFormat="1" ht="17.149999999999999" customHeight="1" x14ac:dyDescent="0.35">
      <c r="A182" s="30" t="s">
        <v>583</v>
      </c>
      <c r="B182" s="30" t="s">
        <v>268</v>
      </c>
      <c r="C182" s="30" t="s">
        <v>584</v>
      </c>
      <c r="D182" s="179">
        <v>0.67</v>
      </c>
    </row>
    <row r="183" spans="1:4" s="108" customFormat="1" ht="17.149999999999999" customHeight="1" x14ac:dyDescent="0.35">
      <c r="A183" s="30" t="s">
        <v>585</v>
      </c>
      <c r="B183" s="30" t="s">
        <v>268</v>
      </c>
      <c r="C183" s="30" t="s">
        <v>586</v>
      </c>
      <c r="D183" s="179">
        <v>0.7</v>
      </c>
    </row>
    <row r="184" spans="1:4" s="108" customFormat="1" ht="17.149999999999999" customHeight="1" x14ac:dyDescent="0.35">
      <c r="A184" s="30" t="s">
        <v>587</v>
      </c>
      <c r="B184" s="30" t="s">
        <v>268</v>
      </c>
      <c r="C184" s="30" t="s">
        <v>588</v>
      </c>
      <c r="D184" s="179">
        <v>0.67</v>
      </c>
    </row>
    <row r="185" spans="1:4" s="108" customFormat="1" ht="17.149999999999999" customHeight="1" x14ac:dyDescent="0.35">
      <c r="A185" s="30" t="s">
        <v>589</v>
      </c>
      <c r="B185" s="30" t="s">
        <v>268</v>
      </c>
      <c r="C185" s="30" t="s">
        <v>590</v>
      </c>
      <c r="D185" s="179">
        <v>0.65</v>
      </c>
    </row>
    <row r="186" spans="1:4" s="108" customFormat="1" ht="17.149999999999999" customHeight="1" x14ac:dyDescent="0.35">
      <c r="A186" s="30" t="s">
        <v>591</v>
      </c>
      <c r="B186" s="30" t="s">
        <v>268</v>
      </c>
      <c r="C186" s="30" t="s">
        <v>592</v>
      </c>
      <c r="D186" s="179">
        <v>0.62</v>
      </c>
    </row>
    <row r="187" spans="1:4" s="108" customFormat="1" ht="17.149999999999999" customHeight="1" x14ac:dyDescent="0.35">
      <c r="A187" s="30" t="s">
        <v>593</v>
      </c>
      <c r="B187" s="30" t="s">
        <v>268</v>
      </c>
      <c r="C187" s="30" t="s">
        <v>594</v>
      </c>
      <c r="D187" s="179">
        <v>0.69</v>
      </c>
    </row>
    <row r="188" spans="1:4" s="108" customFormat="1" ht="17.149999999999999" customHeight="1" x14ac:dyDescent="0.35">
      <c r="A188" s="30" t="s">
        <v>595</v>
      </c>
      <c r="B188" s="30" t="s">
        <v>268</v>
      </c>
      <c r="C188" s="30" t="s">
        <v>596</v>
      </c>
      <c r="D188" s="179">
        <v>0.68</v>
      </c>
    </row>
    <row r="189" spans="1:4" s="108" customFormat="1" ht="17.149999999999999" customHeight="1" x14ac:dyDescent="0.35">
      <c r="A189" s="30" t="s">
        <v>597</v>
      </c>
      <c r="B189" s="30" t="s">
        <v>268</v>
      </c>
      <c r="C189" s="30" t="s">
        <v>598</v>
      </c>
      <c r="D189" s="179">
        <v>0.66</v>
      </c>
    </row>
    <row r="190" spans="1:4" s="108" customFormat="1" ht="17.149999999999999" customHeight="1" x14ac:dyDescent="0.35">
      <c r="A190" s="30" t="s">
        <v>599</v>
      </c>
      <c r="B190" s="30" t="s">
        <v>268</v>
      </c>
      <c r="C190" s="30" t="s">
        <v>600</v>
      </c>
      <c r="D190" s="179">
        <v>0.68</v>
      </c>
    </row>
    <row r="191" spans="1:4" s="108" customFormat="1" ht="17.149999999999999" customHeight="1" x14ac:dyDescent="0.35">
      <c r="A191" s="30" t="s">
        <v>601</v>
      </c>
      <c r="B191" s="30" t="s">
        <v>268</v>
      </c>
      <c r="C191" s="30" t="s">
        <v>602</v>
      </c>
      <c r="D191" s="179">
        <v>0.68</v>
      </c>
    </row>
    <row r="192" spans="1:4" s="108" customFormat="1" ht="17.149999999999999" customHeight="1" x14ac:dyDescent="0.35">
      <c r="A192" s="30" t="s">
        <v>603</v>
      </c>
      <c r="B192" s="30" t="s">
        <v>268</v>
      </c>
      <c r="C192" s="30" t="s">
        <v>604</v>
      </c>
      <c r="D192" s="179">
        <v>0.67</v>
      </c>
    </row>
    <row r="193" spans="1:5" s="108" customFormat="1" ht="17.149999999999999" customHeight="1" x14ac:dyDescent="0.35">
      <c r="A193" s="30" t="s">
        <v>605</v>
      </c>
      <c r="B193" s="30" t="s">
        <v>268</v>
      </c>
      <c r="C193" s="30" t="s">
        <v>606</v>
      </c>
      <c r="D193" s="179">
        <v>0.67</v>
      </c>
    </row>
    <row r="194" spans="1:5" s="108" customFormat="1" ht="17.149999999999999" customHeight="1" x14ac:dyDescent="0.35">
      <c r="A194" s="30" t="s">
        <v>607</v>
      </c>
      <c r="B194" s="30" t="s">
        <v>268</v>
      </c>
      <c r="C194" s="30" t="s">
        <v>608</v>
      </c>
      <c r="D194" s="179">
        <v>0.63</v>
      </c>
    </row>
    <row r="195" spans="1:5" s="108" customFormat="1" ht="17.149999999999999" customHeight="1" x14ac:dyDescent="0.35">
      <c r="A195" s="30" t="s">
        <v>609</v>
      </c>
      <c r="B195" s="30" t="s">
        <v>268</v>
      </c>
      <c r="C195" s="30" t="s">
        <v>610</v>
      </c>
      <c r="D195" s="179">
        <v>0.72</v>
      </c>
    </row>
    <row r="196" spans="1:5" s="108" customFormat="1" ht="17.149999999999999" customHeight="1" x14ac:dyDescent="0.35">
      <c r="A196" s="30" t="s">
        <v>611</v>
      </c>
      <c r="B196" s="30" t="s">
        <v>268</v>
      </c>
      <c r="C196" s="30" t="s">
        <v>612</v>
      </c>
      <c r="D196" s="179">
        <v>0.65</v>
      </c>
    </row>
    <row r="197" spans="1:5" s="108" customFormat="1" ht="17.149999999999999" customHeight="1" x14ac:dyDescent="0.35">
      <c r="A197" s="134" t="s">
        <v>613</v>
      </c>
      <c r="B197" s="134" t="s">
        <v>268</v>
      </c>
      <c r="C197" s="134" t="s">
        <v>614</v>
      </c>
      <c r="D197" s="180">
        <v>0.67</v>
      </c>
      <c r="E197" s="115"/>
    </row>
    <row r="198" spans="1:5" s="108" customFormat="1" ht="17.149999999999999" customHeight="1" x14ac:dyDescent="0.35">
      <c r="A198" s="30" t="s">
        <v>615</v>
      </c>
      <c r="B198" s="30" t="s">
        <v>270</v>
      </c>
      <c r="C198" s="30" t="s">
        <v>616</v>
      </c>
      <c r="D198" s="179">
        <v>0.34</v>
      </c>
    </row>
    <row r="199" spans="1:5" s="108" customFormat="1" ht="17.149999999999999" customHeight="1" x14ac:dyDescent="0.35">
      <c r="A199" s="30" t="s">
        <v>617</v>
      </c>
      <c r="B199" s="30" t="s">
        <v>270</v>
      </c>
      <c r="C199" s="30" t="s">
        <v>618</v>
      </c>
      <c r="D199" s="179">
        <v>0.63</v>
      </c>
    </row>
    <row r="200" spans="1:5" s="108" customFormat="1" ht="17.149999999999999" customHeight="1" x14ac:dyDescent="0.35">
      <c r="A200" s="30" t="s">
        <v>619</v>
      </c>
      <c r="B200" s="30" t="s">
        <v>270</v>
      </c>
      <c r="C200" s="30" t="s">
        <v>620</v>
      </c>
      <c r="D200" s="179">
        <v>0.55000000000000004</v>
      </c>
    </row>
    <row r="201" spans="1:5" s="108" customFormat="1" ht="17.149999999999999" customHeight="1" x14ac:dyDescent="0.35">
      <c r="A201" s="30" t="s">
        <v>621</v>
      </c>
      <c r="B201" s="30" t="s">
        <v>270</v>
      </c>
      <c r="C201" s="30" t="s">
        <v>622</v>
      </c>
      <c r="D201" s="181">
        <v>0.63</v>
      </c>
    </row>
    <row r="202" spans="1:5" s="108" customFormat="1" ht="17.149999999999999" customHeight="1" x14ac:dyDescent="0.35">
      <c r="A202" s="30" t="s">
        <v>623</v>
      </c>
      <c r="B202" s="30" t="s">
        <v>270</v>
      </c>
      <c r="C202" s="30" t="s">
        <v>624</v>
      </c>
      <c r="D202" s="179">
        <v>0.53</v>
      </c>
    </row>
    <row r="203" spans="1:5" s="108" customFormat="1" ht="17.149999999999999" customHeight="1" x14ac:dyDescent="0.35">
      <c r="A203" s="30" t="s">
        <v>625</v>
      </c>
      <c r="B203" s="30" t="s">
        <v>270</v>
      </c>
      <c r="C203" s="30" t="s">
        <v>626</v>
      </c>
      <c r="D203" s="179">
        <v>0.59</v>
      </c>
    </row>
    <row r="204" spans="1:5" s="108" customFormat="1" ht="17.149999999999999" customHeight="1" x14ac:dyDescent="0.35">
      <c r="A204" s="30" t="s">
        <v>627</v>
      </c>
      <c r="B204" s="30" t="s">
        <v>270</v>
      </c>
      <c r="C204" s="30" t="s">
        <v>628</v>
      </c>
      <c r="D204" s="179">
        <v>0.4</v>
      </c>
    </row>
    <row r="205" spans="1:5" s="108" customFormat="1" ht="17.149999999999999" customHeight="1" x14ac:dyDescent="0.35">
      <c r="A205" s="30" t="s">
        <v>629</v>
      </c>
      <c r="B205" s="30" t="s">
        <v>270</v>
      </c>
      <c r="C205" s="30" t="s">
        <v>630</v>
      </c>
      <c r="D205" s="179">
        <v>0.62</v>
      </c>
    </row>
    <row r="206" spans="1:5" s="108" customFormat="1" ht="17.149999999999999" customHeight="1" x14ac:dyDescent="0.35">
      <c r="A206" s="30" t="s">
        <v>631</v>
      </c>
      <c r="B206" s="30" t="s">
        <v>270</v>
      </c>
      <c r="C206" s="30" t="s">
        <v>632</v>
      </c>
      <c r="D206" s="179">
        <v>0.54</v>
      </c>
    </row>
    <row r="207" spans="1:5" s="108" customFormat="1" ht="17.149999999999999" customHeight="1" x14ac:dyDescent="0.35">
      <c r="A207" s="30" t="s">
        <v>633</v>
      </c>
      <c r="B207" s="30" t="s">
        <v>270</v>
      </c>
      <c r="C207" s="30" t="s">
        <v>634</v>
      </c>
      <c r="D207" s="179">
        <v>0.57999999999999996</v>
      </c>
    </row>
    <row r="208" spans="1:5" s="108" customFormat="1" ht="17.149999999999999" customHeight="1" x14ac:dyDescent="0.35">
      <c r="A208" s="30" t="s">
        <v>635</v>
      </c>
      <c r="B208" s="30" t="s">
        <v>270</v>
      </c>
      <c r="C208" s="30" t="s">
        <v>636</v>
      </c>
      <c r="D208" s="179">
        <v>0.6</v>
      </c>
    </row>
    <row r="209" spans="1:4" s="108" customFormat="1" ht="17.149999999999999" customHeight="1" x14ac:dyDescent="0.35">
      <c r="A209" s="30" t="s">
        <v>637</v>
      </c>
      <c r="B209" s="30" t="s">
        <v>270</v>
      </c>
      <c r="C209" s="30" t="s">
        <v>638</v>
      </c>
      <c r="D209" s="179">
        <v>0.48</v>
      </c>
    </row>
    <row r="210" spans="1:4" s="108" customFormat="1" ht="17.149999999999999" customHeight="1" x14ac:dyDescent="0.35">
      <c r="A210" s="30" t="s">
        <v>639</v>
      </c>
      <c r="B210" s="30" t="s">
        <v>270</v>
      </c>
      <c r="C210" s="30" t="s">
        <v>640</v>
      </c>
      <c r="D210" s="179">
        <v>0.44</v>
      </c>
    </row>
    <row r="211" spans="1:4" s="108" customFormat="1" ht="17.149999999999999" customHeight="1" x14ac:dyDescent="0.35">
      <c r="A211" s="30" t="s">
        <v>641</v>
      </c>
      <c r="B211" s="30" t="s">
        <v>270</v>
      </c>
      <c r="C211" s="30" t="s">
        <v>642</v>
      </c>
      <c r="D211" s="179">
        <v>0.5</v>
      </c>
    </row>
    <row r="212" spans="1:4" s="108" customFormat="1" ht="17.149999999999999" customHeight="1" x14ac:dyDescent="0.35">
      <c r="A212" s="30" t="s">
        <v>643</v>
      </c>
      <c r="B212" s="30" t="s">
        <v>270</v>
      </c>
      <c r="C212" s="30" t="s">
        <v>644</v>
      </c>
      <c r="D212" s="179">
        <v>0.59</v>
      </c>
    </row>
    <row r="213" spans="1:4" s="108" customFormat="1" ht="17.149999999999999" customHeight="1" x14ac:dyDescent="0.35">
      <c r="A213" s="30" t="s">
        <v>645</v>
      </c>
      <c r="B213" s="30" t="s">
        <v>270</v>
      </c>
      <c r="C213" s="30" t="s">
        <v>646</v>
      </c>
      <c r="D213" s="179">
        <v>0.59</v>
      </c>
    </row>
    <row r="214" spans="1:4" s="108" customFormat="1" ht="17.149999999999999" customHeight="1" x14ac:dyDescent="0.35">
      <c r="A214" s="30" t="s">
        <v>647</v>
      </c>
      <c r="B214" s="30" t="s">
        <v>270</v>
      </c>
      <c r="C214" s="30" t="s">
        <v>648</v>
      </c>
      <c r="D214" s="179">
        <v>0.6</v>
      </c>
    </row>
    <row r="215" spans="1:4" s="108" customFormat="1" ht="17.149999999999999" customHeight="1" x14ac:dyDescent="0.35">
      <c r="A215" s="30" t="s">
        <v>649</v>
      </c>
      <c r="B215" s="30" t="s">
        <v>270</v>
      </c>
      <c r="C215" s="30" t="s">
        <v>650</v>
      </c>
      <c r="D215" s="179">
        <v>0.56000000000000005</v>
      </c>
    </row>
    <row r="216" spans="1:4" s="108" customFormat="1" ht="17.149999999999999" customHeight="1" x14ac:dyDescent="0.35">
      <c r="A216" s="30" t="s">
        <v>651</v>
      </c>
      <c r="B216" s="30" t="s">
        <v>270</v>
      </c>
      <c r="C216" s="30" t="s">
        <v>652</v>
      </c>
      <c r="D216" s="179">
        <v>0.44</v>
      </c>
    </row>
    <row r="217" spans="1:4" s="108" customFormat="1" ht="17.149999999999999" customHeight="1" x14ac:dyDescent="0.35">
      <c r="A217" s="30" t="s">
        <v>653</v>
      </c>
      <c r="B217" s="30" t="s">
        <v>270</v>
      </c>
      <c r="C217" s="30" t="s">
        <v>654</v>
      </c>
      <c r="D217" s="179">
        <v>0.33</v>
      </c>
    </row>
    <row r="218" spans="1:4" s="108" customFormat="1" ht="17.149999999999999" customHeight="1" x14ac:dyDescent="0.35">
      <c r="A218" s="30" t="s">
        <v>655</v>
      </c>
      <c r="B218" s="30" t="s">
        <v>270</v>
      </c>
      <c r="C218" s="30" t="s">
        <v>656</v>
      </c>
      <c r="D218" s="179">
        <v>0.61</v>
      </c>
    </row>
    <row r="219" spans="1:4" s="108" customFormat="1" ht="17.149999999999999" customHeight="1" x14ac:dyDescent="0.35">
      <c r="A219" s="30" t="s">
        <v>657</v>
      </c>
      <c r="B219" s="30" t="s">
        <v>270</v>
      </c>
      <c r="C219" s="30" t="s">
        <v>658</v>
      </c>
      <c r="D219" s="179">
        <v>0.51</v>
      </c>
    </row>
    <row r="220" spans="1:4" s="108" customFormat="1" ht="17.149999999999999" customHeight="1" x14ac:dyDescent="0.35">
      <c r="A220" s="30" t="s">
        <v>659</v>
      </c>
      <c r="B220" s="30" t="s">
        <v>270</v>
      </c>
      <c r="C220" s="30" t="s">
        <v>660</v>
      </c>
      <c r="D220" s="179">
        <v>0.56000000000000005</v>
      </c>
    </row>
    <row r="221" spans="1:4" s="108" customFormat="1" ht="17.149999999999999" customHeight="1" x14ac:dyDescent="0.35">
      <c r="A221" s="30" t="s">
        <v>661</v>
      </c>
      <c r="B221" s="30" t="s">
        <v>270</v>
      </c>
      <c r="C221" s="30" t="s">
        <v>662</v>
      </c>
      <c r="D221" s="179">
        <v>0.57999999999999996</v>
      </c>
    </row>
    <row r="222" spans="1:4" s="108" customFormat="1" ht="17.149999999999999" customHeight="1" x14ac:dyDescent="0.35">
      <c r="A222" s="30" t="s">
        <v>663</v>
      </c>
      <c r="B222" s="30" t="s">
        <v>270</v>
      </c>
      <c r="C222" s="30" t="s">
        <v>664</v>
      </c>
      <c r="D222" s="179">
        <v>0.61</v>
      </c>
    </row>
    <row r="223" spans="1:4" s="108" customFormat="1" ht="17.149999999999999" customHeight="1" x14ac:dyDescent="0.35">
      <c r="A223" s="30" t="s">
        <v>665</v>
      </c>
      <c r="B223" s="30" t="s">
        <v>270</v>
      </c>
      <c r="C223" s="30" t="s">
        <v>666</v>
      </c>
      <c r="D223" s="179">
        <v>0.59</v>
      </c>
    </row>
    <row r="224" spans="1:4" s="108" customFormat="1" ht="17.149999999999999" customHeight="1" x14ac:dyDescent="0.35">
      <c r="A224" s="30" t="s">
        <v>667</v>
      </c>
      <c r="B224" s="30" t="s">
        <v>270</v>
      </c>
      <c r="C224" s="30" t="s">
        <v>668</v>
      </c>
      <c r="D224" s="179">
        <v>0.54</v>
      </c>
    </row>
    <row r="225" spans="1:5" s="108" customFormat="1" ht="17.149999999999999" customHeight="1" x14ac:dyDescent="0.35">
      <c r="A225" s="30" t="s">
        <v>669</v>
      </c>
      <c r="B225" s="30" t="s">
        <v>270</v>
      </c>
      <c r="C225" s="30" t="s">
        <v>670</v>
      </c>
      <c r="D225" s="179">
        <v>0.49</v>
      </c>
    </row>
    <row r="226" spans="1:5" s="108" customFormat="1" ht="17.149999999999999" customHeight="1" x14ac:dyDescent="0.35">
      <c r="A226" s="30" t="s">
        <v>671</v>
      </c>
      <c r="B226" s="30" t="s">
        <v>270</v>
      </c>
      <c r="C226" s="30" t="s">
        <v>672</v>
      </c>
      <c r="D226" s="179">
        <v>0.62</v>
      </c>
    </row>
    <row r="227" spans="1:5" s="108" customFormat="1" ht="17.149999999999999" customHeight="1" x14ac:dyDescent="0.35">
      <c r="A227" s="30" t="s">
        <v>673</v>
      </c>
      <c r="B227" s="30" t="s">
        <v>270</v>
      </c>
      <c r="C227" s="30" t="s">
        <v>674</v>
      </c>
      <c r="D227" s="179">
        <v>0.53</v>
      </c>
    </row>
    <row r="228" spans="1:5" s="108" customFormat="1" ht="17.149999999999999" customHeight="1" x14ac:dyDescent="0.35">
      <c r="A228" s="30" t="s">
        <v>675</v>
      </c>
      <c r="B228" s="30" t="s">
        <v>270</v>
      </c>
      <c r="C228" s="30" t="s">
        <v>676</v>
      </c>
      <c r="D228" s="179">
        <v>0.56999999999999995</v>
      </c>
    </row>
    <row r="229" spans="1:5" s="108" customFormat="1" ht="17.149999999999999" customHeight="1" x14ac:dyDescent="0.35">
      <c r="A229" s="30" t="s">
        <v>677</v>
      </c>
      <c r="B229" s="30" t="s">
        <v>270</v>
      </c>
      <c r="C229" s="30" t="s">
        <v>678</v>
      </c>
      <c r="D229" s="179">
        <v>0.53</v>
      </c>
    </row>
    <row r="230" spans="1:5" s="108" customFormat="1" ht="17.149999999999999" customHeight="1" x14ac:dyDescent="0.35">
      <c r="A230" s="134" t="s">
        <v>679</v>
      </c>
      <c r="B230" s="134" t="s">
        <v>270</v>
      </c>
      <c r="C230" s="134" t="s">
        <v>680</v>
      </c>
      <c r="D230" s="180">
        <v>0.34</v>
      </c>
      <c r="E230" s="115"/>
    </row>
    <row r="231" spans="1:5" s="108" customFormat="1" ht="17.149999999999999" customHeight="1" x14ac:dyDescent="0.35">
      <c r="A231" s="30" t="s">
        <v>681</v>
      </c>
      <c r="B231" s="30" t="s">
        <v>272</v>
      </c>
      <c r="C231" s="30" t="s">
        <v>682</v>
      </c>
      <c r="D231" s="179">
        <v>0.71</v>
      </c>
    </row>
    <row r="232" spans="1:5" s="108" customFormat="1" ht="17.149999999999999" customHeight="1" x14ac:dyDescent="0.35">
      <c r="A232" s="30" t="s">
        <v>683</v>
      </c>
      <c r="B232" s="30" t="s">
        <v>272</v>
      </c>
      <c r="C232" s="30" t="s">
        <v>684</v>
      </c>
      <c r="D232" s="179">
        <v>0.67</v>
      </c>
    </row>
    <row r="233" spans="1:5" s="108" customFormat="1" ht="17.149999999999999" customHeight="1" x14ac:dyDescent="0.35">
      <c r="A233" s="30" t="s">
        <v>685</v>
      </c>
      <c r="B233" s="30" t="s">
        <v>272</v>
      </c>
      <c r="C233" s="30" t="s">
        <v>686</v>
      </c>
      <c r="D233" s="179">
        <v>0.62</v>
      </c>
    </row>
    <row r="234" spans="1:5" s="108" customFormat="1" ht="17.149999999999999" customHeight="1" x14ac:dyDescent="0.35">
      <c r="A234" s="30" t="s">
        <v>687</v>
      </c>
      <c r="B234" s="30" t="s">
        <v>272</v>
      </c>
      <c r="C234" s="30" t="s">
        <v>688</v>
      </c>
      <c r="D234" s="181">
        <v>0.64</v>
      </c>
    </row>
    <row r="235" spans="1:5" s="108" customFormat="1" ht="17.149999999999999" customHeight="1" x14ac:dyDescent="0.35">
      <c r="A235" s="30" t="s">
        <v>689</v>
      </c>
      <c r="B235" s="30" t="s">
        <v>272</v>
      </c>
      <c r="C235" s="30" t="s">
        <v>690</v>
      </c>
      <c r="D235" s="179">
        <v>0.61</v>
      </c>
    </row>
    <row r="236" spans="1:5" s="108" customFormat="1" ht="17.149999999999999" customHeight="1" x14ac:dyDescent="0.35">
      <c r="A236" s="30" t="s">
        <v>691</v>
      </c>
      <c r="B236" s="30" t="s">
        <v>272</v>
      </c>
      <c r="C236" s="30" t="s">
        <v>692</v>
      </c>
      <c r="D236" s="179">
        <v>0.59</v>
      </c>
    </row>
    <row r="237" spans="1:5" s="108" customFormat="1" ht="17.149999999999999" customHeight="1" x14ac:dyDescent="0.35">
      <c r="A237" s="30" t="s">
        <v>693</v>
      </c>
      <c r="B237" s="30" t="s">
        <v>272</v>
      </c>
      <c r="C237" s="30" t="s">
        <v>694</v>
      </c>
      <c r="D237" s="179">
        <v>0.68</v>
      </c>
    </row>
    <row r="238" spans="1:5" s="108" customFormat="1" ht="17.149999999999999" customHeight="1" x14ac:dyDescent="0.35">
      <c r="A238" s="30" t="s">
        <v>695</v>
      </c>
      <c r="B238" s="30" t="s">
        <v>272</v>
      </c>
      <c r="C238" s="30" t="s">
        <v>696</v>
      </c>
      <c r="D238" s="179">
        <v>0.73</v>
      </c>
    </row>
    <row r="239" spans="1:5" s="108" customFormat="1" ht="17.149999999999999" customHeight="1" x14ac:dyDescent="0.35">
      <c r="A239" s="30" t="s">
        <v>697</v>
      </c>
      <c r="B239" s="30" t="s">
        <v>272</v>
      </c>
      <c r="C239" s="30" t="s">
        <v>698</v>
      </c>
      <c r="D239" s="179">
        <v>0.6</v>
      </c>
    </row>
    <row r="240" spans="1:5" s="108" customFormat="1" ht="17.149999999999999" customHeight="1" x14ac:dyDescent="0.35">
      <c r="A240" s="30" t="s">
        <v>699</v>
      </c>
      <c r="B240" s="30" t="s">
        <v>272</v>
      </c>
      <c r="C240" s="30" t="s">
        <v>700</v>
      </c>
      <c r="D240" s="179">
        <v>0.65</v>
      </c>
    </row>
    <row r="241" spans="1:4" s="108" customFormat="1" ht="17.149999999999999" customHeight="1" x14ac:dyDescent="0.35">
      <c r="A241" s="30" t="s">
        <v>701</v>
      </c>
      <c r="B241" s="30" t="s">
        <v>272</v>
      </c>
      <c r="C241" s="30" t="s">
        <v>702</v>
      </c>
      <c r="D241" s="179">
        <v>0.64</v>
      </c>
    </row>
    <row r="242" spans="1:4" s="108" customFormat="1" ht="17.149999999999999" customHeight="1" x14ac:dyDescent="0.35">
      <c r="A242" s="30" t="s">
        <v>703</v>
      </c>
      <c r="B242" s="30" t="s">
        <v>272</v>
      </c>
      <c r="C242" s="30" t="s">
        <v>704</v>
      </c>
      <c r="D242" s="179">
        <v>0.51</v>
      </c>
    </row>
    <row r="243" spans="1:4" s="108" customFormat="1" ht="17.149999999999999" customHeight="1" x14ac:dyDescent="0.35">
      <c r="A243" s="30" t="s">
        <v>705</v>
      </c>
      <c r="B243" s="30" t="s">
        <v>272</v>
      </c>
      <c r="C243" s="30" t="s">
        <v>706</v>
      </c>
      <c r="D243" s="179">
        <v>0.62</v>
      </c>
    </row>
    <row r="244" spans="1:4" s="108" customFormat="1" ht="17.149999999999999" customHeight="1" x14ac:dyDescent="0.35">
      <c r="A244" s="30" t="s">
        <v>707</v>
      </c>
      <c r="B244" s="30" t="s">
        <v>272</v>
      </c>
      <c r="C244" s="30" t="s">
        <v>708</v>
      </c>
      <c r="D244" s="179">
        <v>0.62</v>
      </c>
    </row>
    <row r="245" spans="1:4" s="108" customFormat="1" ht="17.149999999999999" customHeight="1" x14ac:dyDescent="0.35">
      <c r="A245" s="30" t="s">
        <v>709</v>
      </c>
      <c r="B245" s="30" t="s">
        <v>272</v>
      </c>
      <c r="C245" s="30" t="s">
        <v>710</v>
      </c>
      <c r="D245" s="179">
        <v>0.62</v>
      </c>
    </row>
    <row r="246" spans="1:4" s="108" customFormat="1" ht="17.149999999999999" customHeight="1" x14ac:dyDescent="0.35">
      <c r="A246" s="30" t="s">
        <v>711</v>
      </c>
      <c r="B246" s="30" t="s">
        <v>272</v>
      </c>
      <c r="C246" s="30" t="s">
        <v>712</v>
      </c>
      <c r="D246" s="179">
        <v>0.65</v>
      </c>
    </row>
    <row r="247" spans="1:4" s="108" customFormat="1" ht="17.149999999999999" customHeight="1" x14ac:dyDescent="0.35">
      <c r="A247" s="30" t="s">
        <v>713</v>
      </c>
      <c r="B247" s="30" t="s">
        <v>272</v>
      </c>
      <c r="C247" s="30" t="s">
        <v>714</v>
      </c>
      <c r="D247" s="179">
        <v>0.62</v>
      </c>
    </row>
    <row r="248" spans="1:4" s="108" customFormat="1" ht="17.149999999999999" customHeight="1" x14ac:dyDescent="0.35">
      <c r="A248" s="30" t="s">
        <v>715</v>
      </c>
      <c r="B248" s="30" t="s">
        <v>272</v>
      </c>
      <c r="C248" s="30" t="s">
        <v>716</v>
      </c>
      <c r="D248" s="179">
        <v>0.62</v>
      </c>
    </row>
    <row r="249" spans="1:4" s="108" customFormat="1" ht="17.149999999999999" customHeight="1" x14ac:dyDescent="0.35">
      <c r="A249" s="30" t="s">
        <v>717</v>
      </c>
      <c r="B249" s="30" t="s">
        <v>272</v>
      </c>
      <c r="C249" s="30" t="s">
        <v>718</v>
      </c>
      <c r="D249" s="179">
        <v>0.68</v>
      </c>
    </row>
    <row r="250" spans="1:4" s="108" customFormat="1" ht="17.149999999999999" customHeight="1" x14ac:dyDescent="0.35">
      <c r="A250" s="30" t="s">
        <v>719</v>
      </c>
      <c r="B250" s="30" t="s">
        <v>272</v>
      </c>
      <c r="C250" s="30" t="s">
        <v>720</v>
      </c>
      <c r="D250" s="179">
        <v>0.64</v>
      </c>
    </row>
    <row r="251" spans="1:4" s="108" customFormat="1" ht="17.149999999999999" customHeight="1" x14ac:dyDescent="0.35">
      <c r="A251" s="30" t="s">
        <v>721</v>
      </c>
      <c r="B251" s="30" t="s">
        <v>272</v>
      </c>
      <c r="C251" s="30" t="s">
        <v>722</v>
      </c>
      <c r="D251" s="179">
        <v>0.69</v>
      </c>
    </row>
    <row r="252" spans="1:4" s="108" customFormat="1" ht="17.149999999999999" customHeight="1" x14ac:dyDescent="0.35">
      <c r="A252" s="30" t="s">
        <v>723</v>
      </c>
      <c r="B252" s="30" t="s">
        <v>272</v>
      </c>
      <c r="C252" s="30" t="s">
        <v>724</v>
      </c>
      <c r="D252" s="179">
        <v>0.67</v>
      </c>
    </row>
    <row r="253" spans="1:4" s="108" customFormat="1" ht="17.149999999999999" customHeight="1" x14ac:dyDescent="0.35">
      <c r="A253" s="30" t="s">
        <v>725</v>
      </c>
      <c r="B253" s="30" t="s">
        <v>272</v>
      </c>
      <c r="C253" s="30" t="s">
        <v>726</v>
      </c>
      <c r="D253" s="179">
        <v>0.68</v>
      </c>
    </row>
    <row r="254" spans="1:4" s="108" customFormat="1" ht="17.149999999999999" customHeight="1" x14ac:dyDescent="0.35">
      <c r="A254" s="30" t="s">
        <v>727</v>
      </c>
      <c r="B254" s="30" t="s">
        <v>272</v>
      </c>
      <c r="C254" s="30" t="s">
        <v>728</v>
      </c>
      <c r="D254" s="179">
        <v>0.64</v>
      </c>
    </row>
    <row r="255" spans="1:4" s="108" customFormat="1" ht="17.149999999999999" customHeight="1" x14ac:dyDescent="0.35">
      <c r="A255" s="30" t="s">
        <v>729</v>
      </c>
      <c r="B255" s="30" t="s">
        <v>272</v>
      </c>
      <c r="C255" s="30" t="s">
        <v>730</v>
      </c>
      <c r="D255" s="179">
        <v>0.66</v>
      </c>
    </row>
    <row r="256" spans="1:4" s="108" customFormat="1" ht="17.149999999999999" customHeight="1" x14ac:dyDescent="0.35">
      <c r="A256" s="30" t="s">
        <v>731</v>
      </c>
      <c r="B256" s="30" t="s">
        <v>272</v>
      </c>
      <c r="C256" s="30" t="s">
        <v>732</v>
      </c>
      <c r="D256" s="179">
        <v>0.61</v>
      </c>
    </row>
    <row r="257" spans="1:4" s="108" customFormat="1" ht="17.149999999999999" customHeight="1" x14ac:dyDescent="0.35">
      <c r="A257" s="30" t="s">
        <v>733</v>
      </c>
      <c r="B257" s="30" t="s">
        <v>272</v>
      </c>
      <c r="C257" s="30" t="s">
        <v>734</v>
      </c>
      <c r="D257" s="179">
        <v>0.65</v>
      </c>
    </row>
    <row r="258" spans="1:4" s="108" customFormat="1" ht="17.149999999999999" customHeight="1" x14ac:dyDescent="0.35">
      <c r="A258" s="30" t="s">
        <v>735</v>
      </c>
      <c r="B258" s="30" t="s">
        <v>272</v>
      </c>
      <c r="C258" s="30" t="s">
        <v>736</v>
      </c>
      <c r="D258" s="179">
        <v>0.65</v>
      </c>
    </row>
    <row r="259" spans="1:4" s="108" customFormat="1" ht="17.149999999999999" customHeight="1" x14ac:dyDescent="0.35">
      <c r="A259" s="30" t="s">
        <v>737</v>
      </c>
      <c r="B259" s="30" t="s">
        <v>272</v>
      </c>
      <c r="C259" s="30" t="s">
        <v>738</v>
      </c>
      <c r="D259" s="179">
        <v>0.63</v>
      </c>
    </row>
    <row r="260" spans="1:4" s="108" customFormat="1" ht="17.149999999999999" customHeight="1" x14ac:dyDescent="0.35">
      <c r="A260" s="30" t="s">
        <v>739</v>
      </c>
      <c r="B260" s="30" t="s">
        <v>272</v>
      </c>
      <c r="C260" s="30" t="s">
        <v>740</v>
      </c>
      <c r="D260" s="179">
        <v>0.69</v>
      </c>
    </row>
    <row r="261" spans="1:4" s="108" customFormat="1" ht="17.149999999999999" customHeight="1" x14ac:dyDescent="0.35">
      <c r="A261" s="30" t="s">
        <v>741</v>
      </c>
      <c r="B261" s="30" t="s">
        <v>272</v>
      </c>
      <c r="C261" s="30" t="s">
        <v>742</v>
      </c>
      <c r="D261" s="179">
        <v>0.68</v>
      </c>
    </row>
    <row r="262" spans="1:4" s="108" customFormat="1" ht="17.149999999999999" customHeight="1" x14ac:dyDescent="0.35">
      <c r="A262" s="30" t="s">
        <v>743</v>
      </c>
      <c r="B262" s="30" t="s">
        <v>272</v>
      </c>
      <c r="C262" s="30" t="s">
        <v>744</v>
      </c>
      <c r="D262" s="179">
        <v>0.67</v>
      </c>
    </row>
    <row r="263" spans="1:4" s="108" customFormat="1" ht="17.149999999999999" customHeight="1" x14ac:dyDescent="0.35">
      <c r="A263" s="30" t="s">
        <v>745</v>
      </c>
      <c r="B263" s="30" t="s">
        <v>272</v>
      </c>
      <c r="C263" s="30" t="s">
        <v>746</v>
      </c>
      <c r="D263" s="179">
        <v>0.68</v>
      </c>
    </row>
    <row r="264" spans="1:4" s="108" customFormat="1" ht="17.149999999999999" customHeight="1" x14ac:dyDescent="0.35">
      <c r="A264" s="30" t="s">
        <v>747</v>
      </c>
      <c r="B264" s="30" t="s">
        <v>272</v>
      </c>
      <c r="C264" s="30" t="s">
        <v>748</v>
      </c>
      <c r="D264" s="179">
        <v>0.65</v>
      </c>
    </row>
    <row r="265" spans="1:4" s="108" customFormat="1" ht="17.149999999999999" customHeight="1" x14ac:dyDescent="0.35">
      <c r="A265" s="30" t="s">
        <v>749</v>
      </c>
      <c r="B265" s="30" t="s">
        <v>272</v>
      </c>
      <c r="C265" s="30" t="s">
        <v>750</v>
      </c>
      <c r="D265" s="179">
        <v>0.69</v>
      </c>
    </row>
    <row r="266" spans="1:4" s="108" customFormat="1" ht="17.149999999999999" customHeight="1" x14ac:dyDescent="0.35">
      <c r="A266" s="30" t="s">
        <v>751</v>
      </c>
      <c r="B266" s="30" t="s">
        <v>272</v>
      </c>
      <c r="C266" s="30" t="s">
        <v>752</v>
      </c>
      <c r="D266" s="179">
        <v>0.61</v>
      </c>
    </row>
    <row r="267" spans="1:4" s="108" customFormat="1" ht="17.149999999999999" customHeight="1" x14ac:dyDescent="0.35">
      <c r="A267" s="30" t="s">
        <v>753</v>
      </c>
      <c r="B267" s="30" t="s">
        <v>272</v>
      </c>
      <c r="C267" s="30" t="s">
        <v>754</v>
      </c>
      <c r="D267" s="179">
        <v>0.66</v>
      </c>
    </row>
    <row r="268" spans="1:4" s="108" customFormat="1" ht="17.149999999999999" customHeight="1" x14ac:dyDescent="0.35">
      <c r="A268" s="30" t="s">
        <v>755</v>
      </c>
      <c r="B268" s="30" t="s">
        <v>272</v>
      </c>
      <c r="C268" s="30" t="s">
        <v>756</v>
      </c>
      <c r="D268" s="179">
        <v>0.69</v>
      </c>
    </row>
    <row r="269" spans="1:4" s="108" customFormat="1" ht="17.149999999999999" customHeight="1" x14ac:dyDescent="0.35">
      <c r="A269" s="30" t="s">
        <v>757</v>
      </c>
      <c r="B269" s="30" t="s">
        <v>272</v>
      </c>
      <c r="C269" s="30" t="s">
        <v>758</v>
      </c>
      <c r="D269" s="179">
        <v>0.65</v>
      </c>
    </row>
    <row r="270" spans="1:4" s="108" customFormat="1" ht="17.149999999999999" customHeight="1" x14ac:dyDescent="0.35">
      <c r="A270" s="30" t="s">
        <v>759</v>
      </c>
      <c r="B270" s="30" t="s">
        <v>272</v>
      </c>
      <c r="C270" s="30" t="s">
        <v>760</v>
      </c>
      <c r="D270" s="179">
        <v>0.65</v>
      </c>
    </row>
    <row r="271" spans="1:4" s="108" customFormat="1" ht="17.149999999999999" customHeight="1" x14ac:dyDescent="0.35">
      <c r="A271" s="30" t="s">
        <v>761</v>
      </c>
      <c r="B271" s="30" t="s">
        <v>272</v>
      </c>
      <c r="C271" s="30" t="s">
        <v>762</v>
      </c>
      <c r="D271" s="179">
        <v>0.62</v>
      </c>
    </row>
    <row r="272" spans="1:4" s="108" customFormat="1" ht="17.149999999999999" customHeight="1" x14ac:dyDescent="0.35">
      <c r="A272" s="30" t="s">
        <v>763</v>
      </c>
      <c r="B272" s="30" t="s">
        <v>272</v>
      </c>
      <c r="C272" s="30" t="s">
        <v>764</v>
      </c>
      <c r="D272" s="179">
        <v>0.66</v>
      </c>
    </row>
    <row r="273" spans="1:4" s="108" customFormat="1" ht="17.149999999999999" customHeight="1" x14ac:dyDescent="0.35">
      <c r="A273" s="30" t="s">
        <v>765</v>
      </c>
      <c r="B273" s="30" t="s">
        <v>272</v>
      </c>
      <c r="C273" s="30" t="s">
        <v>766</v>
      </c>
      <c r="D273" s="179">
        <v>0.59</v>
      </c>
    </row>
    <row r="274" spans="1:4" s="108" customFormat="1" ht="17.149999999999999" customHeight="1" x14ac:dyDescent="0.35">
      <c r="A274" s="30" t="s">
        <v>767</v>
      </c>
      <c r="B274" s="30" t="s">
        <v>272</v>
      </c>
      <c r="C274" s="30" t="s">
        <v>768</v>
      </c>
      <c r="D274" s="179">
        <v>0.63</v>
      </c>
    </row>
    <row r="275" spans="1:4" s="108" customFormat="1" ht="17.149999999999999" customHeight="1" x14ac:dyDescent="0.35">
      <c r="A275" s="30" t="s">
        <v>769</v>
      </c>
      <c r="B275" s="30" t="s">
        <v>272</v>
      </c>
      <c r="C275" s="30" t="s">
        <v>770</v>
      </c>
      <c r="D275" s="179">
        <v>0.67</v>
      </c>
    </row>
    <row r="276" spans="1:4" s="108" customFormat="1" ht="17.149999999999999" customHeight="1" x14ac:dyDescent="0.35">
      <c r="A276" s="30" t="s">
        <v>771</v>
      </c>
      <c r="B276" s="30" t="s">
        <v>272</v>
      </c>
      <c r="C276" s="30" t="s">
        <v>772</v>
      </c>
      <c r="D276" s="179">
        <v>0.63</v>
      </c>
    </row>
    <row r="277" spans="1:4" s="108" customFormat="1" ht="17.149999999999999" customHeight="1" x14ac:dyDescent="0.35">
      <c r="A277" s="30" t="s">
        <v>773</v>
      </c>
      <c r="B277" s="30" t="s">
        <v>272</v>
      </c>
      <c r="C277" s="30" t="s">
        <v>774</v>
      </c>
      <c r="D277" s="179">
        <v>0.59</v>
      </c>
    </row>
    <row r="278" spans="1:4" s="108" customFormat="1" ht="17.149999999999999" customHeight="1" x14ac:dyDescent="0.35">
      <c r="A278" s="30" t="s">
        <v>775</v>
      </c>
      <c r="B278" s="30" t="s">
        <v>272</v>
      </c>
      <c r="C278" s="30" t="s">
        <v>776</v>
      </c>
      <c r="D278" s="179">
        <v>0.61</v>
      </c>
    </row>
    <row r="279" spans="1:4" s="108" customFormat="1" ht="17.149999999999999" customHeight="1" x14ac:dyDescent="0.35">
      <c r="A279" s="30" t="s">
        <v>777</v>
      </c>
      <c r="B279" s="30" t="s">
        <v>272</v>
      </c>
      <c r="C279" s="30" t="s">
        <v>778</v>
      </c>
      <c r="D279" s="179">
        <v>0.62</v>
      </c>
    </row>
    <row r="280" spans="1:4" s="108" customFormat="1" ht="17.149999999999999" customHeight="1" x14ac:dyDescent="0.35">
      <c r="A280" s="30" t="s">
        <v>779</v>
      </c>
      <c r="B280" s="30" t="s">
        <v>272</v>
      </c>
      <c r="C280" s="30" t="s">
        <v>780</v>
      </c>
      <c r="D280" s="179">
        <v>0.61</v>
      </c>
    </row>
    <row r="281" spans="1:4" s="108" customFormat="1" ht="17.149999999999999" customHeight="1" x14ac:dyDescent="0.35">
      <c r="A281" s="30" t="s">
        <v>781</v>
      </c>
      <c r="B281" s="30" t="s">
        <v>272</v>
      </c>
      <c r="C281" s="30" t="s">
        <v>782</v>
      </c>
      <c r="D281" s="179">
        <v>0.63</v>
      </c>
    </row>
    <row r="282" spans="1:4" s="108" customFormat="1" ht="17.149999999999999" customHeight="1" x14ac:dyDescent="0.35">
      <c r="A282" s="30" t="s">
        <v>783</v>
      </c>
      <c r="B282" s="30" t="s">
        <v>272</v>
      </c>
      <c r="C282" s="30" t="s">
        <v>784</v>
      </c>
      <c r="D282" s="179">
        <v>0.59</v>
      </c>
    </row>
    <row r="283" spans="1:4" s="108" customFormat="1" ht="17.149999999999999" customHeight="1" x14ac:dyDescent="0.35">
      <c r="A283" s="30" t="s">
        <v>785</v>
      </c>
      <c r="B283" s="30" t="s">
        <v>272</v>
      </c>
      <c r="C283" s="30" t="s">
        <v>786</v>
      </c>
      <c r="D283" s="179">
        <v>0.59</v>
      </c>
    </row>
    <row r="284" spans="1:4" s="108" customFormat="1" ht="17.149999999999999" customHeight="1" x14ac:dyDescent="0.35">
      <c r="A284" s="30" t="s">
        <v>787</v>
      </c>
      <c r="B284" s="30" t="s">
        <v>272</v>
      </c>
      <c r="C284" s="30" t="s">
        <v>788</v>
      </c>
      <c r="D284" s="179">
        <v>0.63</v>
      </c>
    </row>
    <row r="285" spans="1:4" s="108" customFormat="1" ht="17.149999999999999" customHeight="1" x14ac:dyDescent="0.35">
      <c r="A285" s="30" t="s">
        <v>789</v>
      </c>
      <c r="B285" s="30" t="s">
        <v>272</v>
      </c>
      <c r="C285" s="30" t="s">
        <v>790</v>
      </c>
      <c r="D285" s="179">
        <v>0.6</v>
      </c>
    </row>
    <row r="286" spans="1:4" s="108" customFormat="1" ht="17.149999999999999" customHeight="1" x14ac:dyDescent="0.35">
      <c r="A286" s="30" t="s">
        <v>791</v>
      </c>
      <c r="B286" s="30" t="s">
        <v>272</v>
      </c>
      <c r="C286" s="30" t="s">
        <v>792</v>
      </c>
      <c r="D286" s="179">
        <v>0.6</v>
      </c>
    </row>
    <row r="287" spans="1:4" s="108" customFormat="1" ht="17.149999999999999" customHeight="1" x14ac:dyDescent="0.35">
      <c r="A287" s="30" t="s">
        <v>793</v>
      </c>
      <c r="B287" s="30" t="s">
        <v>272</v>
      </c>
      <c r="C287" s="30" t="s">
        <v>794</v>
      </c>
      <c r="D287" s="179">
        <v>0.61</v>
      </c>
    </row>
    <row r="288" spans="1:4" s="108" customFormat="1" ht="17.149999999999999" customHeight="1" x14ac:dyDescent="0.35">
      <c r="A288" s="30" t="s">
        <v>795</v>
      </c>
      <c r="B288" s="30" t="s">
        <v>272</v>
      </c>
      <c r="C288" s="30" t="s">
        <v>796</v>
      </c>
      <c r="D288" s="179">
        <v>0.66</v>
      </c>
    </row>
    <row r="289" spans="1:5" s="108" customFormat="1" ht="17.149999999999999" customHeight="1" x14ac:dyDescent="0.35">
      <c r="A289" s="30" t="s">
        <v>797</v>
      </c>
      <c r="B289" s="30" t="s">
        <v>272</v>
      </c>
      <c r="C289" s="30" t="s">
        <v>798</v>
      </c>
      <c r="D289" s="179">
        <v>0.63</v>
      </c>
    </row>
    <row r="290" spans="1:5" s="108" customFormat="1" ht="17.149999999999999" customHeight="1" x14ac:dyDescent="0.35">
      <c r="A290" s="30" t="s">
        <v>799</v>
      </c>
      <c r="B290" s="30" t="s">
        <v>272</v>
      </c>
      <c r="C290" s="30" t="s">
        <v>800</v>
      </c>
      <c r="D290" s="179">
        <v>0.59</v>
      </c>
    </row>
    <row r="291" spans="1:5" s="108" customFormat="1" ht="17.149999999999999" customHeight="1" x14ac:dyDescent="0.35">
      <c r="A291" s="30" t="s">
        <v>801</v>
      </c>
      <c r="B291" s="30" t="s">
        <v>272</v>
      </c>
      <c r="C291" s="30" t="s">
        <v>802</v>
      </c>
      <c r="D291" s="179">
        <v>0.69</v>
      </c>
    </row>
    <row r="292" spans="1:5" s="108" customFormat="1" ht="17.149999999999999" customHeight="1" x14ac:dyDescent="0.35">
      <c r="A292" s="30" t="s">
        <v>803</v>
      </c>
      <c r="B292" s="30" t="s">
        <v>272</v>
      </c>
      <c r="C292" s="30" t="s">
        <v>804</v>
      </c>
      <c r="D292" s="179">
        <v>0.64</v>
      </c>
    </row>
    <row r="293" spans="1:5" s="108" customFormat="1" ht="17.149999999999999" customHeight="1" x14ac:dyDescent="0.35">
      <c r="A293" s="30" t="s">
        <v>805</v>
      </c>
      <c r="B293" s="30" t="s">
        <v>272</v>
      </c>
      <c r="C293" s="30" t="s">
        <v>806</v>
      </c>
      <c r="D293" s="179">
        <v>0.64</v>
      </c>
    </row>
    <row r="294" spans="1:5" s="108" customFormat="1" ht="17.149999999999999" customHeight="1" x14ac:dyDescent="0.35">
      <c r="A294" s="134" t="s">
        <v>807</v>
      </c>
      <c r="B294" s="134" t="s">
        <v>272</v>
      </c>
      <c r="C294" s="134" t="s">
        <v>808</v>
      </c>
      <c r="D294" s="180">
        <v>0.63</v>
      </c>
      <c r="E294" s="115"/>
    </row>
    <row r="295" spans="1:5" s="108" customFormat="1" ht="17.149999999999999" customHeight="1" x14ac:dyDescent="0.35">
      <c r="A295" s="30" t="s">
        <v>809</v>
      </c>
      <c r="B295" s="30" t="s">
        <v>274</v>
      </c>
      <c r="C295" s="30" t="s">
        <v>810</v>
      </c>
      <c r="D295" s="179">
        <v>0.64</v>
      </c>
    </row>
    <row r="296" spans="1:5" s="108" customFormat="1" ht="17.149999999999999" customHeight="1" x14ac:dyDescent="0.35">
      <c r="A296" s="30" t="s">
        <v>811</v>
      </c>
      <c r="B296" s="30" t="s">
        <v>274</v>
      </c>
      <c r="C296" s="30" t="s">
        <v>989</v>
      </c>
      <c r="D296" s="179">
        <v>0.62</v>
      </c>
    </row>
    <row r="297" spans="1:5" s="108" customFormat="1" ht="17.149999999999999" customHeight="1" x14ac:dyDescent="0.35">
      <c r="A297" s="30" t="s">
        <v>812</v>
      </c>
      <c r="B297" s="30" t="s">
        <v>274</v>
      </c>
      <c r="C297" s="30" t="s">
        <v>813</v>
      </c>
      <c r="D297" s="179">
        <v>0.67</v>
      </c>
    </row>
    <row r="298" spans="1:5" s="108" customFormat="1" ht="17.149999999999999" customHeight="1" x14ac:dyDescent="0.35">
      <c r="A298" s="30" t="s">
        <v>814</v>
      </c>
      <c r="B298" s="30" t="s">
        <v>274</v>
      </c>
      <c r="C298" s="30" t="s">
        <v>815</v>
      </c>
      <c r="D298" s="181">
        <v>0.68</v>
      </c>
    </row>
    <row r="299" spans="1:5" s="108" customFormat="1" ht="17.149999999999999" customHeight="1" x14ac:dyDescent="0.35">
      <c r="A299" s="30" t="s">
        <v>816</v>
      </c>
      <c r="B299" s="30" t="s">
        <v>274</v>
      </c>
      <c r="C299" s="30" t="s">
        <v>817</v>
      </c>
      <c r="D299" s="179">
        <v>0.71</v>
      </c>
    </row>
    <row r="300" spans="1:5" s="108" customFormat="1" ht="17.149999999999999" customHeight="1" x14ac:dyDescent="0.35">
      <c r="A300" s="30" t="s">
        <v>818</v>
      </c>
      <c r="B300" s="30" t="s">
        <v>274</v>
      </c>
      <c r="C300" s="30" t="s">
        <v>819</v>
      </c>
      <c r="D300" s="179">
        <v>0.64</v>
      </c>
    </row>
    <row r="301" spans="1:5" s="108" customFormat="1" ht="17.149999999999999" customHeight="1" x14ac:dyDescent="0.35">
      <c r="A301" s="30" t="s">
        <v>820</v>
      </c>
      <c r="B301" s="30" t="s">
        <v>274</v>
      </c>
      <c r="C301" s="30" t="s">
        <v>821</v>
      </c>
      <c r="D301" s="179">
        <v>0.68</v>
      </c>
    </row>
    <row r="302" spans="1:5" s="108" customFormat="1" ht="17.149999999999999" customHeight="1" x14ac:dyDescent="0.35">
      <c r="A302" s="30" t="s">
        <v>822</v>
      </c>
      <c r="B302" s="30" t="s">
        <v>274</v>
      </c>
      <c r="C302" s="30" t="s">
        <v>823</v>
      </c>
      <c r="D302" s="179">
        <v>0.6</v>
      </c>
    </row>
    <row r="303" spans="1:5" s="108" customFormat="1" ht="17.149999999999999" customHeight="1" x14ac:dyDescent="0.35">
      <c r="A303" s="30" t="s">
        <v>824</v>
      </c>
      <c r="B303" s="30" t="s">
        <v>274</v>
      </c>
      <c r="C303" s="30" t="s">
        <v>825</v>
      </c>
      <c r="D303" s="179">
        <v>7.0000000000000007E-2</v>
      </c>
    </row>
    <row r="304" spans="1:5" s="108" customFormat="1" ht="17.149999999999999" customHeight="1" x14ac:dyDescent="0.35">
      <c r="A304" s="30" t="s">
        <v>826</v>
      </c>
      <c r="B304" s="30" t="s">
        <v>274</v>
      </c>
      <c r="C304" s="30" t="s">
        <v>827</v>
      </c>
      <c r="D304" s="179">
        <v>0.64</v>
      </c>
    </row>
    <row r="305" spans="1:4" s="108" customFormat="1" ht="17.149999999999999" customHeight="1" x14ac:dyDescent="0.35">
      <c r="A305" s="30" t="s">
        <v>828</v>
      </c>
      <c r="B305" s="30" t="s">
        <v>274</v>
      </c>
      <c r="C305" s="30" t="s">
        <v>829</v>
      </c>
      <c r="D305" s="179">
        <v>0.61</v>
      </c>
    </row>
    <row r="306" spans="1:4" s="108" customFormat="1" ht="17.149999999999999" customHeight="1" x14ac:dyDescent="0.35">
      <c r="A306" s="30" t="s">
        <v>830</v>
      </c>
      <c r="B306" s="30" t="s">
        <v>274</v>
      </c>
      <c r="C306" s="30" t="s">
        <v>831</v>
      </c>
      <c r="D306" s="179">
        <v>0.61</v>
      </c>
    </row>
    <row r="307" spans="1:4" s="108" customFormat="1" ht="17.149999999999999" customHeight="1" x14ac:dyDescent="0.35">
      <c r="A307" s="30" t="s">
        <v>832</v>
      </c>
      <c r="B307" s="30" t="s">
        <v>274</v>
      </c>
      <c r="C307" s="30" t="s">
        <v>833</v>
      </c>
      <c r="D307" s="179">
        <v>0.66</v>
      </c>
    </row>
    <row r="308" spans="1:4" s="108" customFormat="1" ht="17.149999999999999" customHeight="1" x14ac:dyDescent="0.35">
      <c r="A308" s="30" t="s">
        <v>834</v>
      </c>
      <c r="B308" s="30" t="s">
        <v>274</v>
      </c>
      <c r="C308" s="30" t="s">
        <v>835</v>
      </c>
      <c r="D308" s="179">
        <v>0.68</v>
      </c>
    </row>
    <row r="309" spans="1:4" s="108" customFormat="1" ht="17.149999999999999" customHeight="1" x14ac:dyDescent="0.35">
      <c r="A309" s="30" t="s">
        <v>836</v>
      </c>
      <c r="B309" s="30" t="s">
        <v>274</v>
      </c>
      <c r="C309" s="30" t="s">
        <v>837</v>
      </c>
      <c r="D309" s="179">
        <v>0.66</v>
      </c>
    </row>
    <row r="310" spans="1:4" s="108" customFormat="1" ht="17.149999999999999" customHeight="1" x14ac:dyDescent="0.35">
      <c r="A310" s="30" t="s">
        <v>838</v>
      </c>
      <c r="B310" s="30" t="s">
        <v>274</v>
      </c>
      <c r="C310" s="30" t="s">
        <v>839</v>
      </c>
      <c r="D310" s="179">
        <v>0.59</v>
      </c>
    </row>
    <row r="311" spans="1:4" s="108" customFormat="1" ht="17.149999999999999" customHeight="1" x14ac:dyDescent="0.35">
      <c r="A311" s="30" t="s">
        <v>840</v>
      </c>
      <c r="B311" s="30" t="s">
        <v>274</v>
      </c>
      <c r="C311" s="30" t="s">
        <v>841</v>
      </c>
      <c r="D311" s="179">
        <v>0.59</v>
      </c>
    </row>
    <row r="312" spans="1:4" s="108" customFormat="1" ht="17.149999999999999" customHeight="1" x14ac:dyDescent="0.35">
      <c r="A312" s="30" t="s">
        <v>842</v>
      </c>
      <c r="B312" s="30" t="s">
        <v>274</v>
      </c>
      <c r="C312" s="30" t="s">
        <v>843</v>
      </c>
      <c r="D312" s="179">
        <v>0.64</v>
      </c>
    </row>
    <row r="313" spans="1:4" s="108" customFormat="1" ht="17.149999999999999" customHeight="1" x14ac:dyDescent="0.35">
      <c r="A313" s="30" t="s">
        <v>844</v>
      </c>
      <c r="B313" s="30" t="s">
        <v>274</v>
      </c>
      <c r="C313" s="30" t="s">
        <v>845</v>
      </c>
      <c r="D313" s="179">
        <v>0.59</v>
      </c>
    </row>
    <row r="314" spans="1:4" s="108" customFormat="1" ht="17.149999999999999" customHeight="1" x14ac:dyDescent="0.35">
      <c r="A314" s="30" t="s">
        <v>846</v>
      </c>
      <c r="B314" s="30" t="s">
        <v>274</v>
      </c>
      <c r="C314" s="30" t="s">
        <v>847</v>
      </c>
      <c r="D314" s="179">
        <v>0.59</v>
      </c>
    </row>
    <row r="315" spans="1:4" s="108" customFormat="1" ht="17.149999999999999" customHeight="1" x14ac:dyDescent="0.35">
      <c r="A315" s="30" t="s">
        <v>848</v>
      </c>
      <c r="B315" s="30" t="s">
        <v>274</v>
      </c>
      <c r="C315" s="30" t="s">
        <v>849</v>
      </c>
      <c r="D315" s="179">
        <v>0.59</v>
      </c>
    </row>
    <row r="316" spans="1:4" s="108" customFormat="1" ht="17.149999999999999" customHeight="1" x14ac:dyDescent="0.35">
      <c r="A316" s="30" t="s">
        <v>850</v>
      </c>
      <c r="B316" s="30" t="s">
        <v>274</v>
      </c>
      <c r="C316" s="30" t="s">
        <v>851</v>
      </c>
      <c r="D316" s="179">
        <v>0.56999999999999995</v>
      </c>
    </row>
    <row r="317" spans="1:4" s="108" customFormat="1" ht="17.149999999999999" customHeight="1" x14ac:dyDescent="0.35">
      <c r="A317" s="30" t="s">
        <v>852</v>
      </c>
      <c r="B317" s="30" t="s">
        <v>274</v>
      </c>
      <c r="C317" s="30" t="s">
        <v>853</v>
      </c>
      <c r="D317" s="179">
        <v>0.59</v>
      </c>
    </row>
    <row r="318" spans="1:4" s="108" customFormat="1" ht="17.149999999999999" customHeight="1" x14ac:dyDescent="0.35">
      <c r="A318" s="30" t="s">
        <v>854</v>
      </c>
      <c r="B318" s="30" t="s">
        <v>274</v>
      </c>
      <c r="C318" s="30" t="s">
        <v>855</v>
      </c>
      <c r="D318" s="179">
        <v>0.66</v>
      </c>
    </row>
    <row r="319" spans="1:4" s="108" customFormat="1" ht="17.149999999999999" customHeight="1" x14ac:dyDescent="0.35">
      <c r="A319" s="30" t="s">
        <v>856</v>
      </c>
      <c r="B319" s="30" t="s">
        <v>274</v>
      </c>
      <c r="C319" s="30" t="s">
        <v>857</v>
      </c>
      <c r="D319" s="179">
        <v>0.6</v>
      </c>
    </row>
    <row r="320" spans="1:4" s="108" customFormat="1" ht="17.149999999999999" customHeight="1" x14ac:dyDescent="0.35">
      <c r="A320" s="30" t="s">
        <v>858</v>
      </c>
      <c r="B320" s="30" t="s">
        <v>274</v>
      </c>
      <c r="C320" s="30" t="s">
        <v>859</v>
      </c>
      <c r="D320" s="179">
        <v>0.66</v>
      </c>
    </row>
    <row r="321" spans="1:5" s="108" customFormat="1" ht="17.149999999999999" customHeight="1" x14ac:dyDescent="0.35">
      <c r="A321" s="134" t="s">
        <v>983</v>
      </c>
      <c r="B321" s="134" t="s">
        <v>274</v>
      </c>
      <c r="C321" s="134" t="s">
        <v>990</v>
      </c>
      <c r="D321" s="180">
        <v>0.64</v>
      </c>
      <c r="E321" s="115"/>
    </row>
    <row r="322" spans="1:5" s="108" customFormat="1" ht="17.149999999999999" customHeight="1" x14ac:dyDescent="0.35">
      <c r="A322" s="30" t="s">
        <v>860</v>
      </c>
      <c r="B322" s="30" t="s">
        <v>278</v>
      </c>
      <c r="C322" s="30" t="s">
        <v>861</v>
      </c>
      <c r="D322" s="179">
        <v>0.57999999999999996</v>
      </c>
    </row>
    <row r="323" spans="1:5" s="108" customFormat="1" ht="17.149999999999999" customHeight="1" x14ac:dyDescent="0.35">
      <c r="A323" s="30" t="s">
        <v>862</v>
      </c>
      <c r="B323" s="30" t="s">
        <v>278</v>
      </c>
      <c r="C323" s="30" t="s">
        <v>863</v>
      </c>
      <c r="D323" s="179">
        <v>0.42</v>
      </c>
    </row>
    <row r="324" spans="1:5" s="108" customFormat="1" ht="17.149999999999999" customHeight="1" x14ac:dyDescent="0.35">
      <c r="A324" s="30" t="s">
        <v>864</v>
      </c>
      <c r="B324" s="30" t="s">
        <v>278</v>
      </c>
      <c r="C324" s="30" t="s">
        <v>865</v>
      </c>
      <c r="D324" s="179">
        <v>0.61</v>
      </c>
    </row>
    <row r="325" spans="1:5" s="108" customFormat="1" ht="17.149999999999999" customHeight="1" x14ac:dyDescent="0.35">
      <c r="A325" s="30" t="s">
        <v>866</v>
      </c>
      <c r="B325" s="30" t="s">
        <v>278</v>
      </c>
      <c r="C325" s="30" t="s">
        <v>867</v>
      </c>
      <c r="D325" s="179">
        <v>0.55000000000000004</v>
      </c>
    </row>
    <row r="326" spans="1:5" s="108" customFormat="1" ht="17.149999999999999" customHeight="1" x14ac:dyDescent="0.35">
      <c r="A326" s="30" t="s">
        <v>868</v>
      </c>
      <c r="B326" s="30" t="s">
        <v>278</v>
      </c>
      <c r="C326" s="30" t="s">
        <v>869</v>
      </c>
      <c r="D326" s="179">
        <v>0.53</v>
      </c>
    </row>
    <row r="327" spans="1:5" s="108" customFormat="1" ht="17.149999999999999" customHeight="1" x14ac:dyDescent="0.35">
      <c r="A327" s="30" t="s">
        <v>870</v>
      </c>
      <c r="B327" s="30" t="s">
        <v>278</v>
      </c>
      <c r="C327" s="30" t="s">
        <v>871</v>
      </c>
      <c r="D327" s="179">
        <v>0.16</v>
      </c>
    </row>
    <row r="328" spans="1:5" s="108" customFormat="1" ht="17.149999999999999" customHeight="1" x14ac:dyDescent="0.35">
      <c r="A328" s="30" t="s">
        <v>872</v>
      </c>
      <c r="B328" s="30" t="s">
        <v>278</v>
      </c>
      <c r="C328" s="30" t="s">
        <v>873</v>
      </c>
      <c r="D328" s="179">
        <v>0.55000000000000004</v>
      </c>
    </row>
    <row r="329" spans="1:5" s="108" customFormat="1" ht="17.149999999999999" customHeight="1" x14ac:dyDescent="0.35">
      <c r="A329" s="30" t="s">
        <v>874</v>
      </c>
      <c r="B329" s="30" t="s">
        <v>278</v>
      </c>
      <c r="C329" s="30" t="s">
        <v>875</v>
      </c>
      <c r="D329" s="179">
        <v>0.35</v>
      </c>
    </row>
    <row r="330" spans="1:5" s="108" customFormat="1" ht="17.149999999999999" customHeight="1" x14ac:dyDescent="0.35">
      <c r="A330" s="30" t="s">
        <v>876</v>
      </c>
      <c r="B330" s="30" t="s">
        <v>278</v>
      </c>
      <c r="C330" s="30" t="s">
        <v>877</v>
      </c>
      <c r="D330" s="179">
        <v>0.48</v>
      </c>
    </row>
    <row r="331" spans="1:5" s="108" customFormat="1" ht="17.149999999999999" customHeight="1" x14ac:dyDescent="0.35">
      <c r="A331" s="30" t="s">
        <v>878</v>
      </c>
      <c r="B331" s="30" t="s">
        <v>278</v>
      </c>
      <c r="C331" s="30" t="s">
        <v>879</v>
      </c>
      <c r="D331" s="179">
        <v>0.62</v>
      </c>
    </row>
    <row r="332" spans="1:5" s="108" customFormat="1" ht="17.149999999999999" customHeight="1" x14ac:dyDescent="0.35">
      <c r="A332" s="30" t="s">
        <v>880</v>
      </c>
      <c r="B332" s="30" t="s">
        <v>278</v>
      </c>
      <c r="C332" s="30" t="s">
        <v>881</v>
      </c>
      <c r="D332" s="179">
        <v>0.53</v>
      </c>
    </row>
    <row r="333" spans="1:5" s="108" customFormat="1" ht="17.149999999999999" customHeight="1" x14ac:dyDescent="0.35">
      <c r="A333" s="30" t="s">
        <v>882</v>
      </c>
      <c r="B333" s="30" t="s">
        <v>278</v>
      </c>
      <c r="C333" s="30" t="s">
        <v>883</v>
      </c>
      <c r="D333" s="179">
        <v>0.52</v>
      </c>
    </row>
    <row r="334" spans="1:5" s="108" customFormat="1" ht="17.149999999999999" customHeight="1" x14ac:dyDescent="0.35">
      <c r="A334" s="30" t="s">
        <v>884</v>
      </c>
      <c r="B334" s="30" t="s">
        <v>278</v>
      </c>
      <c r="C334" s="30" t="s">
        <v>885</v>
      </c>
      <c r="D334" s="179">
        <v>0.12</v>
      </c>
    </row>
    <row r="335" spans="1:5" s="108" customFormat="1" ht="17.149999999999999" customHeight="1" x14ac:dyDescent="0.35">
      <c r="A335" s="30" t="s">
        <v>886</v>
      </c>
      <c r="B335" s="30" t="s">
        <v>278</v>
      </c>
      <c r="C335" s="30" t="s">
        <v>887</v>
      </c>
      <c r="D335" s="179">
        <v>0.44</v>
      </c>
    </row>
    <row r="336" spans="1:5" s="108" customFormat="1" ht="17.149999999999999" customHeight="1" x14ac:dyDescent="0.35">
      <c r="A336" s="30" t="s">
        <v>888</v>
      </c>
      <c r="B336" s="30" t="s">
        <v>278</v>
      </c>
      <c r="C336" s="30" t="s">
        <v>889</v>
      </c>
      <c r="D336" s="179">
        <v>0.1</v>
      </c>
    </row>
    <row r="337" spans="1:4" s="108" customFormat="1" ht="17.149999999999999" customHeight="1" x14ac:dyDescent="0.35">
      <c r="A337" s="30" t="s">
        <v>890</v>
      </c>
      <c r="B337" s="30" t="s">
        <v>278</v>
      </c>
      <c r="C337" s="30" t="s">
        <v>891</v>
      </c>
      <c r="D337" s="179">
        <v>0.55000000000000004</v>
      </c>
    </row>
    <row r="338" spans="1:4" s="108" customFormat="1" ht="17.149999999999999" customHeight="1" x14ac:dyDescent="0.35">
      <c r="A338" s="30" t="s">
        <v>892</v>
      </c>
      <c r="B338" s="30" t="s">
        <v>278</v>
      </c>
      <c r="C338" s="30" t="s">
        <v>893</v>
      </c>
      <c r="D338" s="179">
        <v>0.53</v>
      </c>
    </row>
    <row r="339" spans="1:4" s="108" customFormat="1" ht="17.149999999999999" customHeight="1" x14ac:dyDescent="0.35">
      <c r="A339" s="30" t="s">
        <v>894</v>
      </c>
      <c r="B339" s="30" t="s">
        <v>278</v>
      </c>
      <c r="C339" s="30" t="s">
        <v>895</v>
      </c>
      <c r="D339" s="179">
        <v>0.53</v>
      </c>
    </row>
    <row r="340" spans="1:4" s="108" customFormat="1" ht="17.149999999999999" customHeight="1" x14ac:dyDescent="0.35">
      <c r="A340" s="30" t="s">
        <v>896</v>
      </c>
      <c r="B340" s="30" t="s">
        <v>278</v>
      </c>
      <c r="C340" s="30" t="s">
        <v>897</v>
      </c>
      <c r="D340" s="179">
        <v>0.56000000000000005</v>
      </c>
    </row>
    <row r="341" spans="1:4" s="108" customFormat="1" ht="17.149999999999999" customHeight="1" x14ac:dyDescent="0.35">
      <c r="A341" s="30" t="s">
        <v>898</v>
      </c>
      <c r="B341" s="30" t="s">
        <v>278</v>
      </c>
      <c r="C341" s="30" t="s">
        <v>899</v>
      </c>
      <c r="D341" s="179">
        <v>0.55000000000000004</v>
      </c>
    </row>
    <row r="342" spans="1:4" s="108" customFormat="1" ht="17.149999999999999" customHeight="1" x14ac:dyDescent="0.35">
      <c r="A342" s="30" t="s">
        <v>900</v>
      </c>
      <c r="B342" s="30" t="s">
        <v>278</v>
      </c>
      <c r="C342" s="30" t="s">
        <v>901</v>
      </c>
      <c r="D342" s="179">
        <v>0.27</v>
      </c>
    </row>
    <row r="343" spans="1:4" s="108" customFormat="1" ht="17.149999999999999" customHeight="1" x14ac:dyDescent="0.35">
      <c r="A343" s="30" t="s">
        <v>902</v>
      </c>
      <c r="B343" s="30" t="s">
        <v>278</v>
      </c>
      <c r="C343" s="30" t="s">
        <v>903</v>
      </c>
      <c r="D343" s="179">
        <v>0.51</v>
      </c>
    </row>
    <row r="344" spans="1:4" s="108" customFormat="1" ht="17.149999999999999" customHeight="1" x14ac:dyDescent="0.35">
      <c r="A344" s="30" t="s">
        <v>904</v>
      </c>
      <c r="B344" s="30" t="s">
        <v>278</v>
      </c>
      <c r="C344" s="30" t="s">
        <v>905</v>
      </c>
      <c r="D344" s="179">
        <v>0.53</v>
      </c>
    </row>
    <row r="345" spans="1:4" s="108" customFormat="1" ht="17.149999999999999" customHeight="1" x14ac:dyDescent="0.35">
      <c r="A345" s="30" t="s">
        <v>906</v>
      </c>
      <c r="B345" s="30" t="s">
        <v>278</v>
      </c>
      <c r="C345" s="30" t="s">
        <v>907</v>
      </c>
      <c r="D345" s="179">
        <v>0.52</v>
      </c>
    </row>
    <row r="346" spans="1:4" s="108" customFormat="1" ht="17.149999999999999" customHeight="1" x14ac:dyDescent="0.35">
      <c r="A346" s="30" t="s">
        <v>908</v>
      </c>
      <c r="B346" s="30" t="s">
        <v>278</v>
      </c>
      <c r="C346" s="30" t="s">
        <v>909</v>
      </c>
      <c r="D346" s="179">
        <v>0.61</v>
      </c>
    </row>
    <row r="347" spans="1:4" s="108" customFormat="1" ht="17.149999999999999" customHeight="1" x14ac:dyDescent="0.35">
      <c r="A347" s="30" t="s">
        <v>910</v>
      </c>
      <c r="B347" s="30" t="s">
        <v>278</v>
      </c>
      <c r="C347" s="30" t="s">
        <v>911</v>
      </c>
      <c r="D347" s="179">
        <v>0.56000000000000005</v>
      </c>
    </row>
    <row r="348" spans="1:4" s="108" customFormat="1" ht="17.149999999999999" customHeight="1" x14ac:dyDescent="0.35">
      <c r="A348" s="30" t="s">
        <v>912</v>
      </c>
      <c r="B348" s="30" t="s">
        <v>278</v>
      </c>
      <c r="C348" s="30" t="s">
        <v>913</v>
      </c>
      <c r="D348" s="179">
        <v>0.55000000000000004</v>
      </c>
    </row>
    <row r="349" spans="1:4" s="108" customFormat="1" ht="17.149999999999999" customHeight="1" x14ac:dyDescent="0.35">
      <c r="A349" s="30" t="s">
        <v>914</v>
      </c>
      <c r="B349" s="30" t="s">
        <v>278</v>
      </c>
      <c r="C349" s="30" t="s">
        <v>915</v>
      </c>
      <c r="D349" s="179">
        <v>0.55000000000000004</v>
      </c>
    </row>
    <row r="350" spans="1:4" s="108" customFormat="1" ht="17.149999999999999" customHeight="1" x14ac:dyDescent="0.35">
      <c r="A350" s="30" t="s">
        <v>916</v>
      </c>
      <c r="B350" s="30" t="s">
        <v>278</v>
      </c>
      <c r="C350" s="30" t="s">
        <v>917</v>
      </c>
      <c r="D350" s="179">
        <v>0.57999999999999996</v>
      </c>
    </row>
    <row r="351" spans="1:4" s="108" customFormat="1" ht="17.149999999999999" customHeight="1" x14ac:dyDescent="0.35">
      <c r="A351" s="30" t="s">
        <v>918</v>
      </c>
      <c r="B351" s="30" t="s">
        <v>278</v>
      </c>
      <c r="C351" s="30" t="s">
        <v>919</v>
      </c>
      <c r="D351" s="179">
        <v>0.52</v>
      </c>
    </row>
    <row r="352" spans="1:4" s="108" customFormat="1" ht="17.149999999999999" customHeight="1" x14ac:dyDescent="0.35">
      <c r="A352" s="30" t="s">
        <v>920</v>
      </c>
      <c r="B352" s="30" t="s">
        <v>278</v>
      </c>
      <c r="C352" s="30" t="s">
        <v>921</v>
      </c>
      <c r="D352" s="179">
        <v>0.48</v>
      </c>
    </row>
    <row r="353" spans="1:5" s="108" customFormat="1" ht="17.149999999999999" customHeight="1" x14ac:dyDescent="0.35">
      <c r="A353" s="134" t="s">
        <v>922</v>
      </c>
      <c r="B353" s="134" t="s">
        <v>278</v>
      </c>
      <c r="C353" s="134" t="s">
        <v>923</v>
      </c>
      <c r="D353" s="180">
        <v>0.56999999999999995</v>
      </c>
      <c r="E353" s="115"/>
    </row>
    <row r="354" spans="1:5" s="108" customFormat="1" ht="17.149999999999999" customHeight="1" x14ac:dyDescent="0.35">
      <c r="A354" s="30" t="s">
        <v>924</v>
      </c>
      <c r="B354" s="30" t="s">
        <v>276</v>
      </c>
      <c r="C354" s="30" t="s">
        <v>925</v>
      </c>
      <c r="D354" s="179">
        <v>0.5</v>
      </c>
    </row>
    <row r="355" spans="1:5" s="108" customFormat="1" ht="17.149999999999999" customHeight="1" x14ac:dyDescent="0.35">
      <c r="A355" s="30" t="s">
        <v>926</v>
      </c>
      <c r="B355" s="30" t="s">
        <v>276</v>
      </c>
      <c r="C355" s="30" t="s">
        <v>927</v>
      </c>
      <c r="D355" s="179">
        <v>0.45</v>
      </c>
    </row>
    <row r="356" spans="1:5" s="108" customFormat="1" ht="17.149999999999999" customHeight="1" x14ac:dyDescent="0.35">
      <c r="A356" s="30" t="s">
        <v>928</v>
      </c>
      <c r="B356" s="30" t="s">
        <v>276</v>
      </c>
      <c r="C356" s="30" t="s">
        <v>929</v>
      </c>
      <c r="D356" s="181">
        <v>0.56999999999999995</v>
      </c>
    </row>
    <row r="357" spans="1:5" s="108" customFormat="1" ht="17.149999999999999" customHeight="1" x14ac:dyDescent="0.35">
      <c r="A357" s="30" t="s">
        <v>930</v>
      </c>
      <c r="B357" s="30" t="s">
        <v>276</v>
      </c>
      <c r="C357" s="30" t="s">
        <v>931</v>
      </c>
      <c r="D357" s="179">
        <v>0.59</v>
      </c>
    </row>
    <row r="358" spans="1:5" s="108" customFormat="1" ht="17.149999999999999" customHeight="1" x14ac:dyDescent="0.35">
      <c r="A358" s="30" t="s">
        <v>932</v>
      </c>
      <c r="B358" s="30" t="s">
        <v>276</v>
      </c>
      <c r="C358" s="30" t="s">
        <v>933</v>
      </c>
      <c r="D358" s="179">
        <v>0.63</v>
      </c>
    </row>
    <row r="359" spans="1:5" s="108" customFormat="1" ht="17.149999999999999" customHeight="1" x14ac:dyDescent="0.35">
      <c r="A359" s="30" t="s">
        <v>934</v>
      </c>
      <c r="B359" s="30" t="s">
        <v>276</v>
      </c>
      <c r="C359" s="30" t="s">
        <v>935</v>
      </c>
      <c r="D359" s="179">
        <v>0.61</v>
      </c>
    </row>
    <row r="360" spans="1:5" s="108" customFormat="1" ht="17.149999999999999" customHeight="1" x14ac:dyDescent="0.35">
      <c r="A360" s="30" t="s">
        <v>936</v>
      </c>
      <c r="B360" s="30" t="s">
        <v>276</v>
      </c>
      <c r="C360" s="30" t="s">
        <v>937</v>
      </c>
      <c r="D360" s="179">
        <v>0.45</v>
      </c>
    </row>
    <row r="361" spans="1:5" s="108" customFormat="1" ht="17.149999999999999" customHeight="1" x14ac:dyDescent="0.35">
      <c r="A361" s="30" t="s">
        <v>938</v>
      </c>
      <c r="B361" s="30" t="s">
        <v>276</v>
      </c>
      <c r="C361" s="30" t="s">
        <v>939</v>
      </c>
      <c r="D361" s="179">
        <v>0.61</v>
      </c>
    </row>
    <row r="362" spans="1:5" s="108" customFormat="1" ht="17.149999999999999" customHeight="1" x14ac:dyDescent="0.35">
      <c r="A362" s="30" t="s">
        <v>940</v>
      </c>
      <c r="B362" s="30" t="s">
        <v>276</v>
      </c>
      <c r="C362" s="30" t="s">
        <v>941</v>
      </c>
      <c r="D362" s="179">
        <v>0.64</v>
      </c>
    </row>
    <row r="363" spans="1:5" s="108" customFormat="1" ht="17.149999999999999" customHeight="1" x14ac:dyDescent="0.35">
      <c r="A363" s="30" t="s">
        <v>942</v>
      </c>
      <c r="B363" s="30" t="s">
        <v>276</v>
      </c>
      <c r="C363" s="30" t="s">
        <v>943</v>
      </c>
      <c r="D363" s="179">
        <v>0.66</v>
      </c>
    </row>
    <row r="364" spans="1:5" s="108" customFormat="1" ht="17.149999999999999" customHeight="1" x14ac:dyDescent="0.35">
      <c r="A364" s="30" t="s">
        <v>944</v>
      </c>
      <c r="B364" s="30" t="s">
        <v>276</v>
      </c>
      <c r="C364" s="30" t="s">
        <v>945</v>
      </c>
      <c r="D364" s="179">
        <v>0.67</v>
      </c>
    </row>
    <row r="365" spans="1:5" s="108" customFormat="1" ht="17.149999999999999" customHeight="1" x14ac:dyDescent="0.35">
      <c r="A365" s="30" t="s">
        <v>946</v>
      </c>
      <c r="B365" s="30" t="s">
        <v>276</v>
      </c>
      <c r="C365" s="30" t="s">
        <v>947</v>
      </c>
      <c r="D365" s="179">
        <v>0.69</v>
      </c>
    </row>
    <row r="366" spans="1:5" s="108" customFormat="1" ht="17.149999999999999" customHeight="1" x14ac:dyDescent="0.35">
      <c r="A366" s="30" t="s">
        <v>948</v>
      </c>
      <c r="B366" s="30" t="s">
        <v>276</v>
      </c>
      <c r="C366" s="30" t="s">
        <v>949</v>
      </c>
      <c r="D366" s="179">
        <v>0.65</v>
      </c>
    </row>
    <row r="367" spans="1:5" s="108" customFormat="1" ht="17.149999999999999" customHeight="1" x14ac:dyDescent="0.35">
      <c r="A367" s="30" t="s">
        <v>950</v>
      </c>
      <c r="B367" s="30" t="s">
        <v>276</v>
      </c>
      <c r="C367" s="30" t="s">
        <v>951</v>
      </c>
      <c r="D367" s="179">
        <v>0.64</v>
      </c>
    </row>
    <row r="368" spans="1:5" s="108" customFormat="1" ht="17.149999999999999" customHeight="1" x14ac:dyDescent="0.35">
      <c r="A368" s="30" t="s">
        <v>952</v>
      </c>
      <c r="B368" s="30" t="s">
        <v>276</v>
      </c>
      <c r="C368" s="30" t="s">
        <v>953</v>
      </c>
      <c r="D368" s="179">
        <v>0.69</v>
      </c>
    </row>
    <row r="369" spans="1:4" s="108" customFormat="1" ht="17.149999999999999" customHeight="1" x14ac:dyDescent="0.35">
      <c r="A369" s="30" t="s">
        <v>954</v>
      </c>
      <c r="B369" s="30" t="s">
        <v>276</v>
      </c>
      <c r="C369" s="30" t="s">
        <v>955</v>
      </c>
      <c r="D369" s="179">
        <v>0.7</v>
      </c>
    </row>
    <row r="370" spans="1:4" s="108" customFormat="1" ht="17.149999999999999" customHeight="1" x14ac:dyDescent="0.35">
      <c r="A370" s="30" t="s">
        <v>956</v>
      </c>
      <c r="B370" s="30" t="s">
        <v>276</v>
      </c>
      <c r="C370" s="30" t="s">
        <v>957</v>
      </c>
      <c r="D370" s="179">
        <v>0.69</v>
      </c>
    </row>
    <row r="371" spans="1:4" s="108" customFormat="1" ht="17.149999999999999" customHeight="1" x14ac:dyDescent="0.35">
      <c r="A371" s="30" t="s">
        <v>958</v>
      </c>
      <c r="B371" s="30" t="s">
        <v>276</v>
      </c>
      <c r="C371" s="30" t="s">
        <v>959</v>
      </c>
      <c r="D371" s="179">
        <v>0.68</v>
      </c>
    </row>
    <row r="372" spans="1:4" s="108" customFormat="1" ht="17.149999999999999" customHeight="1" x14ac:dyDescent="0.35">
      <c r="A372" s="30" t="s">
        <v>960</v>
      </c>
      <c r="B372" s="30" t="s">
        <v>276</v>
      </c>
      <c r="C372" s="30" t="s">
        <v>961</v>
      </c>
      <c r="D372" s="179">
        <v>0.64</v>
      </c>
    </row>
    <row r="373" spans="1:4" s="108" customFormat="1" ht="17.149999999999999" customHeight="1" x14ac:dyDescent="0.35">
      <c r="A373" s="30" t="s">
        <v>962</v>
      </c>
      <c r="B373" s="30" t="s">
        <v>276</v>
      </c>
      <c r="C373" s="30" t="s">
        <v>963</v>
      </c>
      <c r="D373" s="179">
        <v>0.67</v>
      </c>
    </row>
    <row r="374" spans="1:4" s="108" customFormat="1" ht="17.149999999999999" customHeight="1" x14ac:dyDescent="0.35">
      <c r="A374" s="30" t="s">
        <v>964</v>
      </c>
      <c r="B374" s="30" t="s">
        <v>276</v>
      </c>
      <c r="C374" s="30" t="s">
        <v>965</v>
      </c>
      <c r="D374" s="179">
        <v>0.5</v>
      </c>
    </row>
    <row r="375" spans="1:4" s="108" customFormat="1" ht="17.149999999999999" customHeight="1" x14ac:dyDescent="0.35">
      <c r="A375" s="30" t="s">
        <v>966</v>
      </c>
      <c r="B375" s="30" t="s">
        <v>276</v>
      </c>
      <c r="C375" s="30" t="s">
        <v>967</v>
      </c>
      <c r="D375" s="179">
        <v>0.68</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5"/>
  <sheetViews>
    <sheetView showGridLines="0" workbookViewId="0"/>
  </sheetViews>
  <sheetFormatPr defaultColWidth="9.1796875" defaultRowHeight="15" customHeight="1" x14ac:dyDescent="0.35"/>
  <cols>
    <col min="1" max="1" width="136.453125" style="4" customWidth="1"/>
    <col min="2" max="2" width="79.7265625" style="4" customWidth="1"/>
    <col min="3" max="3" width="9.7265625" style="4" customWidth="1"/>
    <col min="4" max="4" width="20" style="4" customWidth="1"/>
    <col min="5" max="13" width="9.7265625" style="4" customWidth="1"/>
    <col min="14" max="14" width="9.1796875" style="4" customWidth="1"/>
    <col min="15" max="16384" width="9.1796875" style="4"/>
  </cols>
  <sheetData>
    <row r="1" spans="1:11" ht="43.5" customHeight="1" x14ac:dyDescent="0.35">
      <c r="A1" s="32" t="s">
        <v>13</v>
      </c>
    </row>
    <row r="2" spans="1:11" ht="17.149999999999999" customHeight="1" x14ac:dyDescent="0.35">
      <c r="A2" s="37" t="s">
        <v>14</v>
      </c>
    </row>
    <row r="3" spans="1:11" ht="25.5" customHeight="1" x14ac:dyDescent="0.35">
      <c r="A3" s="44" t="s">
        <v>15</v>
      </c>
    </row>
    <row r="4" spans="1:11" s="81" customFormat="1" ht="17.149999999999999" customHeight="1" x14ac:dyDescent="0.35">
      <c r="A4" s="78" t="s">
        <v>16</v>
      </c>
      <c r="B4" s="79"/>
      <c r="C4" s="80"/>
      <c r="D4" s="80"/>
    </row>
    <row r="5" spans="1:11" s="81" customFormat="1" ht="17.149999999999999" customHeight="1" x14ac:dyDescent="0.35">
      <c r="A5" s="82" t="s">
        <v>17</v>
      </c>
      <c r="B5" s="79"/>
      <c r="C5" s="80"/>
      <c r="D5" s="80"/>
    </row>
    <row r="6" spans="1:11" s="81" customFormat="1" ht="17.149999999999999" customHeight="1" x14ac:dyDescent="0.35">
      <c r="A6" s="82" t="s">
        <v>18</v>
      </c>
      <c r="B6" s="79"/>
      <c r="C6" s="80"/>
      <c r="D6" s="80"/>
    </row>
    <row r="7" spans="1:11" s="81" customFormat="1" ht="17.149999999999999" customHeight="1" x14ac:dyDescent="0.35">
      <c r="A7" s="82" t="s">
        <v>19</v>
      </c>
      <c r="B7" s="79"/>
      <c r="C7" s="80"/>
      <c r="D7" s="80"/>
    </row>
    <row r="8" spans="1:11" s="81" customFormat="1" ht="17.149999999999999" customHeight="1" x14ac:dyDescent="0.35">
      <c r="A8" s="82" t="s">
        <v>20</v>
      </c>
      <c r="B8" s="83"/>
      <c r="C8" s="84"/>
      <c r="D8" s="84"/>
      <c r="F8" s="85"/>
      <c r="G8" s="85"/>
      <c r="I8" s="85"/>
      <c r="J8" s="85"/>
      <c r="K8" s="85"/>
    </row>
    <row r="9" spans="1:11" s="81" customFormat="1" ht="17.149999999999999" customHeight="1" x14ac:dyDescent="0.35">
      <c r="A9" s="82" t="s">
        <v>21</v>
      </c>
      <c r="B9" s="83"/>
      <c r="C9" s="84"/>
      <c r="D9" s="84"/>
      <c r="F9" s="85"/>
      <c r="G9" s="85"/>
      <c r="H9" s="85"/>
      <c r="I9" s="85"/>
      <c r="J9" s="85"/>
      <c r="K9" s="85"/>
    </row>
    <row r="10" spans="1:11" s="81" customFormat="1" ht="17.149999999999999" customHeight="1" x14ac:dyDescent="0.35">
      <c r="A10" s="82" t="s">
        <v>22</v>
      </c>
      <c r="B10" s="83"/>
      <c r="C10" s="84"/>
      <c r="D10" s="84"/>
    </row>
    <row r="11" spans="1:11" s="81" customFormat="1" ht="17.149999999999999" customHeight="1" x14ac:dyDescent="0.35">
      <c r="A11" s="82" t="s">
        <v>23</v>
      </c>
      <c r="B11" s="83"/>
      <c r="C11" s="84"/>
      <c r="D11" s="84"/>
    </row>
    <row r="12" spans="1:11" s="81" customFormat="1" ht="17.149999999999999" customHeight="1" x14ac:dyDescent="0.35">
      <c r="A12" s="82" t="s">
        <v>24</v>
      </c>
      <c r="B12" s="83"/>
      <c r="C12" s="84"/>
      <c r="D12" s="86"/>
    </row>
    <row r="13" spans="1:11" s="81" customFormat="1" ht="17.149999999999999" customHeight="1" x14ac:dyDescent="0.35">
      <c r="A13" s="82" t="s">
        <v>25</v>
      </c>
      <c r="B13" s="83"/>
    </row>
    <row r="14" spans="1:11" ht="15" customHeight="1" x14ac:dyDescent="0.35">
      <c r="A14" s="82" t="s">
        <v>243</v>
      </c>
    </row>
    <row r="15" spans="1:11" ht="15" customHeight="1" x14ac:dyDescent="0.35">
      <c r="A15" s="82"/>
    </row>
  </sheetData>
  <phoneticPr fontId="14"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 ref="A14" location="Table7!A1" display="Table 7: The proportion of domestic electricity smart meters operated by all energy suppliers by local authority" xr:uid="{0FEA986F-A3F1-40F7-BF93-7971B4201A47}"/>
  </hyperlinks>
  <pageMargins left="0.7" right="0.7" top="0.75" bottom="0.75" header="0.3" footer="0.3"/>
  <pageSetup paperSize="9" scale="37"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B33"/>
  <sheetViews>
    <sheetView showGridLines="0" zoomScaleNormal="100" workbookViewId="0">
      <pane ySplit="5" topLeftCell="A6" activePane="bottomLeft" state="frozen"/>
      <selection activeCell="B8" sqref="B8"/>
      <selection pane="bottomLeft" activeCell="A6" sqref="A6"/>
    </sheetView>
  </sheetViews>
  <sheetFormatPr defaultColWidth="9.1796875" defaultRowHeight="0" customHeight="1" zeroHeight="1" x14ac:dyDescent="0.35"/>
  <cols>
    <col min="1" max="1" width="10.1796875" customWidth="1"/>
    <col min="2" max="2" width="129.26953125" customWidth="1"/>
  </cols>
  <sheetData>
    <row r="1" spans="1:2" ht="25.5" customHeight="1" x14ac:dyDescent="0.35">
      <c r="A1" s="75" t="s">
        <v>26</v>
      </c>
    </row>
    <row r="2" spans="1:2" ht="17.149999999999999" customHeight="1" x14ac:dyDescent="0.35">
      <c r="A2" s="28" t="s">
        <v>27</v>
      </c>
    </row>
    <row r="3" spans="1:2" s="64" customFormat="1" ht="17.149999999999999" customHeight="1" x14ac:dyDescent="0.35">
      <c r="A3" s="37" t="s">
        <v>28</v>
      </c>
      <c r="B3" s="63"/>
    </row>
    <row r="4" spans="1:2" s="31" customFormat="1" ht="23.25" customHeight="1" x14ac:dyDescent="0.35">
      <c r="A4" s="72" t="s">
        <v>29</v>
      </c>
      <c r="B4" s="69"/>
    </row>
    <row r="5" spans="1:2" ht="30.75" customHeight="1" x14ac:dyDescent="0.35">
      <c r="A5" s="70" t="s">
        <v>30</v>
      </c>
      <c r="B5" s="71" t="s">
        <v>31</v>
      </c>
    </row>
    <row r="6" spans="1:2" ht="17.149999999999999" customHeight="1" x14ac:dyDescent="0.35">
      <c r="A6" s="29">
        <v>1</v>
      </c>
      <c r="B6" s="3" t="s">
        <v>32</v>
      </c>
    </row>
    <row r="7" spans="1:2" ht="17.149999999999999" customHeight="1" x14ac:dyDescent="0.35">
      <c r="A7" s="29">
        <v>2</v>
      </c>
      <c r="B7" s="13" t="s">
        <v>33</v>
      </c>
    </row>
    <row r="8" spans="1:2" ht="17.149999999999999" customHeight="1" x14ac:dyDescent="0.35">
      <c r="A8" s="30">
        <v>3</v>
      </c>
      <c r="B8" s="13" t="s">
        <v>34</v>
      </c>
    </row>
    <row r="9" spans="1:2" ht="17.149999999999999" customHeight="1" x14ac:dyDescent="0.35">
      <c r="A9" s="29">
        <v>4</v>
      </c>
      <c r="B9" s="3" t="s">
        <v>35</v>
      </c>
    </row>
    <row r="10" spans="1:2" ht="17.149999999999999" customHeight="1" x14ac:dyDescent="0.35">
      <c r="A10" s="29">
        <v>5</v>
      </c>
      <c r="B10" s="3" t="s">
        <v>36</v>
      </c>
    </row>
    <row r="11" spans="1:2" ht="17.149999999999999" customHeight="1" x14ac:dyDescent="0.35">
      <c r="A11" s="30">
        <v>6</v>
      </c>
      <c r="B11" s="3" t="s">
        <v>37</v>
      </c>
    </row>
    <row r="12" spans="1:2" ht="17.149999999999999" customHeight="1" x14ac:dyDescent="0.35">
      <c r="A12" s="29">
        <v>7</v>
      </c>
      <c r="B12" s="14" t="s">
        <v>38</v>
      </c>
    </row>
    <row r="13" spans="1:2" ht="17.149999999999999" customHeight="1" x14ac:dyDescent="0.35">
      <c r="A13" s="29">
        <v>8</v>
      </c>
      <c r="B13" s="14" t="s">
        <v>39</v>
      </c>
    </row>
    <row r="14" spans="1:2" ht="17.149999999999999" customHeight="1" x14ac:dyDescent="0.35">
      <c r="A14" s="30">
        <v>9</v>
      </c>
      <c r="B14" s="3" t="s">
        <v>40</v>
      </c>
    </row>
    <row r="15" spans="1:2" ht="17.149999999999999" customHeight="1" x14ac:dyDescent="0.35">
      <c r="A15" s="30">
        <v>10</v>
      </c>
      <c r="B15" s="3" t="s">
        <v>41</v>
      </c>
    </row>
    <row r="16" spans="1:2" ht="17.149999999999999" customHeight="1" x14ac:dyDescent="0.35">
      <c r="A16" s="29">
        <v>11</v>
      </c>
      <c r="B16" s="3" t="s">
        <v>42</v>
      </c>
    </row>
    <row r="17" spans="1:2" ht="17.149999999999999" customHeight="1" x14ac:dyDescent="0.35">
      <c r="A17" s="29">
        <v>12</v>
      </c>
      <c r="B17" s="3" t="s">
        <v>43</v>
      </c>
    </row>
    <row r="18" spans="1:2" ht="17.149999999999999" customHeight="1" x14ac:dyDescent="0.35">
      <c r="A18" s="30">
        <v>13</v>
      </c>
      <c r="B18" s="3" t="s">
        <v>44</v>
      </c>
    </row>
    <row r="19" spans="1:2" ht="17.149999999999999" customHeight="1" x14ac:dyDescent="0.35">
      <c r="A19" s="29">
        <v>14</v>
      </c>
      <c r="B19" s="3" t="s">
        <v>45</v>
      </c>
    </row>
    <row r="20" spans="1:2" ht="17.149999999999999" customHeight="1" x14ac:dyDescent="0.35">
      <c r="A20" s="29">
        <v>15</v>
      </c>
      <c r="B20" s="3" t="s">
        <v>46</v>
      </c>
    </row>
    <row r="21" spans="1:2" ht="16.5" customHeight="1" x14ac:dyDescent="0.35">
      <c r="A21" s="29">
        <v>16</v>
      </c>
      <c r="B21" s="3" t="s">
        <v>47</v>
      </c>
    </row>
    <row r="22" spans="1:2" ht="16.5" customHeight="1" x14ac:dyDescent="0.35">
      <c r="A22" s="29">
        <v>17</v>
      </c>
      <c r="B22" s="3" t="s">
        <v>48</v>
      </c>
    </row>
    <row r="23" spans="1:2" ht="29.25" customHeight="1" x14ac:dyDescent="0.35">
      <c r="A23" s="31">
        <v>18</v>
      </c>
      <c r="B23" s="15" t="s">
        <v>49</v>
      </c>
    </row>
    <row r="24" spans="1:2" ht="29.25" customHeight="1" x14ac:dyDescent="0.35">
      <c r="A24" s="31">
        <v>19</v>
      </c>
      <c r="B24" s="15" t="s">
        <v>50</v>
      </c>
    </row>
    <row r="25" spans="1:2" ht="29.25" customHeight="1" x14ac:dyDescent="0.35">
      <c r="A25" s="31">
        <v>20</v>
      </c>
      <c r="B25" s="88" t="s">
        <v>51</v>
      </c>
    </row>
    <row r="26" spans="1:2" ht="16.5" customHeight="1" x14ac:dyDescent="0.35">
      <c r="A26" s="31">
        <v>21</v>
      </c>
      <c r="B26" s="88" t="s">
        <v>52</v>
      </c>
    </row>
    <row r="27" spans="1:2" ht="16.5" customHeight="1" x14ac:dyDescent="0.35">
      <c r="A27" s="87">
        <v>22</v>
      </c>
      <c r="B27" s="88" t="s">
        <v>53</v>
      </c>
    </row>
    <row r="28" spans="1:2" ht="29" x14ac:dyDescent="0.35">
      <c r="A28" s="31">
        <v>23</v>
      </c>
      <c r="B28" s="90" t="s">
        <v>54</v>
      </c>
    </row>
    <row r="29" spans="1:2" ht="16.5" customHeight="1" x14ac:dyDescent="0.35">
      <c r="A29" s="31">
        <v>24</v>
      </c>
      <c r="B29" s="90" t="s">
        <v>55</v>
      </c>
    </row>
    <row r="30" spans="1:2" ht="16.5" customHeight="1" x14ac:dyDescent="0.35">
      <c r="A30" s="30">
        <v>25</v>
      </c>
      <c r="B30" s="3" t="s">
        <v>56</v>
      </c>
    </row>
    <row r="31" spans="1:2" ht="15" customHeight="1" x14ac:dyDescent="0.35">
      <c r="A31" s="29">
        <v>26</v>
      </c>
      <c r="B31" s="3" t="s">
        <v>975</v>
      </c>
    </row>
    <row r="32" spans="1:2" ht="15" customHeight="1" x14ac:dyDescent="0.35">
      <c r="A32" s="29">
        <v>27</v>
      </c>
      <c r="B32" s="3" t="s">
        <v>976</v>
      </c>
    </row>
    <row r="33" spans="1:2" ht="15" customHeight="1" x14ac:dyDescent="0.35">
      <c r="A33" s="29">
        <v>28</v>
      </c>
      <c r="B33" s="3" t="s">
        <v>1003</v>
      </c>
    </row>
  </sheetData>
  <pageMargins left="0.7" right="0.7" top="0.75" bottom="0.75" header="0.3" footer="0.3"/>
  <pageSetup paperSize="9" scale="43"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O55"/>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B9" sqref="B9"/>
    </sheetView>
  </sheetViews>
  <sheetFormatPr defaultColWidth="9.1796875" defaultRowHeight="17.149999999999999" customHeight="1" x14ac:dyDescent="0.35"/>
  <cols>
    <col min="1" max="1" width="13" style="27" customWidth="1"/>
    <col min="2" max="2" width="10.1796875" style="4" customWidth="1"/>
    <col min="3" max="4" width="13.54296875" style="4" customWidth="1"/>
    <col min="5" max="5" width="11.7265625" style="4" customWidth="1"/>
    <col min="6" max="6" width="18.54296875" style="4" customWidth="1"/>
    <col min="7" max="8" width="12.453125" style="4" customWidth="1"/>
    <col min="9" max="9" width="11.7265625" style="4" customWidth="1"/>
    <col min="10" max="10" width="20.7265625" style="4" customWidth="1"/>
    <col min="11" max="12" width="14.26953125" style="4" customWidth="1"/>
    <col min="13" max="13" width="12.81640625" style="4" customWidth="1"/>
    <col min="14" max="14" width="15.54296875" style="4" customWidth="1"/>
    <col min="15" max="15" width="62.81640625" style="4" customWidth="1"/>
    <col min="16" max="16384" width="9.1796875" style="48"/>
  </cols>
  <sheetData>
    <row r="1" spans="1:15" ht="25.5" customHeight="1" x14ac:dyDescent="0.35">
      <c r="A1" s="75" t="s">
        <v>57</v>
      </c>
    </row>
    <row r="2" spans="1:15" s="64" customFormat="1" ht="17.149999999999999" customHeight="1" x14ac:dyDescent="0.35">
      <c r="A2" s="37" t="s">
        <v>58</v>
      </c>
      <c r="B2" s="63"/>
      <c r="C2" s="54"/>
      <c r="D2" s="54"/>
      <c r="E2" s="8"/>
      <c r="F2" s="8"/>
      <c r="G2" s="9"/>
      <c r="H2" s="9"/>
    </row>
    <row r="3" spans="1:15" s="64" customFormat="1" ht="17.149999999999999" customHeight="1" x14ac:dyDescent="0.35">
      <c r="A3" s="37" t="s">
        <v>28</v>
      </c>
      <c r="B3" s="63"/>
      <c r="C3" s="54"/>
      <c r="D3" s="54"/>
      <c r="E3" s="8"/>
      <c r="F3" s="8"/>
      <c r="G3" s="9"/>
      <c r="H3" s="9"/>
    </row>
    <row r="4" spans="1:15" s="64" customFormat="1" ht="17.149999999999999" customHeight="1" x14ac:dyDescent="0.35">
      <c r="A4" s="37" t="s">
        <v>59</v>
      </c>
      <c r="B4" s="63"/>
      <c r="C4" s="54"/>
      <c r="D4" s="54"/>
      <c r="E4" s="8"/>
      <c r="F4" s="8"/>
      <c r="G4" s="9"/>
      <c r="H4" s="9"/>
    </row>
    <row r="5" spans="1:15" s="64" customFormat="1" ht="17.149999999999999" customHeight="1" x14ac:dyDescent="0.35">
      <c r="A5" s="37" t="s">
        <v>60</v>
      </c>
      <c r="B5" s="63"/>
      <c r="C5" s="54"/>
      <c r="D5" s="54"/>
      <c r="E5" s="8"/>
      <c r="F5" s="8"/>
      <c r="G5" s="9"/>
      <c r="H5" s="9"/>
    </row>
    <row r="6" spans="1:15" s="64" customFormat="1" ht="17.149999999999999" customHeight="1" x14ac:dyDescent="0.35">
      <c r="A6" s="37" t="s">
        <v>61</v>
      </c>
      <c r="B6" s="63"/>
      <c r="C6" s="54"/>
      <c r="D6" s="54"/>
      <c r="E6" s="8"/>
      <c r="F6" s="8"/>
      <c r="G6" s="9"/>
      <c r="H6" s="9"/>
    </row>
    <row r="7" spans="1:15" s="67" customFormat="1" ht="17.149999999999999" customHeight="1" x14ac:dyDescent="0.35">
      <c r="A7" s="44" t="s">
        <v>972</v>
      </c>
      <c r="B7" s="146"/>
      <c r="C7" s="146"/>
      <c r="D7" s="146"/>
      <c r="E7" s="65"/>
      <c r="F7" s="65"/>
      <c r="G7" s="66"/>
      <c r="H7" s="66"/>
    </row>
    <row r="8" spans="1:15" s="49" customFormat="1" ht="77.25" customHeight="1" x14ac:dyDescent="0.35">
      <c r="A8" s="41" t="s">
        <v>62</v>
      </c>
      <c r="B8" s="33" t="s">
        <v>63</v>
      </c>
      <c r="C8" s="33" t="s">
        <v>64</v>
      </c>
      <c r="D8" s="33" t="s">
        <v>65</v>
      </c>
      <c r="E8" s="33" t="s">
        <v>66</v>
      </c>
      <c r="F8" s="33" t="s">
        <v>67</v>
      </c>
      <c r="G8" s="33" t="s">
        <v>68</v>
      </c>
      <c r="H8" s="33" t="s">
        <v>69</v>
      </c>
      <c r="I8" s="33" t="s">
        <v>70</v>
      </c>
      <c r="J8" s="33" t="s">
        <v>71</v>
      </c>
      <c r="K8" s="33" t="s">
        <v>72</v>
      </c>
      <c r="L8" s="33" t="s">
        <v>73</v>
      </c>
      <c r="M8" s="33" t="s">
        <v>74</v>
      </c>
      <c r="N8" s="52" t="s">
        <v>75</v>
      </c>
      <c r="O8" s="41" t="s">
        <v>19</v>
      </c>
    </row>
    <row r="9" spans="1:15" ht="17.149999999999999" customHeight="1" x14ac:dyDescent="0.35">
      <c r="A9" s="27" t="s">
        <v>76</v>
      </c>
      <c r="B9" s="10">
        <v>124</v>
      </c>
      <c r="C9" s="10"/>
      <c r="D9" s="11">
        <f>Table1[[#This Row],[Gas meters
smart in
smart mode]]+Table1[[#This Row],[Gas meters
smart in
traditional mode]]</f>
        <v>124</v>
      </c>
      <c r="E9" s="10">
        <v>21387053</v>
      </c>
      <c r="F9" s="10">
        <v>132</v>
      </c>
      <c r="G9" s="10"/>
      <c r="H9" s="11">
        <f>Table1[[#This Row],[Electricity 
meters
smart in
smart 
mode]]+Table1[[#This Row],[Electricity 
meters
smart in
traditional mode]]</f>
        <v>132</v>
      </c>
      <c r="I9" s="10">
        <v>26163247</v>
      </c>
      <c r="J9" s="10">
        <f>B9+F9</f>
        <v>256</v>
      </c>
      <c r="K9" s="10"/>
      <c r="L9" s="11">
        <f>Table1[[#This Row],[Gas meters
total smart meters]]+Table1[[#This Row],[Electricity meters
total smart meters]]</f>
        <v>256</v>
      </c>
      <c r="M9" s="11">
        <f>Table1[[#This Row],[Gas meters
non-smart]]+Table1[[#This Row],[Electricity meters
non-smart]]</f>
        <v>47550300</v>
      </c>
      <c r="N9" s="11">
        <f>L9+M9</f>
        <v>47550556</v>
      </c>
      <c r="O9" s="38"/>
    </row>
    <row r="10" spans="1:15" ht="17.149999999999999" customHeight="1" x14ac:dyDescent="0.35">
      <c r="A10" s="27" t="s">
        <v>77</v>
      </c>
      <c r="B10" s="10">
        <v>1461</v>
      </c>
      <c r="C10" s="10"/>
      <c r="D10" s="11">
        <f>Table1[[#This Row],[Gas meters
smart in
smart mode]]+Table1[[#This Row],[Gas meters
smart in
traditional mode]]</f>
        <v>1461</v>
      </c>
      <c r="E10" s="10">
        <v>21550984</v>
      </c>
      <c r="F10" s="10">
        <v>1739</v>
      </c>
      <c r="G10" s="10"/>
      <c r="H10" s="11">
        <f>Table1[[#This Row],[Electricity 
meters
smart in
smart 
mode]]+Table1[[#This Row],[Electricity 
meters
smart in
traditional mode]]</f>
        <v>1739</v>
      </c>
      <c r="I10" s="10">
        <v>26174965</v>
      </c>
      <c r="J10" s="10">
        <f t="shared" ref="J10:J49" si="0">B10+F10</f>
        <v>3200</v>
      </c>
      <c r="K10" s="10"/>
      <c r="L10" s="11">
        <f>Table1[[#This Row],[Gas meters
total smart meters]]+Table1[[#This Row],[Electricity meters
total smart meters]]</f>
        <v>3200</v>
      </c>
      <c r="M10" s="11">
        <f>Table1[[#This Row],[Gas meters
non-smart]]+Table1[[#This Row],[Electricity meters
non-smart]]</f>
        <v>47725949</v>
      </c>
      <c r="N10" s="11">
        <f t="shared" ref="N10:N52" si="1">L10+M10</f>
        <v>47729149</v>
      </c>
      <c r="O10" s="38"/>
    </row>
    <row r="11" spans="1:15" ht="22.4" customHeight="1" x14ac:dyDescent="0.35">
      <c r="A11" s="27" t="s">
        <v>78</v>
      </c>
      <c r="B11" s="11">
        <v>11991</v>
      </c>
      <c r="C11" s="11"/>
      <c r="D11" s="11">
        <f>Table1[[#This Row],[Gas meters
smart in
smart mode]]+Table1[[#This Row],[Gas meters
smart in
traditional mode]]</f>
        <v>11991</v>
      </c>
      <c r="E11" s="11">
        <v>21416950.999431364</v>
      </c>
      <c r="F11" s="11">
        <v>12049</v>
      </c>
      <c r="G11" s="11"/>
      <c r="H11" s="11">
        <f>Table1[[#This Row],[Electricity 
meters
smart in
smart 
mode]]+Table1[[#This Row],[Electricity 
meters
smart in
traditional mode]]</f>
        <v>12049</v>
      </c>
      <c r="I11" s="11">
        <v>25923120</v>
      </c>
      <c r="J11" s="10">
        <f t="shared" si="0"/>
        <v>24040</v>
      </c>
      <c r="K11" s="11"/>
      <c r="L11" s="11">
        <f>Table1[[#This Row],[Gas meters
total smart meters]]+Table1[[#This Row],[Electricity meters
total smart meters]]</f>
        <v>24040</v>
      </c>
      <c r="M11" s="11">
        <f>Table1[[#This Row],[Gas meters
non-smart]]+Table1[[#This Row],[Electricity meters
non-smart]]</f>
        <v>47340070.999431364</v>
      </c>
      <c r="N11" s="11">
        <f t="shared" si="1"/>
        <v>47364110.999431364</v>
      </c>
      <c r="O11" s="38"/>
    </row>
    <row r="12" spans="1:15" ht="17.149999999999999" customHeight="1" x14ac:dyDescent="0.35">
      <c r="A12" s="27" t="s">
        <v>79</v>
      </c>
      <c r="B12" s="11">
        <v>39337</v>
      </c>
      <c r="C12" s="11"/>
      <c r="D12" s="11">
        <f>Table1[[#This Row],[Gas meters
smart in
smart mode]]+Table1[[#This Row],[Gas meters
smart in
traditional mode]]</f>
        <v>39337</v>
      </c>
      <c r="E12" s="11">
        <v>21224171</v>
      </c>
      <c r="F12" s="11">
        <v>50038</v>
      </c>
      <c r="G12" s="11"/>
      <c r="H12" s="11">
        <f>Table1[[#This Row],[Electricity 
meters
smart in
smart 
mode]]+Table1[[#This Row],[Electricity 
meters
smart in
traditional mode]]</f>
        <v>50038</v>
      </c>
      <c r="I12" s="11">
        <v>25751659</v>
      </c>
      <c r="J12" s="10">
        <f t="shared" si="0"/>
        <v>89375</v>
      </c>
      <c r="K12" s="11"/>
      <c r="L12" s="11">
        <f>Table1[[#This Row],[Gas meters
total smart meters]]+Table1[[#This Row],[Electricity meters
total smart meters]]</f>
        <v>89375</v>
      </c>
      <c r="M12" s="11">
        <f>Table1[[#This Row],[Gas meters
non-smart]]+Table1[[#This Row],[Electricity meters
non-smart]]</f>
        <v>46975830</v>
      </c>
      <c r="N12" s="11">
        <f t="shared" si="1"/>
        <v>47065205</v>
      </c>
      <c r="O12" s="38"/>
    </row>
    <row r="13" spans="1:15" ht="17.149999999999999" customHeight="1" x14ac:dyDescent="0.35">
      <c r="A13" s="27" t="s">
        <v>80</v>
      </c>
      <c r="B13" s="11">
        <v>72113</v>
      </c>
      <c r="C13" s="11"/>
      <c r="D13" s="11">
        <f>Table1[[#This Row],[Gas meters
smart in
smart mode]]+Table1[[#This Row],[Gas meters
smart in
traditional mode]]</f>
        <v>72113</v>
      </c>
      <c r="E13" s="11">
        <v>21275065</v>
      </c>
      <c r="F13" s="11">
        <v>104704</v>
      </c>
      <c r="G13" s="11"/>
      <c r="H13" s="11">
        <f>Table1[[#This Row],[Electricity 
meters
smart in
smart 
mode]]+Table1[[#This Row],[Electricity 
meters
smart in
traditional mode]]</f>
        <v>104704</v>
      </c>
      <c r="I13" s="11">
        <v>25757248</v>
      </c>
      <c r="J13" s="10">
        <f t="shared" si="0"/>
        <v>176817</v>
      </c>
      <c r="K13" s="11"/>
      <c r="L13" s="11">
        <f>Table1[[#This Row],[Gas meters
total smart meters]]+Table1[[#This Row],[Electricity meters
total smart meters]]</f>
        <v>176817</v>
      </c>
      <c r="M13" s="11">
        <f>Table1[[#This Row],[Gas meters
non-smart]]+Table1[[#This Row],[Electricity meters
non-smart]]</f>
        <v>47032313</v>
      </c>
      <c r="N13" s="11">
        <f t="shared" si="1"/>
        <v>47209130</v>
      </c>
      <c r="O13" s="38"/>
    </row>
    <row r="14" spans="1:15" ht="17.149999999999999" customHeight="1" x14ac:dyDescent="0.35">
      <c r="A14" s="27" t="s">
        <v>81</v>
      </c>
      <c r="B14" s="11">
        <v>101728</v>
      </c>
      <c r="C14" s="11"/>
      <c r="D14" s="11">
        <f>Table1[[#This Row],[Gas meters
smart in
smart mode]]+Table1[[#This Row],[Gas meters
smart in
traditional mode]]</f>
        <v>101728</v>
      </c>
      <c r="E14" s="11">
        <v>21513727</v>
      </c>
      <c r="F14" s="11">
        <v>163427</v>
      </c>
      <c r="G14" s="11"/>
      <c r="H14" s="11">
        <f>Table1[[#This Row],[Electricity 
meters
smart in
smart 
mode]]+Table1[[#This Row],[Electricity 
meters
smart in
traditional mode]]</f>
        <v>163427</v>
      </c>
      <c r="I14" s="11">
        <v>25994868</v>
      </c>
      <c r="J14" s="10">
        <f t="shared" si="0"/>
        <v>265155</v>
      </c>
      <c r="K14" s="11"/>
      <c r="L14" s="11">
        <f>Table1[[#This Row],[Gas meters
total smart meters]]+Table1[[#This Row],[Electricity meters
total smart meters]]</f>
        <v>265155</v>
      </c>
      <c r="M14" s="11">
        <f>Table1[[#This Row],[Gas meters
non-smart]]+Table1[[#This Row],[Electricity meters
non-smart]]</f>
        <v>47508595</v>
      </c>
      <c r="N14" s="11">
        <f t="shared" si="1"/>
        <v>47773750</v>
      </c>
      <c r="O14" s="38" t="s">
        <v>82</v>
      </c>
    </row>
    <row r="15" spans="1:15" ht="22.4" customHeight="1" x14ac:dyDescent="0.35">
      <c r="A15" s="27" t="s">
        <v>83</v>
      </c>
      <c r="B15" s="11">
        <v>132972</v>
      </c>
      <c r="C15" s="11"/>
      <c r="D15" s="11">
        <f>Table1[[#This Row],[Gas meters
smart in
smart mode]]+Table1[[#This Row],[Gas meters
smart in
traditional mode]]</f>
        <v>132972</v>
      </c>
      <c r="E15" s="11">
        <v>21294944</v>
      </c>
      <c r="F15" s="11">
        <v>211730</v>
      </c>
      <c r="G15" s="11"/>
      <c r="H15" s="11">
        <f>Table1[[#This Row],[Electricity 
meters
smart in
smart 
mode]]+Table1[[#This Row],[Electricity 
meters
smart in
traditional mode]]</f>
        <v>211730</v>
      </c>
      <c r="I15" s="11">
        <v>25667602</v>
      </c>
      <c r="J15" s="10">
        <f t="shared" si="0"/>
        <v>344702</v>
      </c>
      <c r="K15" s="11"/>
      <c r="L15" s="11">
        <f>Table1[[#This Row],[Gas meters
total smart meters]]+Table1[[#This Row],[Electricity meters
total smart meters]]</f>
        <v>344702</v>
      </c>
      <c r="M15" s="11">
        <f>Table1[[#This Row],[Gas meters
non-smart]]+Table1[[#This Row],[Electricity meters
non-smart]]</f>
        <v>46962546</v>
      </c>
      <c r="N15" s="11">
        <f t="shared" si="1"/>
        <v>47307248</v>
      </c>
      <c r="O15" s="38"/>
    </row>
    <row r="16" spans="1:15" ht="17.149999999999999" customHeight="1" x14ac:dyDescent="0.35">
      <c r="A16" s="27" t="s">
        <v>84</v>
      </c>
      <c r="B16" s="11">
        <v>156190</v>
      </c>
      <c r="C16" s="11"/>
      <c r="D16" s="11">
        <f>Table1[[#This Row],[Gas meters
smart in
smart mode]]+Table1[[#This Row],[Gas meters
smart in
traditional mode]]</f>
        <v>156190</v>
      </c>
      <c r="E16" s="11">
        <v>21085263</v>
      </c>
      <c r="F16" s="11">
        <v>246447</v>
      </c>
      <c r="G16" s="11"/>
      <c r="H16" s="11">
        <f>Table1[[#This Row],[Electricity 
meters
smart in
smart 
mode]]+Table1[[#This Row],[Electricity 
meters
smart in
traditional mode]]</f>
        <v>246447</v>
      </c>
      <c r="I16" s="11">
        <v>25485350</v>
      </c>
      <c r="J16" s="10">
        <f t="shared" si="0"/>
        <v>402637</v>
      </c>
      <c r="K16" s="11"/>
      <c r="L16" s="11">
        <f>Table1[[#This Row],[Gas meters
total smart meters]]+Table1[[#This Row],[Electricity meters
total smart meters]]</f>
        <v>402637</v>
      </c>
      <c r="M16" s="11">
        <f>Table1[[#This Row],[Gas meters
non-smart]]+Table1[[#This Row],[Electricity meters
non-smart]]</f>
        <v>46570613</v>
      </c>
      <c r="N16" s="11">
        <f t="shared" si="1"/>
        <v>46973250</v>
      </c>
      <c r="O16" s="38"/>
    </row>
    <row r="17" spans="1:15" s="50" customFormat="1" ht="17.149999999999999" customHeight="1" x14ac:dyDescent="0.35">
      <c r="A17" s="27" t="s">
        <v>85</v>
      </c>
      <c r="B17" s="11">
        <v>215069</v>
      </c>
      <c r="C17" s="11"/>
      <c r="D17" s="11">
        <f>Table1[[#This Row],[Gas meters
smart in
smart mode]]+Table1[[#This Row],[Gas meters
smart in
traditional mode]]</f>
        <v>215069</v>
      </c>
      <c r="E17" s="11">
        <v>20786028</v>
      </c>
      <c r="F17" s="11">
        <v>328789</v>
      </c>
      <c r="G17" s="11"/>
      <c r="H17" s="11">
        <f>Table1[[#This Row],[Electricity 
meters
smart in
smart 
mode]]+Table1[[#This Row],[Electricity 
meters
smart in
traditional mode]]</f>
        <v>328789</v>
      </c>
      <c r="I17" s="11">
        <v>25110093</v>
      </c>
      <c r="J17" s="10">
        <f t="shared" si="0"/>
        <v>543858</v>
      </c>
      <c r="K17" s="11"/>
      <c r="L17" s="11">
        <f>Table1[[#This Row],[Gas meters
total smart meters]]+Table1[[#This Row],[Electricity meters
total smart meters]]</f>
        <v>543858</v>
      </c>
      <c r="M17" s="11">
        <f>Table1[[#This Row],[Gas meters
non-smart]]+Table1[[#This Row],[Electricity meters
non-smart]]</f>
        <v>45896121</v>
      </c>
      <c r="N17" s="11">
        <f t="shared" si="1"/>
        <v>46439979</v>
      </c>
      <c r="O17" s="38"/>
    </row>
    <row r="18" spans="1:15" s="50" customFormat="1" ht="17.149999999999999" customHeight="1" x14ac:dyDescent="0.35">
      <c r="A18" s="27" t="s">
        <v>86</v>
      </c>
      <c r="B18" s="11">
        <v>270589</v>
      </c>
      <c r="C18" s="11"/>
      <c r="D18" s="11">
        <f>Table1[[#This Row],[Gas meters
smart in
smart mode]]+Table1[[#This Row],[Gas meters
smart in
traditional mode]]</f>
        <v>270589</v>
      </c>
      <c r="E18" s="11">
        <v>20564248</v>
      </c>
      <c r="F18" s="11">
        <v>400645</v>
      </c>
      <c r="G18" s="11"/>
      <c r="H18" s="11">
        <f>Table1[[#This Row],[Electricity 
meters
smart in
smart 
mode]]+Table1[[#This Row],[Electricity 
meters
smart in
traditional mode]]</f>
        <v>400645</v>
      </c>
      <c r="I18" s="11">
        <v>24890373</v>
      </c>
      <c r="J18" s="10">
        <f t="shared" si="0"/>
        <v>671234</v>
      </c>
      <c r="K18" s="11"/>
      <c r="L18" s="11">
        <f>Table1[[#This Row],[Gas meters
total smart meters]]+Table1[[#This Row],[Electricity meters
total smart meters]]</f>
        <v>671234</v>
      </c>
      <c r="M18" s="11">
        <f>Table1[[#This Row],[Gas meters
non-smart]]+Table1[[#This Row],[Electricity meters
non-smart]]</f>
        <v>45454621</v>
      </c>
      <c r="N18" s="11">
        <f t="shared" si="1"/>
        <v>46125855</v>
      </c>
      <c r="O18" s="38"/>
    </row>
    <row r="19" spans="1:15" s="50" customFormat="1" ht="22.4" customHeight="1" x14ac:dyDescent="0.35">
      <c r="A19" s="27" t="s">
        <v>87</v>
      </c>
      <c r="B19" s="11">
        <v>367857</v>
      </c>
      <c r="C19" s="11"/>
      <c r="D19" s="11">
        <f>Table1[[#This Row],[Gas meters
smart in
smart mode]]+Table1[[#This Row],[Gas meters
smart in
traditional mode]]</f>
        <v>367857</v>
      </c>
      <c r="E19" s="11">
        <v>21412608</v>
      </c>
      <c r="F19" s="11">
        <v>575602</v>
      </c>
      <c r="G19" s="11"/>
      <c r="H19" s="11">
        <f>Table1[[#This Row],[Electricity 
meters
smart in
smart 
mode]]+Table1[[#This Row],[Electricity 
meters
smart in
traditional mode]]</f>
        <v>575602</v>
      </c>
      <c r="I19" s="11">
        <v>25741447</v>
      </c>
      <c r="J19" s="10">
        <f t="shared" si="0"/>
        <v>943459</v>
      </c>
      <c r="K19" s="11"/>
      <c r="L19" s="11">
        <f>Table1[[#This Row],[Gas meters
total smart meters]]+Table1[[#This Row],[Electricity meters
total smart meters]]</f>
        <v>943459</v>
      </c>
      <c r="M19" s="11">
        <f>Table1[[#This Row],[Gas meters
non-smart]]+Table1[[#This Row],[Electricity meters
non-smart]]</f>
        <v>47154055</v>
      </c>
      <c r="N19" s="11">
        <f t="shared" si="1"/>
        <v>48097514</v>
      </c>
      <c r="O19" s="38" t="s">
        <v>88</v>
      </c>
    </row>
    <row r="20" spans="1:15" s="50" customFormat="1" ht="17.149999999999999" customHeight="1" x14ac:dyDescent="0.35">
      <c r="A20" s="27" t="s">
        <v>89</v>
      </c>
      <c r="B20" s="11">
        <v>473819</v>
      </c>
      <c r="C20" s="11"/>
      <c r="D20" s="11">
        <f>Table1[[#This Row],[Gas meters
smart in
smart mode]]+Table1[[#This Row],[Gas meters
smart in
traditional mode]]</f>
        <v>473819</v>
      </c>
      <c r="E20" s="11">
        <v>21215177</v>
      </c>
      <c r="F20" s="11">
        <v>719368</v>
      </c>
      <c r="G20" s="11"/>
      <c r="H20" s="11">
        <f>Table1[[#This Row],[Electricity 
meters
smart in
smart 
mode]]+Table1[[#This Row],[Electricity 
meters
smart in
traditional mode]]</f>
        <v>719368</v>
      </c>
      <c r="I20" s="11">
        <v>25492318</v>
      </c>
      <c r="J20" s="10">
        <f t="shared" si="0"/>
        <v>1193187</v>
      </c>
      <c r="K20" s="11"/>
      <c r="L20" s="11">
        <f>Table1[[#This Row],[Gas meters
total smart meters]]+Table1[[#This Row],[Electricity meters
total smart meters]]</f>
        <v>1193187</v>
      </c>
      <c r="M20" s="11">
        <f>Table1[[#This Row],[Gas meters
non-smart]]+Table1[[#This Row],[Electricity meters
non-smart]]</f>
        <v>46707495</v>
      </c>
      <c r="N20" s="11">
        <f t="shared" si="1"/>
        <v>47900682</v>
      </c>
      <c r="O20" s="38"/>
    </row>
    <row r="21" spans="1:15" s="50" customFormat="1" ht="17.149999999999999" customHeight="1" x14ac:dyDescent="0.35">
      <c r="A21" s="27" t="s">
        <v>90</v>
      </c>
      <c r="B21" s="11">
        <v>607412</v>
      </c>
      <c r="C21" s="11"/>
      <c r="D21" s="11">
        <f>Table1[[#This Row],[Gas meters
smart in
smart mode]]+Table1[[#This Row],[Gas meters
smart in
traditional mode]]</f>
        <v>607412</v>
      </c>
      <c r="E21" s="11">
        <v>21037144</v>
      </c>
      <c r="F21" s="11">
        <v>908610</v>
      </c>
      <c r="G21" s="11"/>
      <c r="H21" s="11">
        <f>Table1[[#This Row],[Electricity 
meters
smart in
smart 
mode]]+Table1[[#This Row],[Electricity 
meters
smart in
traditional mode]]</f>
        <v>908610</v>
      </c>
      <c r="I21" s="11">
        <v>25230570</v>
      </c>
      <c r="J21" s="10">
        <f t="shared" si="0"/>
        <v>1516022</v>
      </c>
      <c r="K21" s="11"/>
      <c r="L21" s="11">
        <f>Table1[[#This Row],[Gas meters
total smart meters]]+Table1[[#This Row],[Electricity meters
total smart meters]]</f>
        <v>1516022</v>
      </c>
      <c r="M21" s="11">
        <f>Table1[[#This Row],[Gas meters
non-smart]]+Table1[[#This Row],[Electricity meters
non-smart]]</f>
        <v>46267714</v>
      </c>
      <c r="N21" s="11">
        <f t="shared" si="1"/>
        <v>47783736</v>
      </c>
      <c r="O21" s="38"/>
    </row>
    <row r="22" spans="1:15" s="50" customFormat="1" ht="17.149999999999999" customHeight="1" x14ac:dyDescent="0.35">
      <c r="A22" s="27" t="s">
        <v>91</v>
      </c>
      <c r="B22" s="11">
        <v>763341</v>
      </c>
      <c r="C22" s="11"/>
      <c r="D22" s="11">
        <f>Table1[[#This Row],[Gas meters
smart in
smart mode]]+Table1[[#This Row],[Gas meters
smart in
traditional mode]]</f>
        <v>763341</v>
      </c>
      <c r="E22" s="11">
        <v>20726526</v>
      </c>
      <c r="F22" s="11">
        <v>1118564</v>
      </c>
      <c r="G22" s="11"/>
      <c r="H22" s="11">
        <f>Table1[[#This Row],[Electricity 
meters
smart in
smart 
mode]]+Table1[[#This Row],[Electricity 
meters
smart in
traditional mode]]</f>
        <v>1118564</v>
      </c>
      <c r="I22" s="11">
        <v>24923979</v>
      </c>
      <c r="J22" s="10">
        <f t="shared" si="0"/>
        <v>1881905</v>
      </c>
      <c r="K22" s="11"/>
      <c r="L22" s="11">
        <f>Table1[[#This Row],[Gas meters
total smart meters]]+Table1[[#This Row],[Electricity meters
total smart meters]]</f>
        <v>1881905</v>
      </c>
      <c r="M22" s="11">
        <f>Table1[[#This Row],[Gas meters
non-smart]]+Table1[[#This Row],[Electricity meters
non-smart]]</f>
        <v>45650505</v>
      </c>
      <c r="N22" s="11">
        <f t="shared" si="1"/>
        <v>47532410</v>
      </c>
      <c r="O22" s="38"/>
    </row>
    <row r="23" spans="1:15" s="50" customFormat="1" ht="22.4" customHeight="1" x14ac:dyDescent="0.35">
      <c r="A23" s="27" t="s">
        <v>92</v>
      </c>
      <c r="B23" s="11">
        <v>1164957</v>
      </c>
      <c r="C23" s="11"/>
      <c r="D23" s="11">
        <f>Table1[[#This Row],[Gas meters
smart in
smart mode]]+Table1[[#This Row],[Gas meters
smart in
traditional mode]]</f>
        <v>1164957</v>
      </c>
      <c r="E23" s="11">
        <v>20462581</v>
      </c>
      <c r="F23" s="11">
        <v>1583193</v>
      </c>
      <c r="G23" s="11"/>
      <c r="H23" s="11">
        <f>Table1[[#This Row],[Electricity 
meters
smart in
smart 
mode]]+Table1[[#This Row],[Electricity 
meters
smart in
traditional mode]]</f>
        <v>1583193</v>
      </c>
      <c r="I23" s="11">
        <v>24581589</v>
      </c>
      <c r="J23" s="10">
        <f t="shared" si="0"/>
        <v>2748150</v>
      </c>
      <c r="K23" s="11"/>
      <c r="L23" s="11">
        <f>Table1[[#This Row],[Gas meters
total smart meters]]+Table1[[#This Row],[Electricity meters
total smart meters]]</f>
        <v>2748150</v>
      </c>
      <c r="M23" s="11">
        <f>Table1[[#This Row],[Gas meters
non-smart]]+Table1[[#This Row],[Electricity meters
non-smart]]</f>
        <v>45044170</v>
      </c>
      <c r="N23" s="11">
        <f t="shared" si="1"/>
        <v>47792320</v>
      </c>
      <c r="O23" s="38" t="s">
        <v>93</v>
      </c>
    </row>
    <row r="24" spans="1:15" s="50" customFormat="1" ht="17.149999999999999" customHeight="1" x14ac:dyDescent="0.35">
      <c r="A24" s="27" t="s">
        <v>94</v>
      </c>
      <c r="B24" s="11">
        <v>1379036</v>
      </c>
      <c r="C24" s="11"/>
      <c r="D24" s="11">
        <f>Table1[[#This Row],[Gas meters
smart in
smart mode]]+Table1[[#This Row],[Gas meters
smart in
traditional mode]]</f>
        <v>1379036</v>
      </c>
      <c r="E24" s="11">
        <v>20462897</v>
      </c>
      <c r="F24" s="11">
        <v>1923566</v>
      </c>
      <c r="G24" s="11"/>
      <c r="H24" s="11">
        <f>Table1[[#This Row],[Electricity 
meters
smart in
smart 
mode]]+Table1[[#This Row],[Electricity 
meters
smart in
traditional mode]]</f>
        <v>1923566</v>
      </c>
      <c r="I24" s="11">
        <v>24472243</v>
      </c>
      <c r="J24" s="10">
        <f t="shared" si="0"/>
        <v>3302602</v>
      </c>
      <c r="K24" s="11"/>
      <c r="L24" s="11">
        <f>Table1[[#This Row],[Gas meters
total smart meters]]+Table1[[#This Row],[Electricity meters
total smart meters]]</f>
        <v>3302602</v>
      </c>
      <c r="M24" s="11">
        <f>Table1[[#This Row],[Gas meters
non-smart]]+Table1[[#This Row],[Electricity meters
non-smart]]</f>
        <v>44935140</v>
      </c>
      <c r="N24" s="11">
        <f t="shared" si="1"/>
        <v>48237742</v>
      </c>
      <c r="O24" s="38" t="s">
        <v>95</v>
      </c>
    </row>
    <row r="25" spans="1:15" s="49" customFormat="1" ht="17.149999999999999" customHeight="1" x14ac:dyDescent="0.35">
      <c r="A25" s="27" t="s">
        <v>96</v>
      </c>
      <c r="B25" s="11">
        <v>1708885</v>
      </c>
      <c r="C25" s="11"/>
      <c r="D25" s="11">
        <f>Table1[[#This Row],[Gas meters
smart in
smart mode]]+Table1[[#This Row],[Gas meters
smart in
traditional mode]]</f>
        <v>1708885</v>
      </c>
      <c r="E25" s="11">
        <v>20049140</v>
      </c>
      <c r="F25" s="11">
        <v>2339537</v>
      </c>
      <c r="G25" s="11"/>
      <c r="H25" s="11">
        <f>Table1[[#This Row],[Electricity 
meters
smart in
smart 
mode]]+Table1[[#This Row],[Electricity 
meters
smart in
traditional mode]]</f>
        <v>2339537</v>
      </c>
      <c r="I25" s="11">
        <v>23980487</v>
      </c>
      <c r="J25" s="10">
        <f t="shared" si="0"/>
        <v>4048422</v>
      </c>
      <c r="K25" s="11"/>
      <c r="L25" s="11">
        <f>Table1[[#This Row],[Gas meters
total smart meters]]+Table1[[#This Row],[Electricity meters
total smart meters]]</f>
        <v>4048422</v>
      </c>
      <c r="M25" s="11">
        <f>Table1[[#This Row],[Gas meters
non-smart]]+Table1[[#This Row],[Electricity meters
non-smart]]</f>
        <v>44029627</v>
      </c>
      <c r="N25" s="11">
        <f t="shared" si="1"/>
        <v>48078049</v>
      </c>
      <c r="O25" s="38"/>
    </row>
    <row r="26" spans="1:15" s="49" customFormat="1" ht="17.149999999999999" customHeight="1" x14ac:dyDescent="0.35">
      <c r="A26" s="27" t="s">
        <v>97</v>
      </c>
      <c r="B26" s="11">
        <v>2069121</v>
      </c>
      <c r="C26" s="11"/>
      <c r="D26" s="11">
        <f>Table1[[#This Row],[Gas meters
smart in
smart mode]]+Table1[[#This Row],[Gas meters
smart in
traditional mode]]</f>
        <v>2069121</v>
      </c>
      <c r="E26" s="11">
        <v>19847570</v>
      </c>
      <c r="F26" s="11">
        <v>2794169</v>
      </c>
      <c r="G26" s="11"/>
      <c r="H26" s="11">
        <f>Table1[[#This Row],[Electricity 
meters
smart in
smart 
mode]]+Table1[[#This Row],[Electricity 
meters
smart in
traditional mode]]</f>
        <v>2794169</v>
      </c>
      <c r="I26" s="11">
        <v>23591156</v>
      </c>
      <c r="J26" s="10">
        <f t="shared" si="0"/>
        <v>4863290</v>
      </c>
      <c r="K26" s="11"/>
      <c r="L26" s="11">
        <f>Table1[[#This Row],[Gas meters
total smart meters]]+Table1[[#This Row],[Electricity meters
total smart meters]]</f>
        <v>4863290</v>
      </c>
      <c r="M26" s="11">
        <f>Table1[[#This Row],[Gas meters
non-smart]]+Table1[[#This Row],[Electricity meters
non-smart]]</f>
        <v>43438726</v>
      </c>
      <c r="N26" s="11">
        <f t="shared" si="1"/>
        <v>48302016</v>
      </c>
      <c r="O26" s="38" t="s">
        <v>98</v>
      </c>
    </row>
    <row r="27" spans="1:15" s="49" customFormat="1" ht="22.4" customHeight="1" x14ac:dyDescent="0.35">
      <c r="A27" s="27" t="s">
        <v>99</v>
      </c>
      <c r="B27" s="11">
        <v>2459603</v>
      </c>
      <c r="C27" s="11"/>
      <c r="D27" s="11">
        <f>Table1[[#This Row],[Gas meters
smart in
smart mode]]+Table1[[#This Row],[Gas meters
smart in
traditional mode]]</f>
        <v>2459603</v>
      </c>
      <c r="E27" s="11">
        <v>19222403</v>
      </c>
      <c r="F27" s="11">
        <v>3303814</v>
      </c>
      <c r="G27" s="11"/>
      <c r="H27" s="11">
        <f>Table1[[#This Row],[Electricity 
meters
smart in
smart 
mode]]+Table1[[#This Row],[Electricity 
meters
smart in
traditional mode]]</f>
        <v>3303814</v>
      </c>
      <c r="I27" s="11">
        <v>22807443</v>
      </c>
      <c r="J27" s="10">
        <f t="shared" si="0"/>
        <v>5763417</v>
      </c>
      <c r="K27" s="11"/>
      <c r="L27" s="11">
        <f>Table1[[#This Row],[Gas meters
total smart meters]]+Table1[[#This Row],[Electricity meters
total smart meters]]</f>
        <v>5763417</v>
      </c>
      <c r="M27" s="11">
        <f>Table1[[#This Row],[Gas meters
non-smart]]+Table1[[#This Row],[Electricity meters
non-smart]]</f>
        <v>42029846</v>
      </c>
      <c r="N27" s="11">
        <f t="shared" si="1"/>
        <v>47793263</v>
      </c>
      <c r="O27" s="38"/>
    </row>
    <row r="28" spans="1:15" s="49" customFormat="1" ht="17.149999999999999" customHeight="1" x14ac:dyDescent="0.35">
      <c r="A28" s="27" t="s">
        <v>100</v>
      </c>
      <c r="B28" s="11">
        <v>2863132</v>
      </c>
      <c r="C28" s="11"/>
      <c r="D28" s="11">
        <f>Table1[[#This Row],[Gas meters
smart in
smart mode]]+Table1[[#This Row],[Gas meters
smart in
traditional mode]]</f>
        <v>2863132</v>
      </c>
      <c r="E28" s="11">
        <v>18500128</v>
      </c>
      <c r="F28" s="11">
        <v>3799349</v>
      </c>
      <c r="G28" s="11"/>
      <c r="H28" s="11">
        <f>Table1[[#This Row],[Electricity 
meters
smart in
smart 
mode]]+Table1[[#This Row],[Electricity 
meters
smart in
traditional mode]]</f>
        <v>3799349</v>
      </c>
      <c r="I28" s="11">
        <v>21985359</v>
      </c>
      <c r="J28" s="10">
        <f t="shared" si="0"/>
        <v>6662481</v>
      </c>
      <c r="K28" s="11"/>
      <c r="L28" s="11">
        <f>Table1[[#This Row],[Gas meters
total smart meters]]+Table1[[#This Row],[Electricity meters
total smart meters]]</f>
        <v>6662481</v>
      </c>
      <c r="M28" s="11">
        <f>Table1[[#This Row],[Gas meters
non-smart]]+Table1[[#This Row],[Electricity meters
non-smart]]</f>
        <v>40485487</v>
      </c>
      <c r="N28" s="11">
        <f t="shared" si="1"/>
        <v>47147968</v>
      </c>
      <c r="O28" s="38"/>
    </row>
    <row r="29" spans="1:15" s="49" customFormat="1" ht="17.149999999999999" customHeight="1" x14ac:dyDescent="0.35">
      <c r="A29" s="27" t="s">
        <v>101</v>
      </c>
      <c r="B29" s="11">
        <v>3284119</v>
      </c>
      <c r="C29" s="11"/>
      <c r="D29" s="11">
        <f>Table1[[#This Row],[Gas meters
smart in
smart mode]]+Table1[[#This Row],[Gas meters
smart in
traditional mode]]</f>
        <v>3284119</v>
      </c>
      <c r="E29" s="11">
        <v>17851025</v>
      </c>
      <c r="F29" s="11">
        <v>4306175</v>
      </c>
      <c r="G29" s="11"/>
      <c r="H29" s="11">
        <f>Table1[[#This Row],[Electricity 
meters
smart in
smart 
mode]]+Table1[[#This Row],[Electricity 
meters
smart in
traditional mode]]</f>
        <v>4306175</v>
      </c>
      <c r="I29" s="11">
        <v>21197581</v>
      </c>
      <c r="J29" s="10">
        <f t="shared" si="0"/>
        <v>7590294</v>
      </c>
      <c r="K29" s="11"/>
      <c r="L29" s="11">
        <f>Table1[[#This Row],[Gas meters
total smart meters]]+Table1[[#This Row],[Electricity meters
total smart meters]]</f>
        <v>7590294</v>
      </c>
      <c r="M29" s="11">
        <f>Table1[[#This Row],[Gas meters
non-smart]]+Table1[[#This Row],[Electricity meters
non-smart]]</f>
        <v>39048606</v>
      </c>
      <c r="N29" s="11">
        <f t="shared" si="1"/>
        <v>46638900</v>
      </c>
      <c r="O29" s="38"/>
    </row>
    <row r="30" spans="1:15" s="49" customFormat="1" ht="17.149999999999999" customHeight="1" x14ac:dyDescent="0.35">
      <c r="A30" s="27" t="s">
        <v>102</v>
      </c>
      <c r="B30" s="11">
        <v>3753303</v>
      </c>
      <c r="C30" s="11"/>
      <c r="D30" s="11">
        <f>Table1[[#This Row],[Gas meters
smart in
smart mode]]+Table1[[#This Row],[Gas meters
smart in
traditional mode]]</f>
        <v>3753303</v>
      </c>
      <c r="E30" s="11">
        <v>17529114</v>
      </c>
      <c r="F30" s="11">
        <v>5009188</v>
      </c>
      <c r="G30" s="11"/>
      <c r="H30" s="11">
        <f>Table1[[#This Row],[Electricity 
meters
smart in
smart 
mode]]+Table1[[#This Row],[Electricity 
meters
smart in
traditional mode]]</f>
        <v>5009188</v>
      </c>
      <c r="I30" s="11">
        <v>20676394</v>
      </c>
      <c r="J30" s="10">
        <f t="shared" si="0"/>
        <v>8762491</v>
      </c>
      <c r="K30" s="11"/>
      <c r="L30" s="11">
        <f>Table1[[#This Row],[Gas meters
total smart meters]]+Table1[[#This Row],[Electricity meters
total smart meters]]</f>
        <v>8762491</v>
      </c>
      <c r="M30" s="11">
        <f>Table1[[#This Row],[Gas meters
non-smart]]+Table1[[#This Row],[Electricity meters
non-smart]]</f>
        <v>38205508</v>
      </c>
      <c r="N30" s="11">
        <f t="shared" si="1"/>
        <v>46967999</v>
      </c>
      <c r="O30" s="38" t="s">
        <v>103</v>
      </c>
    </row>
    <row r="31" spans="1:15" s="49" customFormat="1" ht="22.4" customHeight="1" x14ac:dyDescent="0.35">
      <c r="A31" s="27" t="s">
        <v>104</v>
      </c>
      <c r="B31" s="11">
        <v>4189869</v>
      </c>
      <c r="C31" s="11"/>
      <c r="D31" s="11">
        <f>Table1[[#This Row],[Gas meters
smart in
smart mode]]+Table1[[#This Row],[Gas meters
smart in
traditional mode]]</f>
        <v>4189869</v>
      </c>
      <c r="E31" s="11">
        <v>17234249</v>
      </c>
      <c r="F31" s="11">
        <v>5599628</v>
      </c>
      <c r="G31" s="11"/>
      <c r="H31" s="11">
        <f>Table1[[#This Row],[Electricity 
meters
smart in
smart 
mode]]+Table1[[#This Row],[Electricity 
meters
smart in
traditional mode]]</f>
        <v>5599628</v>
      </c>
      <c r="I31" s="11">
        <v>20188355</v>
      </c>
      <c r="J31" s="10">
        <f t="shared" si="0"/>
        <v>9789497</v>
      </c>
      <c r="K31" s="11"/>
      <c r="L31" s="11">
        <f>Table1[[#This Row],[Gas meters
total smart meters]]+Table1[[#This Row],[Electricity meters
total smart meters]]</f>
        <v>9789497</v>
      </c>
      <c r="M31" s="11">
        <f>Table1[[#This Row],[Gas meters
non-smart]]+Table1[[#This Row],[Electricity meters
non-smart]]</f>
        <v>37422604</v>
      </c>
      <c r="N31" s="11">
        <f t="shared" si="1"/>
        <v>47212101</v>
      </c>
      <c r="O31" s="38" t="s">
        <v>105</v>
      </c>
    </row>
    <row r="32" spans="1:15" s="49" customFormat="1" ht="17.149999999999999" customHeight="1" x14ac:dyDescent="0.35">
      <c r="A32" s="27" t="s">
        <v>106</v>
      </c>
      <c r="B32" s="11">
        <v>4578464</v>
      </c>
      <c r="C32" s="11"/>
      <c r="D32" s="11">
        <f>Table1[[#This Row],[Gas meters
smart in
smart mode]]+Table1[[#This Row],[Gas meters
smart in
traditional mode]]</f>
        <v>4578464</v>
      </c>
      <c r="E32" s="11">
        <v>16642965</v>
      </c>
      <c r="F32" s="11">
        <v>6137997</v>
      </c>
      <c r="G32" s="11"/>
      <c r="H32" s="11">
        <f>Table1[[#This Row],[Electricity 
meters
smart in
smart 
mode]]+Table1[[#This Row],[Electricity 
meters
smart in
traditional mode]]</f>
        <v>6137997</v>
      </c>
      <c r="I32" s="11">
        <v>19434593</v>
      </c>
      <c r="J32" s="10">
        <f t="shared" si="0"/>
        <v>10716461</v>
      </c>
      <c r="K32" s="11"/>
      <c r="L32" s="11">
        <f>Table1[[#This Row],[Gas meters
total smart meters]]+Table1[[#This Row],[Electricity meters
total smart meters]]</f>
        <v>10716461</v>
      </c>
      <c r="M32" s="11">
        <f>Table1[[#This Row],[Gas meters
non-smart]]+Table1[[#This Row],[Electricity meters
non-smart]]</f>
        <v>36077558</v>
      </c>
      <c r="N32" s="11">
        <f t="shared" si="1"/>
        <v>46794019</v>
      </c>
      <c r="O32" s="38"/>
    </row>
    <row r="33" spans="1:15" s="49" customFormat="1" ht="17.149999999999999" customHeight="1" x14ac:dyDescent="0.35">
      <c r="A33" s="27" t="s">
        <v>107</v>
      </c>
      <c r="B33" s="11">
        <v>4910018</v>
      </c>
      <c r="C33" s="11"/>
      <c r="D33" s="11">
        <f>Table1[[#This Row],[Gas meters
smart in
smart mode]]+Table1[[#This Row],[Gas meters
smart in
traditional mode]]</f>
        <v>4910018</v>
      </c>
      <c r="E33" s="11">
        <v>16082377</v>
      </c>
      <c r="F33" s="11">
        <v>6547243</v>
      </c>
      <c r="G33" s="11"/>
      <c r="H33" s="11">
        <f>Table1[[#This Row],[Electricity 
meters
smart in
smart 
mode]]+Table1[[#This Row],[Electricity 
meters
smart in
traditional mode]]</f>
        <v>6547243</v>
      </c>
      <c r="I33" s="11">
        <v>18771766</v>
      </c>
      <c r="J33" s="10">
        <f t="shared" si="0"/>
        <v>11457261</v>
      </c>
      <c r="K33" s="11"/>
      <c r="L33" s="11">
        <f>Table1[[#This Row],[Gas meters
total smart meters]]+Table1[[#This Row],[Electricity meters
total smart meters]]</f>
        <v>11457261</v>
      </c>
      <c r="M33" s="11">
        <f>Table1[[#This Row],[Gas meters
non-smart]]+Table1[[#This Row],[Electricity meters
non-smart]]</f>
        <v>34854143</v>
      </c>
      <c r="N33" s="11">
        <f t="shared" si="1"/>
        <v>46311404</v>
      </c>
      <c r="O33" s="38"/>
    </row>
    <row r="34" spans="1:15" s="49" customFormat="1" ht="17.149999999999999" customHeight="1" x14ac:dyDescent="0.35">
      <c r="A34" s="27" t="s">
        <v>108</v>
      </c>
      <c r="B34" s="11">
        <v>5266181</v>
      </c>
      <c r="C34" s="11">
        <v>687942</v>
      </c>
      <c r="D34" s="11">
        <f>Table1[[#This Row],[Gas meters
smart in
smart mode]]+Table1[[#This Row],[Gas meters
smart in
traditional mode]]</f>
        <v>5954123</v>
      </c>
      <c r="E34" s="11">
        <v>15445560</v>
      </c>
      <c r="F34" s="11">
        <v>7027058</v>
      </c>
      <c r="G34" s="11">
        <v>913408</v>
      </c>
      <c r="H34" s="11">
        <f>Table1[[#This Row],[Electricity 
meters
smart in
smart 
mode]]+Table1[[#This Row],[Electricity 
meters
smart in
traditional mode]]</f>
        <v>7940466</v>
      </c>
      <c r="I34" s="11">
        <v>17922870</v>
      </c>
      <c r="J34" s="10">
        <f t="shared" si="0"/>
        <v>12293239</v>
      </c>
      <c r="K34" s="11">
        <f>C34+G34</f>
        <v>1601350</v>
      </c>
      <c r="L34" s="11">
        <f>Table1[[#This Row],[Gas meters
total smart meters]]+Table1[[#This Row],[Electricity meters
total smart meters]]</f>
        <v>13894589</v>
      </c>
      <c r="M34" s="11">
        <f>Table1[[#This Row],[Gas meters
non-smart]]+Table1[[#This Row],[Electricity meters
non-smart]]</f>
        <v>33368430</v>
      </c>
      <c r="N34" s="11">
        <f t="shared" si="1"/>
        <v>47263019</v>
      </c>
      <c r="O34" s="38" t="s">
        <v>109</v>
      </c>
    </row>
    <row r="35" spans="1:15" s="49" customFormat="1" ht="22.4" customHeight="1" x14ac:dyDescent="0.35">
      <c r="A35" s="27" t="s">
        <v>110</v>
      </c>
      <c r="B35" s="11">
        <v>5515114</v>
      </c>
      <c r="C35" s="11">
        <v>822164</v>
      </c>
      <c r="D35" s="11">
        <f>Table1[[#This Row],[Gas meters
smart in
smart mode]]+Table1[[#This Row],[Gas meters
smart in
traditional mode]]</f>
        <v>6337278</v>
      </c>
      <c r="E35" s="11">
        <v>14953399</v>
      </c>
      <c r="F35" s="11">
        <v>7325328</v>
      </c>
      <c r="G35" s="11">
        <v>1150502</v>
      </c>
      <c r="H35" s="11">
        <f>Table1[[#This Row],[Electricity 
meters
smart in
smart 
mode]]+Table1[[#This Row],[Electricity 
meters
smart in
traditional mode]]</f>
        <v>8475830</v>
      </c>
      <c r="I35" s="11">
        <v>17265694</v>
      </c>
      <c r="J35" s="10">
        <f t="shared" si="0"/>
        <v>12840442</v>
      </c>
      <c r="K35" s="11">
        <f t="shared" ref="K35:K45" si="2">C35+G35</f>
        <v>1972666</v>
      </c>
      <c r="L35" s="11">
        <f>Table1[[#This Row],[Gas meters
total smart meters]]+Table1[[#This Row],[Electricity meters
total smart meters]]</f>
        <v>14813108</v>
      </c>
      <c r="M35" s="11">
        <f>Table1[[#This Row],[Gas meters
non-smart]]+Table1[[#This Row],[Electricity meters
non-smart]]</f>
        <v>32219093</v>
      </c>
      <c r="N35" s="11">
        <f t="shared" si="1"/>
        <v>47032201</v>
      </c>
      <c r="O35" s="38" t="s">
        <v>111</v>
      </c>
    </row>
    <row r="36" spans="1:15" s="49" customFormat="1" ht="17.149999999999999" customHeight="1" x14ac:dyDescent="0.35">
      <c r="A36" s="27" t="s">
        <v>112</v>
      </c>
      <c r="B36" s="11">
        <v>5742799</v>
      </c>
      <c r="C36" s="11">
        <v>1004675</v>
      </c>
      <c r="D36" s="11">
        <f>Table1[[#This Row],[Gas meters
smart in
smart mode]]+Table1[[#This Row],[Gas meters
smart in
traditional mode]]</f>
        <v>6747474</v>
      </c>
      <c r="E36" s="11">
        <v>14496277</v>
      </c>
      <c r="F36" s="11">
        <v>7654779</v>
      </c>
      <c r="G36" s="11">
        <v>1370965</v>
      </c>
      <c r="H36" s="11">
        <f>Table1[[#This Row],[Electricity 
meters
smart in
smart 
mode]]+Table1[[#This Row],[Electricity 
meters
smart in
traditional mode]]</f>
        <v>9025744</v>
      </c>
      <c r="I36" s="11">
        <v>16667334</v>
      </c>
      <c r="J36" s="10">
        <f t="shared" si="0"/>
        <v>13397578</v>
      </c>
      <c r="K36" s="11">
        <f t="shared" si="2"/>
        <v>2375640</v>
      </c>
      <c r="L36" s="11">
        <f>Table1[[#This Row],[Gas meters
total smart meters]]+Table1[[#This Row],[Electricity meters
total smart meters]]</f>
        <v>15773218</v>
      </c>
      <c r="M36" s="11">
        <f>Table1[[#This Row],[Gas meters
non-smart]]+Table1[[#This Row],[Electricity meters
non-smart]]</f>
        <v>31163611</v>
      </c>
      <c r="N36" s="11">
        <f t="shared" si="1"/>
        <v>46936829</v>
      </c>
      <c r="O36" s="38"/>
    </row>
    <row r="37" spans="1:15" s="49" customFormat="1" ht="17.149999999999999" customHeight="1" x14ac:dyDescent="0.35">
      <c r="A37" s="27" t="s">
        <v>113</v>
      </c>
      <c r="B37" s="12">
        <v>5995365</v>
      </c>
      <c r="C37" s="12">
        <v>1194248</v>
      </c>
      <c r="D37" s="12">
        <f>Table1[[#This Row],[Gas meters
smart in
smart mode]]+Table1[[#This Row],[Gas meters
smart in
traditional mode]]</f>
        <v>7189613</v>
      </c>
      <c r="E37" s="12">
        <v>14015676</v>
      </c>
      <c r="F37" s="12">
        <v>8017974</v>
      </c>
      <c r="G37" s="12">
        <v>1653253</v>
      </c>
      <c r="H37" s="12">
        <f>Table1[[#This Row],[Electricity 
meters
smart in
smart 
mode]]+Table1[[#This Row],[Electricity 
meters
smart in
traditional mode]]</f>
        <v>9671227</v>
      </c>
      <c r="I37" s="12">
        <v>16002566</v>
      </c>
      <c r="J37" s="10">
        <f t="shared" si="0"/>
        <v>14013339</v>
      </c>
      <c r="K37" s="11">
        <f t="shared" si="2"/>
        <v>2847501</v>
      </c>
      <c r="L37" s="11">
        <f>Table1[[#This Row],[Gas meters
total smart meters]]+Table1[[#This Row],[Electricity meters
total smart meters]]</f>
        <v>16860840</v>
      </c>
      <c r="M37" s="12">
        <f>Table1[[#This Row],[Gas meters
non-smart]]+Table1[[#This Row],[Electricity meters
non-smart]]</f>
        <v>30018242</v>
      </c>
      <c r="N37" s="11">
        <f t="shared" si="1"/>
        <v>46879082</v>
      </c>
      <c r="O37" s="38"/>
    </row>
    <row r="38" spans="1:15" s="49" customFormat="1" ht="17.149999999999999" customHeight="1" x14ac:dyDescent="0.35">
      <c r="A38" s="27" t="s">
        <v>114</v>
      </c>
      <c r="B38" s="12">
        <v>6294285</v>
      </c>
      <c r="C38" s="12">
        <v>1495786</v>
      </c>
      <c r="D38" s="12">
        <f>Table1[[#This Row],[Gas meters
smart in
smart mode]]+Table1[[#This Row],[Gas meters
smart in
traditional mode]]</f>
        <v>7790071</v>
      </c>
      <c r="E38" s="12">
        <v>14023880</v>
      </c>
      <c r="F38" s="12">
        <v>8431865</v>
      </c>
      <c r="G38" s="12">
        <v>1989202</v>
      </c>
      <c r="H38" s="12">
        <f>Table1[[#This Row],[Electricity 
meters
smart in
smart 
mode]]+Table1[[#This Row],[Electricity 
meters
smart in
traditional mode]]</f>
        <v>10421067</v>
      </c>
      <c r="I38" s="12">
        <v>16073174</v>
      </c>
      <c r="J38" s="10">
        <f t="shared" si="0"/>
        <v>14726150</v>
      </c>
      <c r="K38" s="11">
        <f t="shared" si="2"/>
        <v>3484988</v>
      </c>
      <c r="L38" s="11">
        <f>Table1[[#This Row],[Gas meters
total smart meters]]+Table1[[#This Row],[Electricity meters
total smart meters]]</f>
        <v>18211138</v>
      </c>
      <c r="M38" s="12">
        <f>Table1[[#This Row],[Gas meters
non-smart]]+Table1[[#This Row],[Electricity meters
non-smart]]</f>
        <v>30097054</v>
      </c>
      <c r="N38" s="11">
        <f t="shared" si="1"/>
        <v>48308192</v>
      </c>
      <c r="O38" s="38" t="s">
        <v>115</v>
      </c>
    </row>
    <row r="39" spans="1:15" s="49" customFormat="1" ht="22.4" customHeight="1" x14ac:dyDescent="0.35">
      <c r="A39" s="27" t="s">
        <v>116</v>
      </c>
      <c r="B39" s="12">
        <v>6585917</v>
      </c>
      <c r="C39" s="12">
        <v>1667483</v>
      </c>
      <c r="D39" s="12">
        <f>Table1[[#This Row],[Gas meters
smart in
smart mode]]+Table1[[#This Row],[Gas meters
smart in
traditional mode]]</f>
        <v>8253400</v>
      </c>
      <c r="E39" s="12">
        <v>13867910</v>
      </c>
      <c r="F39" s="12">
        <v>8932589</v>
      </c>
      <c r="G39" s="12">
        <v>2028510</v>
      </c>
      <c r="H39" s="12">
        <f>Table1[[#This Row],[Electricity 
meters
smart in
smart 
mode]]+Table1[[#This Row],[Electricity 
meters
smart in
traditional mode]]</f>
        <v>10961099</v>
      </c>
      <c r="I39" s="12">
        <v>15593200</v>
      </c>
      <c r="J39" s="10">
        <f t="shared" si="0"/>
        <v>15518506</v>
      </c>
      <c r="K39" s="12">
        <f t="shared" si="2"/>
        <v>3695993</v>
      </c>
      <c r="L39" s="12">
        <f>Table1[[#This Row],[Gas meters
total smart meters]]+Table1[[#This Row],[Electricity meters
total smart meters]]</f>
        <v>19214499</v>
      </c>
      <c r="M39" s="12">
        <f>Table1[[#This Row],[Gas meters
non-smart]]+Table1[[#This Row],[Electricity meters
non-smart]]</f>
        <v>29461110</v>
      </c>
      <c r="N39" s="11">
        <f t="shared" si="1"/>
        <v>48675609</v>
      </c>
      <c r="O39" s="38" t="s">
        <v>117</v>
      </c>
    </row>
    <row r="40" spans="1:15" s="49" customFormat="1" ht="17.149999999999999" customHeight="1" x14ac:dyDescent="0.35">
      <c r="A40" s="27" t="s">
        <v>118</v>
      </c>
      <c r="B40" s="12">
        <v>6623632</v>
      </c>
      <c r="C40" s="12">
        <v>1622086</v>
      </c>
      <c r="D40" s="12">
        <f>Table1[[#This Row],[Gas meters
smart in
smart mode]]+Table1[[#This Row],[Gas meters
smart in
traditional mode]]</f>
        <v>8245718</v>
      </c>
      <c r="E40" s="12">
        <v>13691730</v>
      </c>
      <c r="F40" s="12">
        <v>8953977</v>
      </c>
      <c r="G40" s="12">
        <v>2009973</v>
      </c>
      <c r="H40" s="12">
        <f>Table1[[#This Row],[Electricity 
meters
smart in
smart 
mode]]+Table1[[#This Row],[Electricity 
meters
smart in
traditional mode]]</f>
        <v>10963950</v>
      </c>
      <c r="I40" s="12">
        <v>15536534</v>
      </c>
      <c r="J40" s="10">
        <f t="shared" si="0"/>
        <v>15577609</v>
      </c>
      <c r="K40" s="12">
        <f t="shared" si="2"/>
        <v>3632059</v>
      </c>
      <c r="L40" s="12">
        <f>Table1[[#This Row],[Gas meters
total smart meters]]+Table1[[#This Row],[Electricity meters
total smart meters]]</f>
        <v>19209668</v>
      </c>
      <c r="M40" s="12">
        <f>Table1[[#This Row],[Gas meters
non-smart]]+Table1[[#This Row],[Electricity meters
non-smart]]</f>
        <v>29228264</v>
      </c>
      <c r="N40" s="11">
        <f t="shared" si="1"/>
        <v>48437932</v>
      </c>
      <c r="O40" s="38"/>
    </row>
    <row r="41" spans="1:15" s="49" customFormat="1" ht="17.149999999999999" customHeight="1" x14ac:dyDescent="0.35">
      <c r="A41" s="27" t="s">
        <v>119</v>
      </c>
      <c r="B41" s="12">
        <v>6885507</v>
      </c>
      <c r="C41" s="12">
        <v>1674516</v>
      </c>
      <c r="D41" s="12">
        <f>Table1[[#This Row],[Gas meters
smart in
smart mode]]+Table1[[#This Row],[Gas meters
smart in
traditional mode]]</f>
        <v>8560023</v>
      </c>
      <c r="E41" s="12">
        <v>13411355</v>
      </c>
      <c r="F41" s="12">
        <v>9367496</v>
      </c>
      <c r="G41" s="12">
        <v>2022874</v>
      </c>
      <c r="H41" s="12">
        <f>Table1[[#This Row],[Electricity 
meters
smart in
smart 
mode]]+Table1[[#This Row],[Electricity 
meters
smart in
traditional mode]]</f>
        <v>11390370</v>
      </c>
      <c r="I41" s="12">
        <v>15132341</v>
      </c>
      <c r="J41" s="10">
        <f t="shared" si="0"/>
        <v>16253003</v>
      </c>
      <c r="K41" s="12">
        <f t="shared" si="2"/>
        <v>3697390</v>
      </c>
      <c r="L41" s="12">
        <f>Table1[[#This Row],[Gas meters
total smart meters]]+Table1[[#This Row],[Electricity meters
total smart meters]]</f>
        <v>19950393</v>
      </c>
      <c r="M41" s="12">
        <f>Table1[[#This Row],[Gas meters
non-smart]]+Table1[[#This Row],[Electricity meters
non-smart]]</f>
        <v>28543696</v>
      </c>
      <c r="N41" s="11">
        <f t="shared" si="1"/>
        <v>48494089</v>
      </c>
      <c r="O41" s="38"/>
    </row>
    <row r="42" spans="1:15" s="49" customFormat="1" ht="17.149999999999999" customHeight="1" x14ac:dyDescent="0.35">
      <c r="A42" s="27" t="s">
        <v>120</v>
      </c>
      <c r="B42" s="12">
        <v>7227534</v>
      </c>
      <c r="C42" s="12">
        <v>1847951</v>
      </c>
      <c r="D42" s="12">
        <f>Table1[[#This Row],[Gas meters
smart in
smart mode]]+Table1[[#This Row],[Gas meters
smart in
traditional mode]]</f>
        <v>9075485</v>
      </c>
      <c r="E42" s="12">
        <v>13222177</v>
      </c>
      <c r="F42" s="12">
        <v>9884841</v>
      </c>
      <c r="G42" s="12">
        <v>2118166</v>
      </c>
      <c r="H42" s="12">
        <f>Table1[[#This Row],[Electricity 
meters
smart in
smart 
mode]]+Table1[[#This Row],[Electricity 
meters
smart in
traditional mode]]</f>
        <v>12003007</v>
      </c>
      <c r="I42" s="12">
        <v>14852091</v>
      </c>
      <c r="J42" s="10">
        <f t="shared" si="0"/>
        <v>17112375</v>
      </c>
      <c r="K42" s="12">
        <f t="shared" si="2"/>
        <v>3966117</v>
      </c>
      <c r="L42" s="12">
        <f>Table1[[#This Row],[Gas meters
total smart meters]]+Table1[[#This Row],[Electricity meters
total smart meters]]</f>
        <v>21078492</v>
      </c>
      <c r="M42" s="12">
        <f>Table1[[#This Row],[Gas meters
non-smart]]+Table1[[#This Row],[Electricity meters
non-smart]]</f>
        <v>28074268</v>
      </c>
      <c r="N42" s="11">
        <f t="shared" si="1"/>
        <v>49152760</v>
      </c>
      <c r="O42" s="38" t="s">
        <v>121</v>
      </c>
    </row>
    <row r="43" spans="1:15" s="49" customFormat="1" ht="22.4" customHeight="1" x14ac:dyDescent="0.35">
      <c r="A43" s="27" t="s">
        <v>122</v>
      </c>
      <c r="B43" s="12">
        <v>7492053</v>
      </c>
      <c r="C43" s="12">
        <v>1807674</v>
      </c>
      <c r="D43" s="12">
        <f>Table1[[#This Row],[Gas meters
smart in
smart mode]]+Table1[[#This Row],[Gas meters
smart in
traditional mode]]</f>
        <v>9299727</v>
      </c>
      <c r="E43" s="12">
        <v>12694537</v>
      </c>
      <c r="F43" s="12">
        <v>10318212</v>
      </c>
      <c r="G43" s="12">
        <v>2040020</v>
      </c>
      <c r="H43" s="12">
        <f>Table1[[#This Row],[Electricity 
meters
smart in
smart 
mode]]+Table1[[#This Row],[Electricity 
meters
smart in
traditional mode]]</f>
        <v>12358232</v>
      </c>
      <c r="I43" s="12">
        <v>14097011</v>
      </c>
      <c r="J43" s="10">
        <f t="shared" si="0"/>
        <v>17810265</v>
      </c>
      <c r="K43" s="12">
        <f t="shared" si="2"/>
        <v>3847694</v>
      </c>
      <c r="L43" s="12">
        <f>Table1[[#This Row],[Gas meters
total smart meters]]+Table1[[#This Row],[Electricity meters
total smart meters]]</f>
        <v>21657959</v>
      </c>
      <c r="M43" s="12">
        <f>Table1[[#This Row],[Gas meters
non-smart]]+Table1[[#This Row],[Electricity meters
non-smart]]</f>
        <v>26791548</v>
      </c>
      <c r="N43" s="11">
        <f t="shared" si="1"/>
        <v>48449507</v>
      </c>
      <c r="O43" s="38"/>
    </row>
    <row r="44" spans="1:15" s="49" customFormat="1" ht="16.5" customHeight="1" x14ac:dyDescent="0.35">
      <c r="A44" s="27" t="s">
        <v>123</v>
      </c>
      <c r="B44" s="12">
        <v>7765924</v>
      </c>
      <c r="C44" s="12">
        <v>1875256</v>
      </c>
      <c r="D44" s="12">
        <f>Table1[[#This Row],[Gas meters
smart in
smart mode]]+Table1[[#This Row],[Gas meters
smart in
traditional mode]]</f>
        <v>9641180</v>
      </c>
      <c r="E44" s="12">
        <v>12479909</v>
      </c>
      <c r="F44" s="12">
        <v>10838574</v>
      </c>
      <c r="G44" s="12">
        <v>2126942</v>
      </c>
      <c r="H44" s="12">
        <f>Table1[[#This Row],[Electricity 
meters
smart in
smart 
mode]]+Table1[[#This Row],[Electricity 
meters
smart in
traditional mode]]</f>
        <v>12965516</v>
      </c>
      <c r="I44" s="12">
        <v>13698565</v>
      </c>
      <c r="J44" s="10">
        <f t="shared" si="0"/>
        <v>18604498</v>
      </c>
      <c r="K44" s="12">
        <f t="shared" si="2"/>
        <v>4002198</v>
      </c>
      <c r="L44" s="12">
        <f>Table1[[#This Row],[Gas meters
total smart meters]]+Table1[[#This Row],[Electricity meters
total smart meters]]</f>
        <v>22606696</v>
      </c>
      <c r="M44" s="12">
        <f>Table1[[#This Row],[Gas meters
non-smart]]+Table1[[#This Row],[Electricity meters
non-smart]]</f>
        <v>26178474</v>
      </c>
      <c r="N44" s="11">
        <f t="shared" si="1"/>
        <v>48785170</v>
      </c>
      <c r="O44" s="38"/>
    </row>
    <row r="45" spans="1:15" s="49" customFormat="1" ht="16.5" customHeight="1" x14ac:dyDescent="0.35">
      <c r="A45" s="27" t="s">
        <v>124</v>
      </c>
      <c r="B45" s="12">
        <v>8129806</v>
      </c>
      <c r="C45" s="12">
        <v>2010876</v>
      </c>
      <c r="D45" s="12">
        <f>Table1[[#This Row],[Gas meters
smart in
smart mode]]+Table1[[#This Row],[Gas meters
smart in
traditional mode]]</f>
        <v>10140682</v>
      </c>
      <c r="E45" s="12">
        <v>12081010</v>
      </c>
      <c r="F45" s="12">
        <v>11362116</v>
      </c>
      <c r="G45" s="12">
        <v>2184441</v>
      </c>
      <c r="H45" s="12">
        <f>Table1[[#This Row],[Electricity 
meters
smart in
smart 
mode]]+Table1[[#This Row],[Electricity 
meters
smart in
traditional mode]]</f>
        <v>13546557</v>
      </c>
      <c r="I45" s="12">
        <v>13289775</v>
      </c>
      <c r="J45" s="10">
        <f t="shared" si="0"/>
        <v>19491922</v>
      </c>
      <c r="K45" s="12">
        <f t="shared" si="2"/>
        <v>4195317</v>
      </c>
      <c r="L45" s="12">
        <f>Table1[[#This Row],[Gas meters
total smart meters]]+Table1[[#This Row],[Electricity meters
total smart meters]]</f>
        <v>23687239</v>
      </c>
      <c r="M45" s="12">
        <f>Table1[[#This Row],[Gas meters
non-smart]]+Table1[[#This Row],[Electricity meters
non-smart]]</f>
        <v>25370785</v>
      </c>
      <c r="N45" s="11">
        <f t="shared" si="1"/>
        <v>49058024</v>
      </c>
      <c r="O45" s="38" t="s">
        <v>125</v>
      </c>
    </row>
    <row r="46" spans="1:15" s="49" customFormat="1" ht="16.5" customHeight="1" x14ac:dyDescent="0.35">
      <c r="A46" s="27" t="s">
        <v>126</v>
      </c>
      <c r="B46" s="12">
        <v>9164751</v>
      </c>
      <c r="C46" s="12">
        <v>1968329</v>
      </c>
      <c r="D46" s="12">
        <f>Table1[[#This Row],[Gas meters
smart in
smart mode]]+Table1[[#This Row],[Gas meters
smart in
traditional mode]]</f>
        <v>11133080</v>
      </c>
      <c r="E46" s="12">
        <v>12526982</v>
      </c>
      <c r="F46" s="12">
        <v>12688315</v>
      </c>
      <c r="G46" s="12">
        <v>2119559</v>
      </c>
      <c r="H46" s="12">
        <f>Table1[[#This Row],[Electricity 
meters
smart in
smart 
mode]]+Table1[[#This Row],[Electricity 
meters
smart in
traditional mode]]</f>
        <v>14807874</v>
      </c>
      <c r="I46" s="12">
        <v>13766041</v>
      </c>
      <c r="J46" s="10">
        <f t="shared" si="0"/>
        <v>21853066</v>
      </c>
      <c r="K46" s="12">
        <f t="shared" ref="K46" si="3">C46+G46</f>
        <v>4087888</v>
      </c>
      <c r="L46" s="12">
        <f>Table1[[#This Row],[Gas meters
total smart meters]]+Table1[[#This Row],[Electricity meters
total smart meters]]</f>
        <v>25940954</v>
      </c>
      <c r="M46" s="12">
        <f>Table1[[#This Row],[Gas meters
non-smart]]+Table1[[#This Row],[Electricity meters
non-smart]]</f>
        <v>26293023</v>
      </c>
      <c r="N46" s="11">
        <f t="shared" si="1"/>
        <v>52233977</v>
      </c>
      <c r="O46" s="38" t="s">
        <v>127</v>
      </c>
    </row>
    <row r="47" spans="1:15" s="49" customFormat="1" ht="22.4" customHeight="1" x14ac:dyDescent="0.35">
      <c r="A47" s="27" t="s">
        <v>128</v>
      </c>
      <c r="B47" s="11">
        <v>9716697</v>
      </c>
      <c r="C47" s="11">
        <v>1841739</v>
      </c>
      <c r="D47" s="11">
        <f>Table1[[#This Row],[Gas meters
smart in
smart mode]]+Table1[[#This Row],[Gas meters
smart in
traditional mode]]</f>
        <v>11558436</v>
      </c>
      <c r="E47" s="11">
        <v>12176299</v>
      </c>
      <c r="F47" s="11">
        <v>13689569</v>
      </c>
      <c r="G47" s="11">
        <v>1655389</v>
      </c>
      <c r="H47" s="11">
        <f>Table1[[#This Row],[Electricity 
meters
smart in
smart 
mode]]+Table1[[#This Row],[Electricity 
meters
smart in
traditional mode]]</f>
        <v>15344958</v>
      </c>
      <c r="I47" s="11">
        <v>13406319</v>
      </c>
      <c r="J47" s="10">
        <f t="shared" si="0"/>
        <v>23406266</v>
      </c>
      <c r="K47" s="12">
        <f t="shared" ref="K47" si="4">C47+G47</f>
        <v>3497128</v>
      </c>
      <c r="L47" s="12">
        <f>Table1[[#This Row],[Gas meters
total smart meters]]+Table1[[#This Row],[Electricity meters
total smart meters]]</f>
        <v>26903394</v>
      </c>
      <c r="M47" s="12">
        <f>Table1[[#This Row],[Gas meters
non-smart]]+Table1[[#This Row],[Electricity meters
non-smart]]</f>
        <v>25582618</v>
      </c>
      <c r="N47" s="11">
        <f t="shared" si="1"/>
        <v>52486012</v>
      </c>
      <c r="O47" s="91"/>
    </row>
    <row r="48" spans="1:15" s="49" customFormat="1" ht="16.5" customHeight="1" x14ac:dyDescent="0.35">
      <c r="A48" s="27" t="s">
        <v>129</v>
      </c>
      <c r="B48" s="11">
        <v>9883692</v>
      </c>
      <c r="C48" s="11">
        <v>1983479</v>
      </c>
      <c r="D48" s="11">
        <f>Table1[[#This Row],[Gas meters
smart in
smart mode]]+Table1[[#This Row],[Gas meters
smart in
traditional mode]]</f>
        <v>11867171</v>
      </c>
      <c r="E48" s="11">
        <v>11874596</v>
      </c>
      <c r="F48" s="11">
        <v>13973050</v>
      </c>
      <c r="G48" s="11">
        <v>1730072</v>
      </c>
      <c r="H48" s="11">
        <f>Table1[[#This Row],[Electricity 
meters
smart in
smart 
mode]]+Table1[[#This Row],[Electricity 
meters
smart in
traditional mode]]</f>
        <v>15703122</v>
      </c>
      <c r="I48" s="11">
        <v>13029841</v>
      </c>
      <c r="J48" s="10">
        <f t="shared" si="0"/>
        <v>23856742</v>
      </c>
      <c r="K48" s="12">
        <f t="shared" ref="K48" si="5">C48+G48</f>
        <v>3713551</v>
      </c>
      <c r="L48" s="12">
        <f>Table1[[#This Row],[Gas meters
total smart meters]]+Table1[[#This Row],[Electricity meters
total smart meters]]</f>
        <v>27570293</v>
      </c>
      <c r="M48" s="12">
        <f>Table1[[#This Row],[Gas meters
non-smart]]+Table1[[#This Row],[Electricity meters
non-smart]]</f>
        <v>24904437</v>
      </c>
      <c r="N48" s="11">
        <f t="shared" si="1"/>
        <v>52474730</v>
      </c>
      <c r="O48" s="94"/>
    </row>
    <row r="49" spans="1:15" s="49" customFormat="1" ht="17.149999999999999" customHeight="1" x14ac:dyDescent="0.35">
      <c r="A49" s="97" t="s">
        <v>130</v>
      </c>
      <c r="B49" s="11">
        <v>10200624</v>
      </c>
      <c r="C49" s="11">
        <v>2037665</v>
      </c>
      <c r="D49" s="11">
        <f>Table1[[#This Row],[Gas meters
smart in
smart mode]]+Table1[[#This Row],[Gas meters
smart in
traditional mode]]</f>
        <v>12238289</v>
      </c>
      <c r="E49" s="11">
        <v>11590809</v>
      </c>
      <c r="F49" s="11">
        <v>14430267</v>
      </c>
      <c r="G49" s="11">
        <v>1783568</v>
      </c>
      <c r="H49" s="11">
        <f>Table1[[#This Row],[Electricity 
meters
smart in
smart 
mode]]+Table1[[#This Row],[Electricity 
meters
smart in
traditional mode]]</f>
        <v>16213835</v>
      </c>
      <c r="I49" s="11">
        <v>12660156</v>
      </c>
      <c r="J49" s="11">
        <f t="shared" si="0"/>
        <v>24630891</v>
      </c>
      <c r="K49" s="12">
        <f t="shared" ref="K49" si="6">C49+G49</f>
        <v>3821233</v>
      </c>
      <c r="L49" s="12">
        <f>Table1[[#This Row],[Gas meters
total smart meters]]+Table1[[#This Row],[Electricity meters
total smart meters]]</f>
        <v>28452124</v>
      </c>
      <c r="M49" s="12">
        <f>Table1[[#This Row],[Gas meters
non-smart]]+Table1[[#This Row],[Electricity meters
non-smart]]</f>
        <v>24250965</v>
      </c>
      <c r="N49" s="11">
        <f t="shared" si="1"/>
        <v>52703089</v>
      </c>
      <c r="O49" s="91"/>
    </row>
    <row r="50" spans="1:15" s="49" customFormat="1" ht="17.149999999999999" customHeight="1" x14ac:dyDescent="0.35">
      <c r="A50" s="97" t="s">
        <v>131</v>
      </c>
      <c r="B50" s="11">
        <v>10484753</v>
      </c>
      <c r="C50" s="11">
        <v>2122530</v>
      </c>
      <c r="D50" s="11">
        <f>Table1[[#This Row],[Gas meters
smart in
smart mode]]+Table1[[#This Row],[Gas meters
smart in
traditional mode]]</f>
        <v>12607283</v>
      </c>
      <c r="E50" s="11">
        <v>11285320</v>
      </c>
      <c r="F50" s="11">
        <v>14935654</v>
      </c>
      <c r="G50" s="11">
        <v>1787570</v>
      </c>
      <c r="H50" s="11">
        <f>Table1[[#This Row],[Electricity 
meters
smart in
smart 
mode]]+Table1[[#This Row],[Electricity 
meters
smart in
traditional mode]]</f>
        <v>16723224</v>
      </c>
      <c r="I50" s="11">
        <v>12222663</v>
      </c>
      <c r="J50" s="11">
        <f t="shared" ref="J50:J54" si="7">B50+F50</f>
        <v>25420407</v>
      </c>
      <c r="K50" s="12">
        <f t="shared" ref="K50:K54" si="8">C50+G50</f>
        <v>3910100</v>
      </c>
      <c r="L50" s="12">
        <f>Table1[[#This Row],[Gas meters
total smart meters]]+Table1[[#This Row],[Electricity meters
total smart meters]]</f>
        <v>29330507</v>
      </c>
      <c r="M50" s="12">
        <f>Table1[[#This Row],[Gas meters
non-smart]]+Table1[[#This Row],[Electricity meters
non-smart]]</f>
        <v>23507983</v>
      </c>
      <c r="N50" s="11">
        <f t="shared" si="1"/>
        <v>52838490</v>
      </c>
      <c r="O50" s="91"/>
    </row>
    <row r="51" spans="1:15" s="49" customFormat="1" ht="22.4" customHeight="1" x14ac:dyDescent="0.35">
      <c r="A51" s="27" t="s">
        <v>132</v>
      </c>
      <c r="B51" s="11">
        <v>10703913</v>
      </c>
      <c r="C51" s="11">
        <v>2333959</v>
      </c>
      <c r="D51" s="11">
        <f>Table1[[#This Row],[Gas meters
smart in
smart mode]]+Table1[[#This Row],[Gas meters
smart in
traditional mode]]</f>
        <v>13037872</v>
      </c>
      <c r="E51" s="11">
        <v>11011310</v>
      </c>
      <c r="F51" s="11">
        <v>15665279</v>
      </c>
      <c r="G51" s="11">
        <v>1641173</v>
      </c>
      <c r="H51" s="11">
        <f>Table1[[#This Row],[Electricity 
meters
smart in
smart 
mode]]+Table1[[#This Row],[Electricity 
meters
smart in
traditional mode]]</f>
        <v>17306452</v>
      </c>
      <c r="I51" s="11">
        <v>11869790</v>
      </c>
      <c r="J51" s="11">
        <f t="shared" si="7"/>
        <v>26369192</v>
      </c>
      <c r="K51" s="12">
        <f t="shared" si="8"/>
        <v>3975132</v>
      </c>
      <c r="L51" s="12">
        <f>Table1[[#This Row],[Gas meters
total smart meters]]+Table1[[#This Row],[Electricity meters
total smart meters]]</f>
        <v>30344324</v>
      </c>
      <c r="M51" s="12">
        <f>Table1[[#This Row],[Gas meters
non-smart]]+Table1[[#This Row],[Electricity meters
non-smart]]</f>
        <v>22881100</v>
      </c>
      <c r="N51" s="11">
        <f t="shared" si="1"/>
        <v>53225424</v>
      </c>
      <c r="O51" s="91"/>
    </row>
    <row r="52" spans="1:15" s="49" customFormat="1" ht="17.149999999999999" customHeight="1" x14ac:dyDescent="0.35">
      <c r="A52" s="27" t="s">
        <v>133</v>
      </c>
      <c r="B52" s="11">
        <v>10878494</v>
      </c>
      <c r="C52" s="11">
        <v>2440651</v>
      </c>
      <c r="D52" s="11">
        <f>Table1[[#This Row],[Gas meters
smart in
smart mode]]+Table1[[#This Row],[Gas meters
smart in
traditional mode]]</f>
        <v>13319145</v>
      </c>
      <c r="E52" s="11">
        <v>10703002</v>
      </c>
      <c r="F52" s="11">
        <v>15938382</v>
      </c>
      <c r="G52" s="11">
        <v>1788822</v>
      </c>
      <c r="H52" s="11">
        <f>Table1[[#This Row],[Electricity 
meters
smart in
smart 
mode]]+Table1[[#This Row],[Electricity 
meters
smart in
traditional mode]]</f>
        <v>17727204</v>
      </c>
      <c r="I52" s="11">
        <v>11439730</v>
      </c>
      <c r="J52" s="11">
        <f t="shared" si="7"/>
        <v>26816876</v>
      </c>
      <c r="K52" s="12">
        <f t="shared" si="8"/>
        <v>4229473</v>
      </c>
      <c r="L52" s="12">
        <f>Table1[[#This Row],[Gas meters
total smart meters]]+Table1[[#This Row],[Electricity meters
total smart meters]]</f>
        <v>31046349</v>
      </c>
      <c r="M52" s="12">
        <f>Table1[[#This Row],[Gas meters
non-smart]]+Table1[[#This Row],[Electricity meters
non-smart]]</f>
        <v>22142732</v>
      </c>
      <c r="N52" s="11">
        <f t="shared" si="1"/>
        <v>53189081</v>
      </c>
      <c r="O52" s="91"/>
    </row>
    <row r="53" spans="1:15" ht="17.149999999999999" customHeight="1" x14ac:dyDescent="0.35">
      <c r="A53" s="27" t="s">
        <v>134</v>
      </c>
      <c r="B53" s="11">
        <v>11178566</v>
      </c>
      <c r="C53" s="11">
        <v>2480085</v>
      </c>
      <c r="D53" s="11">
        <f>Table1[[#This Row],[Gas meters
smart in
smart mode]]+Table1[[#This Row],[Gas meters
smart in
traditional mode]]</f>
        <v>13658651</v>
      </c>
      <c r="E53" s="11">
        <v>10347811</v>
      </c>
      <c r="F53" s="11">
        <v>16622405</v>
      </c>
      <c r="G53" s="11">
        <v>1574667</v>
      </c>
      <c r="H53" s="11">
        <f>Table1[[#This Row],[Electricity 
meters
smart in
smart 
mode]]+Table1[[#This Row],[Electricity 
meters
smart in
traditional mode]]</f>
        <v>18197072</v>
      </c>
      <c r="I53" s="11">
        <v>10943460</v>
      </c>
      <c r="J53" s="11">
        <f t="shared" si="7"/>
        <v>27800971</v>
      </c>
      <c r="K53" s="12">
        <f t="shared" si="8"/>
        <v>4054752</v>
      </c>
      <c r="L53" s="12">
        <f>Table1[[#This Row],[Gas meters
total smart meters]]+Table1[[#This Row],[Electricity meters
total smart meters]]</f>
        <v>31855723</v>
      </c>
      <c r="M53" s="12">
        <f>Table1[[#This Row],[Gas meters
non-smart]]+Table1[[#This Row],[Electricity meters
non-smart]]</f>
        <v>21291271</v>
      </c>
      <c r="N53" s="12">
        <f>SUM(L53:M53)</f>
        <v>53146994</v>
      </c>
      <c r="O53" s="91"/>
    </row>
    <row r="54" spans="1:15" ht="17.149999999999999" customHeight="1" x14ac:dyDescent="0.35">
      <c r="A54" s="165" t="s">
        <v>135</v>
      </c>
      <c r="B54" s="11">
        <v>11761474</v>
      </c>
      <c r="C54" s="11">
        <v>2220332</v>
      </c>
      <c r="D54" s="11">
        <f>Table1[[#This Row],[Gas meters
smart in
smart mode]]+Table1[[#This Row],[Gas meters
smart in
traditional mode]]</f>
        <v>13981806</v>
      </c>
      <c r="E54" s="11">
        <v>10036483</v>
      </c>
      <c r="F54" s="11">
        <v>17150072</v>
      </c>
      <c r="G54" s="11">
        <v>1476635</v>
      </c>
      <c r="H54" s="11">
        <f>Table1[[#This Row],[Electricity 
meters
smart in
smart 
mode]]+Table1[[#This Row],[Electricity 
meters
smart in
traditional mode]]</f>
        <v>18626707</v>
      </c>
      <c r="I54" s="11">
        <v>10553301</v>
      </c>
      <c r="J54" s="11">
        <f t="shared" si="7"/>
        <v>28911546</v>
      </c>
      <c r="K54" s="12">
        <f t="shared" si="8"/>
        <v>3696967</v>
      </c>
      <c r="L54" s="12">
        <f>Table1[[#This Row],[Gas meters
total smart meters]]+Table1[[#This Row],[Electricity meters
total smart meters]]</f>
        <v>32608513</v>
      </c>
      <c r="M54" s="12">
        <f>Table1[[#This Row],[Gas meters
non-smart]]+Table1[[#This Row],[Electricity meters
non-smart]]</f>
        <v>20589784</v>
      </c>
      <c r="N54" s="12">
        <f>SUM(L54:M54)</f>
        <v>53198297</v>
      </c>
      <c r="O54" s="91" t="s">
        <v>991</v>
      </c>
    </row>
    <row r="55" spans="1:15" ht="22.4" customHeight="1" x14ac:dyDescent="0.35">
      <c r="A55" s="27" t="s">
        <v>971</v>
      </c>
      <c r="B55" s="11">
        <v>12119296</v>
      </c>
      <c r="C55" s="11">
        <v>2197688</v>
      </c>
      <c r="D55" s="11">
        <f>Table1[[#This Row],[Gas meters
smart in
smart mode]]+Table1[[#This Row],[Gas meters
smart in
traditional mode]]</f>
        <v>14316984</v>
      </c>
      <c r="E55" s="11">
        <v>9749081</v>
      </c>
      <c r="F55" s="11">
        <v>17510548</v>
      </c>
      <c r="G55" s="11">
        <v>1543287</v>
      </c>
      <c r="H55" s="11">
        <f>Table1[[#This Row],[Electricity 
meters
smart in
smart 
mode]]+Table1[[#This Row],[Electricity 
meters
smart in
traditional mode]]</f>
        <v>19053835</v>
      </c>
      <c r="I55" s="11">
        <v>10172114</v>
      </c>
      <c r="J55" s="11">
        <f t="shared" ref="J55" si="9">B55+F55</f>
        <v>29629844</v>
      </c>
      <c r="K55" s="12">
        <f t="shared" ref="K55" si="10">C55+G55</f>
        <v>3740975</v>
      </c>
      <c r="L55" s="12">
        <f>Table1[[#This Row],[Gas meters
total smart meters]]+Table1[[#This Row],[Electricity meters
total smart meters]]</f>
        <v>33370819</v>
      </c>
      <c r="M55" s="12">
        <f>Table1[[#This Row],[Gas meters
non-smart]]+Table1[[#This Row],[Electricity meters
non-smart]]</f>
        <v>19921195</v>
      </c>
      <c r="N55" s="12">
        <f>SUM(L55:M55)</f>
        <v>53292014</v>
      </c>
      <c r="O55" s="91"/>
    </row>
  </sheetData>
  <phoneticPr fontId="14" type="noConversion"/>
  <pageMargins left="0.7" right="0.7" top="0.75" bottom="0.75" header="0.3" footer="0.3"/>
  <pageSetup paperSize="9" scale="74" fitToWidth="0" fitToHeight="0" orientation="portrait" verticalDpi="4" r:id="rId1"/>
  <ignoredErrors>
    <ignoredError sqref="N9 J9 J10:K49 N10:N55 J50:J55"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E56"/>
  <sheetViews>
    <sheetView showGridLines="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1796875" defaultRowHeight="17.149999999999999" customHeight="1" x14ac:dyDescent="0.35"/>
  <cols>
    <col min="1" max="1" width="12.453125" style="48" customWidth="1"/>
    <col min="2" max="4" width="14.7265625" style="48" customWidth="1"/>
    <col min="5" max="5" width="41.26953125" style="27" customWidth="1"/>
    <col min="6" max="16384" width="9.1796875" style="48"/>
  </cols>
  <sheetData>
    <row r="1" spans="1:5" ht="25.5" customHeight="1" x14ac:dyDescent="0.35">
      <c r="A1" s="75" t="s">
        <v>136</v>
      </c>
      <c r="B1" s="4"/>
      <c r="C1" s="4"/>
      <c r="D1" s="4"/>
    </row>
    <row r="2" spans="1:5" ht="17.149999999999999" customHeight="1" x14ac:dyDescent="0.35">
      <c r="A2" s="37" t="s">
        <v>58</v>
      </c>
      <c r="B2" s="54"/>
      <c r="C2" s="55"/>
      <c r="D2" s="55"/>
      <c r="E2" s="46"/>
    </row>
    <row r="3" spans="1:5" ht="17.149999999999999" customHeight="1" x14ac:dyDescent="0.35">
      <c r="A3" s="37" t="s">
        <v>28</v>
      </c>
      <c r="B3" s="54"/>
      <c r="C3" s="55"/>
      <c r="D3" s="55"/>
      <c r="E3" s="46"/>
    </row>
    <row r="4" spans="1:5" s="64" customFormat="1" ht="17.149999999999999" customHeight="1" x14ac:dyDescent="0.35">
      <c r="A4" s="37" t="s">
        <v>60</v>
      </c>
      <c r="B4" s="63"/>
      <c r="C4" s="54"/>
      <c r="D4" s="8"/>
      <c r="E4" s="8"/>
    </row>
    <row r="5" spans="1:5" ht="17.149999999999999" customHeight="1" x14ac:dyDescent="0.35">
      <c r="A5" s="37" t="s">
        <v>61</v>
      </c>
      <c r="B5" s="54"/>
      <c r="C5" s="55"/>
      <c r="D5" s="55"/>
      <c r="E5" s="46"/>
    </row>
    <row r="6" spans="1:5" ht="17.149999999999999" customHeight="1" x14ac:dyDescent="0.35">
      <c r="A6" s="44" t="s">
        <v>972</v>
      </c>
      <c r="B6" s="146"/>
      <c r="C6" s="146"/>
      <c r="D6" s="146"/>
      <c r="E6" s="47"/>
    </row>
    <row r="7" spans="1:5" ht="34.4" customHeight="1" x14ac:dyDescent="0.35">
      <c r="A7" s="39" t="s">
        <v>62</v>
      </c>
      <c r="B7" s="53" t="s">
        <v>137</v>
      </c>
      <c r="C7" s="34" t="s">
        <v>138</v>
      </c>
      <c r="D7" s="34" t="s">
        <v>139</v>
      </c>
      <c r="E7" s="39" t="s">
        <v>19</v>
      </c>
    </row>
    <row r="8" spans="1:5" ht="17.149999999999999" customHeight="1" x14ac:dyDescent="0.35">
      <c r="A8" s="27" t="s">
        <v>140</v>
      </c>
      <c r="B8" s="12">
        <v>18975</v>
      </c>
      <c r="C8" s="12">
        <v>59446</v>
      </c>
      <c r="D8" s="12">
        <f t="shared" ref="D8:D35" si="0">B8+C8</f>
        <v>78421</v>
      </c>
      <c r="E8" s="45" t="s">
        <v>141</v>
      </c>
    </row>
    <row r="9" spans="1:5" ht="17.149999999999999" customHeight="1" x14ac:dyDescent="0.35">
      <c r="A9" s="27" t="s">
        <v>76</v>
      </c>
      <c r="B9" s="12">
        <v>32</v>
      </c>
      <c r="C9" s="12">
        <v>36</v>
      </c>
      <c r="D9" s="12">
        <f t="shared" si="0"/>
        <v>68</v>
      </c>
      <c r="E9" s="45"/>
    </row>
    <row r="10" spans="1:5" ht="17.149999999999999" customHeight="1" x14ac:dyDescent="0.35">
      <c r="A10" s="27" t="s">
        <v>77</v>
      </c>
      <c r="B10" s="12">
        <v>1570</v>
      </c>
      <c r="C10" s="12">
        <v>1671</v>
      </c>
      <c r="D10" s="12">
        <f t="shared" si="0"/>
        <v>3241</v>
      </c>
      <c r="E10" s="45"/>
    </row>
    <row r="11" spans="1:5" ht="22.4" customHeight="1" x14ac:dyDescent="0.35">
      <c r="A11" s="27" t="s">
        <v>78</v>
      </c>
      <c r="B11" s="12">
        <v>10963</v>
      </c>
      <c r="C11" s="12">
        <v>12678</v>
      </c>
      <c r="D11" s="12">
        <f t="shared" si="0"/>
        <v>23641</v>
      </c>
      <c r="E11" s="45"/>
    </row>
    <row r="12" spans="1:5" ht="17.149999999999999" customHeight="1" x14ac:dyDescent="0.35">
      <c r="A12" s="27" t="s">
        <v>79</v>
      </c>
      <c r="B12" s="12">
        <v>35130</v>
      </c>
      <c r="C12" s="12">
        <v>45456</v>
      </c>
      <c r="D12" s="12">
        <f t="shared" si="0"/>
        <v>80586</v>
      </c>
      <c r="E12" s="45"/>
    </row>
    <row r="13" spans="1:5" ht="17.149999999999999" customHeight="1" x14ac:dyDescent="0.35">
      <c r="A13" s="27" t="s">
        <v>80</v>
      </c>
      <c r="B13" s="12">
        <v>35190</v>
      </c>
      <c r="C13" s="12">
        <v>57632</v>
      </c>
      <c r="D13" s="12">
        <f t="shared" si="0"/>
        <v>92822</v>
      </c>
      <c r="E13" s="45"/>
    </row>
    <row r="14" spans="1:5" ht="17.149999999999999" customHeight="1" x14ac:dyDescent="0.35">
      <c r="A14" s="27" t="s">
        <v>81</v>
      </c>
      <c r="B14" s="12">
        <v>39730</v>
      </c>
      <c r="C14" s="12">
        <v>55603</v>
      </c>
      <c r="D14" s="12">
        <f t="shared" si="0"/>
        <v>95333</v>
      </c>
      <c r="E14" s="45"/>
    </row>
    <row r="15" spans="1:5" ht="22.4" customHeight="1" x14ac:dyDescent="0.35">
      <c r="A15" s="27" t="s">
        <v>83</v>
      </c>
      <c r="B15" s="12">
        <v>37485</v>
      </c>
      <c r="C15" s="12">
        <v>61164</v>
      </c>
      <c r="D15" s="12">
        <f t="shared" si="0"/>
        <v>98649</v>
      </c>
      <c r="E15" s="45"/>
    </row>
    <row r="16" spans="1:5" ht="17.149999999999999" customHeight="1" x14ac:dyDescent="0.35">
      <c r="A16" s="27" t="s">
        <v>84</v>
      </c>
      <c r="B16" s="12">
        <v>37130</v>
      </c>
      <c r="C16" s="12">
        <v>60216</v>
      </c>
      <c r="D16" s="12">
        <f t="shared" si="0"/>
        <v>97346</v>
      </c>
      <c r="E16" s="45"/>
    </row>
    <row r="17" spans="1:5" ht="17.149999999999999" customHeight="1" x14ac:dyDescent="0.35">
      <c r="A17" s="27" t="s">
        <v>142</v>
      </c>
      <c r="B17" s="12">
        <v>53780</v>
      </c>
      <c r="C17" s="12">
        <v>76227</v>
      </c>
      <c r="D17" s="12">
        <f t="shared" si="0"/>
        <v>130007</v>
      </c>
      <c r="E17" s="45"/>
    </row>
    <row r="18" spans="1:5" ht="17.149999999999999" customHeight="1" x14ac:dyDescent="0.35">
      <c r="A18" s="27" t="s">
        <v>86</v>
      </c>
      <c r="B18" s="12">
        <v>60999</v>
      </c>
      <c r="C18" s="12">
        <v>82081</v>
      </c>
      <c r="D18" s="12">
        <f t="shared" si="0"/>
        <v>143080</v>
      </c>
      <c r="E18" s="45"/>
    </row>
    <row r="19" spans="1:5" ht="22.4" customHeight="1" x14ac:dyDescent="0.35">
      <c r="A19" s="27" t="s">
        <v>87</v>
      </c>
      <c r="B19" s="12">
        <v>85457</v>
      </c>
      <c r="C19" s="12">
        <v>126515</v>
      </c>
      <c r="D19" s="12">
        <f t="shared" si="0"/>
        <v>211972</v>
      </c>
      <c r="E19" s="45" t="s">
        <v>88</v>
      </c>
    </row>
    <row r="20" spans="1:5" ht="17.149999999999999" customHeight="1" x14ac:dyDescent="0.35">
      <c r="A20" s="27" t="s">
        <v>89</v>
      </c>
      <c r="B20" s="12">
        <v>112267</v>
      </c>
      <c r="C20" s="12">
        <v>160543</v>
      </c>
      <c r="D20" s="12">
        <f t="shared" si="0"/>
        <v>272810</v>
      </c>
      <c r="E20" s="45"/>
    </row>
    <row r="21" spans="1:5" ht="17.149999999999999" customHeight="1" x14ac:dyDescent="0.35">
      <c r="A21" s="27" t="s">
        <v>90</v>
      </c>
      <c r="B21" s="12">
        <v>138225</v>
      </c>
      <c r="C21" s="12">
        <v>197911</v>
      </c>
      <c r="D21" s="12">
        <f t="shared" si="0"/>
        <v>336136</v>
      </c>
      <c r="E21" s="45"/>
    </row>
    <row r="22" spans="1:5" ht="17.149999999999999" customHeight="1" x14ac:dyDescent="0.35">
      <c r="A22" s="27" t="s">
        <v>91</v>
      </c>
      <c r="B22" s="12">
        <v>169283</v>
      </c>
      <c r="C22" s="12">
        <v>233400</v>
      </c>
      <c r="D22" s="12">
        <f t="shared" si="0"/>
        <v>402683</v>
      </c>
      <c r="E22" s="45"/>
    </row>
    <row r="23" spans="1:5" ht="22.4" customHeight="1" x14ac:dyDescent="0.35">
      <c r="A23" s="27" t="s">
        <v>92</v>
      </c>
      <c r="B23" s="12">
        <v>233371</v>
      </c>
      <c r="C23" s="12">
        <v>306842</v>
      </c>
      <c r="D23" s="12">
        <f t="shared" si="0"/>
        <v>540213</v>
      </c>
      <c r="E23" s="45" t="s">
        <v>93</v>
      </c>
    </row>
    <row r="24" spans="1:5" ht="17.149999999999999" customHeight="1" x14ac:dyDescent="0.35">
      <c r="A24" s="27" t="s">
        <v>94</v>
      </c>
      <c r="B24" s="12">
        <v>268356</v>
      </c>
      <c r="C24" s="12">
        <v>354641</v>
      </c>
      <c r="D24" s="12">
        <f t="shared" si="0"/>
        <v>622997</v>
      </c>
      <c r="E24" s="45" t="s">
        <v>95</v>
      </c>
    </row>
    <row r="25" spans="1:5" s="49" customFormat="1" ht="17.149999999999999" customHeight="1" x14ac:dyDescent="0.35">
      <c r="A25" s="27" t="s">
        <v>96</v>
      </c>
      <c r="B25" s="12">
        <v>353711</v>
      </c>
      <c r="C25" s="12">
        <v>461304</v>
      </c>
      <c r="D25" s="12">
        <f t="shared" si="0"/>
        <v>815015</v>
      </c>
      <c r="E25" s="45"/>
    </row>
    <row r="26" spans="1:5" s="49" customFormat="1" ht="17.149999999999999" customHeight="1" x14ac:dyDescent="0.35">
      <c r="A26" s="27" t="s">
        <v>97</v>
      </c>
      <c r="B26" s="12">
        <v>409784</v>
      </c>
      <c r="C26" s="12">
        <v>525776</v>
      </c>
      <c r="D26" s="12">
        <f t="shared" si="0"/>
        <v>935560</v>
      </c>
      <c r="E26" s="45" t="s">
        <v>98</v>
      </c>
    </row>
    <row r="27" spans="1:5" s="49" customFormat="1" ht="22.4" customHeight="1" x14ac:dyDescent="0.35">
      <c r="A27" s="27" t="s">
        <v>99</v>
      </c>
      <c r="B27" s="12">
        <v>446454</v>
      </c>
      <c r="C27" s="12">
        <v>581680</v>
      </c>
      <c r="D27" s="12">
        <f t="shared" si="0"/>
        <v>1028134</v>
      </c>
      <c r="E27" s="45"/>
    </row>
    <row r="28" spans="1:5" s="49" customFormat="1" ht="17.149999999999999" customHeight="1" x14ac:dyDescent="0.35">
      <c r="A28" s="27" t="s">
        <v>100</v>
      </c>
      <c r="B28" s="12">
        <v>461168</v>
      </c>
      <c r="C28" s="12">
        <v>598064</v>
      </c>
      <c r="D28" s="12">
        <f t="shared" si="0"/>
        <v>1059232</v>
      </c>
      <c r="E28" s="45"/>
    </row>
    <row r="29" spans="1:5" s="49" customFormat="1" ht="17.149999999999999" customHeight="1" x14ac:dyDescent="0.35">
      <c r="A29" s="27" t="s">
        <v>101</v>
      </c>
      <c r="B29" s="12">
        <v>517423</v>
      </c>
      <c r="C29" s="12">
        <v>664924</v>
      </c>
      <c r="D29" s="12">
        <f t="shared" si="0"/>
        <v>1182347</v>
      </c>
      <c r="E29" s="45"/>
    </row>
    <row r="30" spans="1:5" s="49" customFormat="1" ht="17.149999999999999" customHeight="1" x14ac:dyDescent="0.35">
      <c r="A30" s="27" t="s">
        <v>102</v>
      </c>
      <c r="B30" s="12">
        <v>577420</v>
      </c>
      <c r="C30" s="12">
        <v>741547</v>
      </c>
      <c r="D30" s="12">
        <f t="shared" si="0"/>
        <v>1318967</v>
      </c>
      <c r="E30" s="45" t="s">
        <v>103</v>
      </c>
    </row>
    <row r="31" spans="1:5" s="49" customFormat="1" ht="22.4" customHeight="1" x14ac:dyDescent="0.35">
      <c r="A31" s="27" t="s">
        <v>104</v>
      </c>
      <c r="B31" s="12">
        <v>546109</v>
      </c>
      <c r="C31" s="12">
        <v>708652</v>
      </c>
      <c r="D31" s="12">
        <f t="shared" si="0"/>
        <v>1254761</v>
      </c>
      <c r="E31" s="45" t="s">
        <v>105</v>
      </c>
    </row>
    <row r="32" spans="1:5" s="49" customFormat="1" ht="17.149999999999999" customHeight="1" x14ac:dyDescent="0.35">
      <c r="A32" s="27" t="s">
        <v>106</v>
      </c>
      <c r="B32" s="12">
        <v>560848</v>
      </c>
      <c r="C32" s="12">
        <v>707374</v>
      </c>
      <c r="D32" s="12">
        <f t="shared" si="0"/>
        <v>1268222</v>
      </c>
      <c r="E32" s="45"/>
    </row>
    <row r="33" spans="1:5" s="49" customFormat="1" ht="17.149999999999999" customHeight="1" x14ac:dyDescent="0.35">
      <c r="A33" s="27" t="s">
        <v>107</v>
      </c>
      <c r="B33" s="12">
        <v>513014</v>
      </c>
      <c r="C33" s="12">
        <v>632575</v>
      </c>
      <c r="D33" s="12">
        <f t="shared" si="0"/>
        <v>1145589</v>
      </c>
      <c r="E33" s="45"/>
    </row>
    <row r="34" spans="1:5" s="49" customFormat="1" ht="17.149999999999999" customHeight="1" x14ac:dyDescent="0.35">
      <c r="A34" s="27" t="s">
        <v>108</v>
      </c>
      <c r="B34" s="12">
        <v>506494</v>
      </c>
      <c r="C34" s="12">
        <v>619726</v>
      </c>
      <c r="D34" s="12">
        <f t="shared" si="0"/>
        <v>1126220</v>
      </c>
      <c r="E34" s="45" t="s">
        <v>143</v>
      </c>
    </row>
    <row r="35" spans="1:5" s="49" customFormat="1" ht="22.4" customHeight="1" x14ac:dyDescent="0.35">
      <c r="A35" s="27" t="s">
        <v>110</v>
      </c>
      <c r="B35" s="12">
        <v>475106</v>
      </c>
      <c r="C35" s="12">
        <v>573654</v>
      </c>
      <c r="D35" s="12">
        <f t="shared" si="0"/>
        <v>1048760</v>
      </c>
      <c r="E35" s="45" t="s">
        <v>111</v>
      </c>
    </row>
    <row r="36" spans="1:5" s="49" customFormat="1" ht="17.149999999999999" customHeight="1" x14ac:dyDescent="0.35">
      <c r="A36" s="27" t="s">
        <v>112</v>
      </c>
      <c r="B36" s="12">
        <v>473901</v>
      </c>
      <c r="C36" s="12">
        <v>554940</v>
      </c>
      <c r="D36" s="12">
        <f t="shared" ref="D36:D45" si="1">B36+C36</f>
        <v>1028841</v>
      </c>
      <c r="E36" s="45"/>
    </row>
    <row r="37" spans="1:5" s="49" customFormat="1" ht="17.149999999999999" customHeight="1" x14ac:dyDescent="0.35">
      <c r="A37" s="27" t="s">
        <v>113</v>
      </c>
      <c r="B37" s="12">
        <v>486658</v>
      </c>
      <c r="C37" s="12">
        <v>600361</v>
      </c>
      <c r="D37" s="12">
        <f t="shared" si="1"/>
        <v>1087019</v>
      </c>
      <c r="E37" s="45"/>
    </row>
    <row r="38" spans="1:5" s="49" customFormat="1" ht="17.149999999999999" customHeight="1" x14ac:dyDescent="0.35">
      <c r="A38" s="27" t="s">
        <v>114</v>
      </c>
      <c r="B38" s="12">
        <v>521723</v>
      </c>
      <c r="C38" s="12">
        <v>654875</v>
      </c>
      <c r="D38" s="12">
        <f t="shared" si="1"/>
        <v>1176598</v>
      </c>
      <c r="E38" s="45" t="s">
        <v>115</v>
      </c>
    </row>
    <row r="39" spans="1:5" s="49" customFormat="1" ht="22.4" customHeight="1" x14ac:dyDescent="0.35">
      <c r="A39" s="27" t="s">
        <v>116</v>
      </c>
      <c r="B39" s="12">
        <v>456607</v>
      </c>
      <c r="C39" s="12">
        <v>544126</v>
      </c>
      <c r="D39" s="12">
        <f t="shared" si="1"/>
        <v>1000733</v>
      </c>
      <c r="E39" s="45" t="s">
        <v>117</v>
      </c>
    </row>
    <row r="40" spans="1:5" s="49" customFormat="1" ht="17.149999999999999" customHeight="1" x14ac:dyDescent="0.35">
      <c r="A40" s="27" t="s">
        <v>118</v>
      </c>
      <c r="B40" s="12">
        <v>62484</v>
      </c>
      <c r="C40" s="12">
        <v>80108</v>
      </c>
      <c r="D40" s="12">
        <f t="shared" si="1"/>
        <v>142592</v>
      </c>
      <c r="E40" s="45"/>
    </row>
    <row r="41" spans="1:5" s="49" customFormat="1" ht="17.149999999999999" customHeight="1" x14ac:dyDescent="0.35">
      <c r="A41" s="27" t="s">
        <v>119</v>
      </c>
      <c r="B41" s="12">
        <v>384482</v>
      </c>
      <c r="C41" s="12">
        <v>488899</v>
      </c>
      <c r="D41" s="12">
        <f t="shared" si="1"/>
        <v>873381</v>
      </c>
      <c r="E41" s="45" t="s">
        <v>144</v>
      </c>
    </row>
    <row r="42" spans="1:5" s="49" customFormat="1" ht="17.149999999999999" customHeight="1" x14ac:dyDescent="0.35">
      <c r="A42" s="27" t="s">
        <v>120</v>
      </c>
      <c r="B42" s="12">
        <v>430702</v>
      </c>
      <c r="C42" s="12">
        <v>560930</v>
      </c>
      <c r="D42" s="12">
        <f t="shared" si="1"/>
        <v>991632</v>
      </c>
      <c r="E42" s="45"/>
    </row>
    <row r="43" spans="1:5" s="49" customFormat="1" ht="22.4" customHeight="1" x14ac:dyDescent="0.35">
      <c r="A43" s="27" t="s">
        <v>122</v>
      </c>
      <c r="B43" s="12">
        <v>329224</v>
      </c>
      <c r="C43" s="12">
        <v>435799</v>
      </c>
      <c r="D43" s="12">
        <f t="shared" si="1"/>
        <v>765023</v>
      </c>
      <c r="E43" s="45"/>
    </row>
    <row r="44" spans="1:5" s="49" customFormat="1" ht="16.5" customHeight="1" x14ac:dyDescent="0.35">
      <c r="A44" s="27" t="s">
        <v>123</v>
      </c>
      <c r="B44" s="12">
        <v>431215</v>
      </c>
      <c r="C44" s="12">
        <v>570822</v>
      </c>
      <c r="D44" s="12">
        <f t="shared" si="1"/>
        <v>1002037</v>
      </c>
      <c r="E44" s="45"/>
    </row>
    <row r="45" spans="1:5" s="49" customFormat="1" ht="16.5" customHeight="1" x14ac:dyDescent="0.35">
      <c r="A45" s="27" t="s">
        <v>124</v>
      </c>
      <c r="B45" s="12">
        <v>382515</v>
      </c>
      <c r="C45" s="12">
        <v>518212</v>
      </c>
      <c r="D45" s="12">
        <f t="shared" si="1"/>
        <v>900727</v>
      </c>
      <c r="E45" s="45" t="s">
        <v>125</v>
      </c>
    </row>
    <row r="46" spans="1:5" s="49" customFormat="1" ht="16.5" customHeight="1" x14ac:dyDescent="0.35">
      <c r="A46" s="27" t="s">
        <v>126</v>
      </c>
      <c r="B46" s="12">
        <v>365834</v>
      </c>
      <c r="C46" s="12">
        <v>491679</v>
      </c>
      <c r="D46" s="12">
        <f>Table2[[#This Row],[Gas]]+Table2[[#This Row],[Electricity]]</f>
        <v>857513</v>
      </c>
      <c r="E46" s="45"/>
    </row>
    <row r="47" spans="1:5" s="49" customFormat="1" ht="22.4" customHeight="1" x14ac:dyDescent="0.35">
      <c r="A47" s="27" t="s">
        <v>128</v>
      </c>
      <c r="B47" s="12">
        <v>389455</v>
      </c>
      <c r="C47" s="12">
        <v>508031</v>
      </c>
      <c r="D47" s="12">
        <f>Table2[[#This Row],[Gas]]+Table2[[#This Row],[Electricity]]</f>
        <v>897486</v>
      </c>
      <c r="E47" s="45" t="s">
        <v>145</v>
      </c>
    </row>
    <row r="48" spans="1:5" s="49" customFormat="1" ht="17.149999999999999" customHeight="1" x14ac:dyDescent="0.35">
      <c r="A48" s="27" t="s">
        <v>129</v>
      </c>
      <c r="B48" s="12">
        <v>363121</v>
      </c>
      <c r="C48" s="12">
        <v>477608</v>
      </c>
      <c r="D48" s="12">
        <f>Table2[[#This Row],[Gas]]+Table2[[#This Row],[Electricity]]</f>
        <v>840729</v>
      </c>
      <c r="E48" s="105"/>
    </row>
    <row r="49" spans="1:5" s="49" customFormat="1" ht="17.149999999999999" customHeight="1" x14ac:dyDescent="0.35">
      <c r="A49" s="27" t="s">
        <v>130</v>
      </c>
      <c r="B49" s="12">
        <v>369946</v>
      </c>
      <c r="C49" s="12">
        <v>504572</v>
      </c>
      <c r="D49" s="12">
        <f>Table2[[#This Row],[Gas]]+Table2[[#This Row],[Electricity]]</f>
        <v>874518</v>
      </c>
      <c r="E49" s="105"/>
    </row>
    <row r="50" spans="1:5" s="49" customFormat="1" ht="17.149999999999999" customHeight="1" x14ac:dyDescent="0.35">
      <c r="A50" s="27" t="s">
        <v>131</v>
      </c>
      <c r="B50" s="12">
        <v>398956</v>
      </c>
      <c r="C50" s="12">
        <v>516631</v>
      </c>
      <c r="D50" s="12">
        <f>Table2[[#This Row],[Gas]]+Table2[[#This Row],[Electricity]]</f>
        <v>915587</v>
      </c>
      <c r="E50" s="105"/>
    </row>
    <row r="51" spans="1:5" s="49" customFormat="1" ht="22.4" customHeight="1" x14ac:dyDescent="0.35">
      <c r="A51" s="27" t="s">
        <v>132</v>
      </c>
      <c r="B51" s="12">
        <v>369878</v>
      </c>
      <c r="C51" s="12">
        <v>473941</v>
      </c>
      <c r="D51" s="12">
        <f>Table2[[#This Row],[Gas]]+Table2[[#This Row],[Electricity]]</f>
        <v>843819</v>
      </c>
      <c r="E51" s="105"/>
    </row>
    <row r="52" spans="1:5" s="49" customFormat="1" ht="17.149999999999999" customHeight="1" x14ac:dyDescent="0.35">
      <c r="A52" s="27" t="s">
        <v>133</v>
      </c>
      <c r="B52" s="12">
        <v>339684</v>
      </c>
      <c r="C52" s="12">
        <v>440491</v>
      </c>
      <c r="D52" s="12">
        <f>Table2[[#This Row],[Gas]]+Table2[[#This Row],[Electricity]]</f>
        <v>780175</v>
      </c>
      <c r="E52" s="105"/>
    </row>
    <row r="53" spans="1:5" s="49" customFormat="1" ht="17.149999999999999" customHeight="1" x14ac:dyDescent="0.35">
      <c r="A53" s="27" t="s">
        <v>134</v>
      </c>
      <c r="B53" s="12">
        <v>351970</v>
      </c>
      <c r="C53" s="12">
        <v>463509</v>
      </c>
      <c r="D53" s="12">
        <f>Table2[[#This Row],[Gas]]+Table2[[#This Row],[Electricity]]</f>
        <v>815479</v>
      </c>
      <c r="E53" s="105"/>
    </row>
    <row r="54" spans="1:5" s="49" customFormat="1" ht="17.149999999999999" customHeight="1" x14ac:dyDescent="0.35">
      <c r="A54" s="27" t="s">
        <v>135</v>
      </c>
      <c r="B54" s="12">
        <v>374766</v>
      </c>
      <c r="C54" s="12">
        <v>450491</v>
      </c>
      <c r="D54" s="12">
        <f>Table2[[#This Row],[Gas]]+Table2[[#This Row],[Electricity]]</f>
        <v>825257</v>
      </c>
      <c r="E54" s="105"/>
    </row>
    <row r="55" spans="1:5" s="49" customFormat="1" ht="22.4" customHeight="1" x14ac:dyDescent="0.35">
      <c r="A55" s="166" t="s">
        <v>971</v>
      </c>
      <c r="B55" s="147">
        <v>338177</v>
      </c>
      <c r="C55" s="147">
        <v>409095</v>
      </c>
      <c r="D55" s="147">
        <f>Table2[[#This Row],[Gas]]+Table2[[#This Row],[Electricity]]</f>
        <v>747272</v>
      </c>
      <c r="E55" s="136"/>
    </row>
    <row r="56" spans="1:5" s="49" customFormat="1" ht="17.149999999999999" customHeight="1" x14ac:dyDescent="0.35">
      <c r="A56" s="27" t="s">
        <v>75</v>
      </c>
      <c r="B56" s="12">
        <f>SUM(B8:B55)</f>
        <v>14326772</v>
      </c>
      <c r="C56" s="12">
        <f>SUM(C8:C55)</f>
        <v>18452458</v>
      </c>
      <c r="D56" s="12">
        <f>SUM(D8:D55)</f>
        <v>32779230</v>
      </c>
      <c r="E56" s="124"/>
    </row>
  </sheetData>
  <phoneticPr fontId="14"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R55"/>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activeCell="B9" sqref="B9"/>
    </sheetView>
  </sheetViews>
  <sheetFormatPr defaultColWidth="9.1796875" defaultRowHeight="17.149999999999999" customHeight="1" x14ac:dyDescent="0.35"/>
  <cols>
    <col min="1" max="1" width="13.26953125" style="5" customWidth="1"/>
    <col min="2" max="2" width="13.26953125" style="2" customWidth="1"/>
    <col min="3" max="4" width="12.81640625" style="2" customWidth="1"/>
    <col min="5" max="5" width="12" style="2" customWidth="1"/>
    <col min="6" max="6" width="11.81640625" style="2" customWidth="1"/>
    <col min="7" max="7" width="21" style="2" customWidth="1"/>
    <col min="8" max="9" width="13.1796875" style="2" customWidth="1"/>
    <col min="10" max="10" width="12" style="2" customWidth="1"/>
    <col min="11" max="11" width="12.54296875" style="2" customWidth="1"/>
    <col min="12" max="12" width="17.54296875" style="2" customWidth="1"/>
    <col min="13" max="14" width="12.453125" style="2" customWidth="1"/>
    <col min="15" max="15" width="11.81640625" style="2" customWidth="1"/>
    <col min="16" max="16" width="13.26953125" style="2" customWidth="1"/>
    <col min="17" max="17" width="14.54296875" style="2" customWidth="1"/>
    <col min="18" max="18" width="63.54296875" style="2" customWidth="1"/>
    <col min="19" max="16384" width="9.1796875" style="5"/>
  </cols>
  <sheetData>
    <row r="1" spans="1:18" ht="25.5" customHeight="1" x14ac:dyDescent="0.35">
      <c r="A1" s="75" t="s">
        <v>146</v>
      </c>
    </row>
    <row r="2" spans="1:18" ht="17.149999999999999" customHeight="1" x14ac:dyDescent="0.35">
      <c r="A2" s="37" t="s">
        <v>58</v>
      </c>
    </row>
    <row r="3" spans="1:18" ht="17.149999999999999" customHeight="1" x14ac:dyDescent="0.35">
      <c r="A3" s="37" t="s">
        <v>28</v>
      </c>
    </row>
    <row r="4" spans="1:18" s="64" customFormat="1" ht="17.149999999999999" customHeight="1" x14ac:dyDescent="0.35">
      <c r="A4" s="37" t="s">
        <v>60</v>
      </c>
      <c r="B4" s="63"/>
      <c r="C4" s="54"/>
      <c r="D4" s="54"/>
      <c r="E4" s="8"/>
      <c r="F4" s="8"/>
      <c r="G4" s="9"/>
    </row>
    <row r="5" spans="1:18" ht="17.149999999999999" customHeight="1" x14ac:dyDescent="0.35">
      <c r="A5" s="37" t="s">
        <v>147</v>
      </c>
    </row>
    <row r="6" spans="1:18" ht="17.149999999999999" customHeight="1" x14ac:dyDescent="0.35">
      <c r="A6" s="37" t="s">
        <v>61</v>
      </c>
    </row>
    <row r="7" spans="1:18" ht="17.149999999999999" customHeight="1" x14ac:dyDescent="0.35">
      <c r="A7" s="44" t="s">
        <v>972</v>
      </c>
      <c r="B7" s="146"/>
      <c r="C7" s="146"/>
      <c r="D7" s="146"/>
    </row>
    <row r="8" spans="1:18" ht="77.25" customHeight="1" x14ac:dyDescent="0.35">
      <c r="A8" s="57" t="s">
        <v>62</v>
      </c>
      <c r="B8" s="34" t="s">
        <v>63</v>
      </c>
      <c r="C8" s="34" t="s">
        <v>64</v>
      </c>
      <c r="D8" s="34" t="s">
        <v>65</v>
      </c>
      <c r="E8" s="34" t="s">
        <v>148</v>
      </c>
      <c r="F8" s="34" t="s">
        <v>66</v>
      </c>
      <c r="G8" s="34" t="s">
        <v>149</v>
      </c>
      <c r="H8" s="34" t="s">
        <v>68</v>
      </c>
      <c r="I8" s="34" t="s">
        <v>69</v>
      </c>
      <c r="J8" s="34" t="s">
        <v>150</v>
      </c>
      <c r="K8" s="34" t="s">
        <v>151</v>
      </c>
      <c r="L8" s="34" t="s">
        <v>152</v>
      </c>
      <c r="M8" s="34" t="s">
        <v>153</v>
      </c>
      <c r="N8" s="35" t="s">
        <v>154</v>
      </c>
      <c r="O8" s="34" t="s">
        <v>155</v>
      </c>
      <c r="P8" s="34" t="s">
        <v>74</v>
      </c>
      <c r="Q8" s="58" t="s">
        <v>75</v>
      </c>
      <c r="R8" s="57" t="s">
        <v>19</v>
      </c>
    </row>
    <row r="9" spans="1:18" ht="17.149999999999999" customHeight="1" x14ac:dyDescent="0.35">
      <c r="A9" s="56" t="s">
        <v>76</v>
      </c>
      <c r="B9" s="74">
        <v>0</v>
      </c>
      <c r="C9" s="12"/>
      <c r="D9" s="12">
        <f>Table3[[#This Row],[Gas meters
smart in
smart mode]]+Table3[[#This Row],[Gas meters
smart in
traditional mode]]</f>
        <v>0</v>
      </c>
      <c r="E9" s="12">
        <v>10038</v>
      </c>
      <c r="F9" s="12">
        <v>553631</v>
      </c>
      <c r="G9" s="74">
        <v>0</v>
      </c>
      <c r="H9" s="12"/>
      <c r="I9" s="12">
        <f>Table3[[#This Row],[Electricity 
meters
smart in
smart mode]]+Table3[[#This Row],[Electricity 
meters
smart in
traditional mode]]</f>
        <v>0</v>
      </c>
      <c r="J9" s="12">
        <v>354969</v>
      </c>
      <c r="K9" s="12">
        <v>1771055</v>
      </c>
      <c r="L9" s="74">
        <f t="shared" ref="L9:L33" si="0">B9+G9</f>
        <v>0</v>
      </c>
      <c r="M9" s="12"/>
      <c r="N9" s="12">
        <f>Table3[[#This Row],[Gas meters
total smart meters]]+Table3[[#This Row],[Electricity meters
total smart meters]]</f>
        <v>0</v>
      </c>
      <c r="O9" s="12">
        <f t="shared" ref="O9:O21" si="1">E9+J9</f>
        <v>365007</v>
      </c>
      <c r="P9" s="12">
        <f t="shared" ref="P9:P22" si="2">F9+K9</f>
        <v>2324686</v>
      </c>
      <c r="Q9" s="12">
        <f>N9+O9+P9</f>
        <v>2689693</v>
      </c>
      <c r="R9" s="62"/>
    </row>
    <row r="10" spans="1:18" ht="17.149999999999999" customHeight="1" x14ac:dyDescent="0.35">
      <c r="A10" s="56" t="s">
        <v>77</v>
      </c>
      <c r="B10" s="74">
        <v>0</v>
      </c>
      <c r="C10" s="12"/>
      <c r="D10" s="12">
        <f>Table3[[#This Row],[Gas meters
smart in
smart mode]]+Table3[[#This Row],[Gas meters
smart in
traditional mode]]</f>
        <v>0</v>
      </c>
      <c r="E10" s="12">
        <v>9290</v>
      </c>
      <c r="F10" s="12">
        <v>559271</v>
      </c>
      <c r="G10" s="74">
        <v>0</v>
      </c>
      <c r="H10" s="12"/>
      <c r="I10" s="12">
        <f>Table3[[#This Row],[Electricity 
meters
smart in
smart mode]]+Table3[[#This Row],[Electricity 
meters
smart in
traditional mode]]</f>
        <v>0</v>
      </c>
      <c r="J10" s="12">
        <v>444943</v>
      </c>
      <c r="K10" s="12">
        <v>1864295</v>
      </c>
      <c r="L10" s="74">
        <f t="shared" si="0"/>
        <v>0</v>
      </c>
      <c r="M10" s="12"/>
      <c r="N10" s="12">
        <f>Table3[[#This Row],[Gas meters
total smart meters]]+Table3[[#This Row],[Electricity meters
total smart meters]]</f>
        <v>0</v>
      </c>
      <c r="O10" s="12">
        <f t="shared" si="1"/>
        <v>454233</v>
      </c>
      <c r="P10" s="12">
        <f t="shared" si="2"/>
        <v>2423566</v>
      </c>
      <c r="Q10" s="12">
        <f t="shared" ref="Q10:Q52" si="3">N10+O10+P10</f>
        <v>2877799</v>
      </c>
      <c r="R10" s="62"/>
    </row>
    <row r="11" spans="1:18" ht="22.4" customHeight="1" x14ac:dyDescent="0.35">
      <c r="A11" s="56" t="s">
        <v>78</v>
      </c>
      <c r="B11" s="74">
        <v>0</v>
      </c>
      <c r="C11" s="12"/>
      <c r="D11" s="12">
        <f>Table3[[#This Row],[Gas meters
smart in
smart mode]]+Table3[[#This Row],[Gas meters
smart in
traditional mode]]</f>
        <v>0</v>
      </c>
      <c r="E11" s="12">
        <v>10109</v>
      </c>
      <c r="F11" s="12">
        <v>536022</v>
      </c>
      <c r="G11" s="74">
        <v>0</v>
      </c>
      <c r="H11" s="12"/>
      <c r="I11" s="12">
        <f>Table3[[#This Row],[Electricity 
meters
smart in
smart mode]]+Table3[[#This Row],[Electricity 
meters
smart in
traditional mode]]</f>
        <v>0</v>
      </c>
      <c r="J11" s="12">
        <v>500960</v>
      </c>
      <c r="K11" s="12">
        <v>1832983</v>
      </c>
      <c r="L11" s="74">
        <f t="shared" si="0"/>
        <v>0</v>
      </c>
      <c r="M11" s="12"/>
      <c r="N11" s="12">
        <f>Table3[[#This Row],[Gas meters
total smart meters]]+Table3[[#This Row],[Electricity meters
total smart meters]]</f>
        <v>0</v>
      </c>
      <c r="O11" s="12">
        <f t="shared" si="1"/>
        <v>511069</v>
      </c>
      <c r="P11" s="12">
        <f t="shared" si="2"/>
        <v>2369005</v>
      </c>
      <c r="Q11" s="12">
        <f t="shared" si="3"/>
        <v>2880074</v>
      </c>
      <c r="R11" s="62"/>
    </row>
    <row r="12" spans="1:18" ht="17.149999999999999" customHeight="1" x14ac:dyDescent="0.35">
      <c r="A12" s="56" t="s">
        <v>79</v>
      </c>
      <c r="B12" s="74">
        <v>0</v>
      </c>
      <c r="C12" s="12"/>
      <c r="D12" s="12">
        <f>Table3[[#This Row],[Gas meters
smart in
smart mode]]+Table3[[#This Row],[Gas meters
smart in
traditional mode]]</f>
        <v>0</v>
      </c>
      <c r="E12" s="12">
        <v>10603</v>
      </c>
      <c r="F12" s="12">
        <v>507974</v>
      </c>
      <c r="G12" s="74">
        <v>0</v>
      </c>
      <c r="H12" s="12"/>
      <c r="I12" s="12">
        <f>Table3[[#This Row],[Electricity 
meters
smart in
smart mode]]+Table3[[#This Row],[Electricity 
meters
smart in
traditional mode]]</f>
        <v>0</v>
      </c>
      <c r="J12" s="12">
        <v>509436</v>
      </c>
      <c r="K12" s="12">
        <v>1790147</v>
      </c>
      <c r="L12" s="74">
        <f t="shared" si="0"/>
        <v>0</v>
      </c>
      <c r="M12" s="12"/>
      <c r="N12" s="12">
        <f>Table3[[#This Row],[Gas meters
total smart meters]]+Table3[[#This Row],[Electricity meters
total smart meters]]</f>
        <v>0</v>
      </c>
      <c r="O12" s="12">
        <f t="shared" si="1"/>
        <v>520039</v>
      </c>
      <c r="P12" s="12">
        <f t="shared" si="2"/>
        <v>2298121</v>
      </c>
      <c r="Q12" s="12">
        <f t="shared" si="3"/>
        <v>2818160</v>
      </c>
      <c r="R12" s="62"/>
    </row>
    <row r="13" spans="1:18" ht="17.149999999999999" customHeight="1" x14ac:dyDescent="0.35">
      <c r="A13" s="56" t="s">
        <v>80</v>
      </c>
      <c r="B13" s="74">
        <v>0</v>
      </c>
      <c r="C13" s="12"/>
      <c r="D13" s="12">
        <f>Table3[[#This Row],[Gas meters
smart in
smart mode]]+Table3[[#This Row],[Gas meters
smart in
traditional mode]]</f>
        <v>0</v>
      </c>
      <c r="E13" s="12">
        <v>10778</v>
      </c>
      <c r="F13" s="12">
        <v>488142</v>
      </c>
      <c r="G13" s="12">
        <v>946</v>
      </c>
      <c r="H13" s="12"/>
      <c r="I13" s="12">
        <f>Table3[[#This Row],[Electricity 
meters
smart in
smart mode]]+Table3[[#This Row],[Electricity 
meters
smart in
traditional mode]]</f>
        <v>946</v>
      </c>
      <c r="J13" s="12">
        <v>496810</v>
      </c>
      <c r="K13" s="12">
        <v>1819499</v>
      </c>
      <c r="L13" s="12">
        <f t="shared" si="0"/>
        <v>946</v>
      </c>
      <c r="M13" s="12"/>
      <c r="N13" s="12">
        <f>Table3[[#This Row],[Gas meters
total smart meters]]+Table3[[#This Row],[Electricity meters
total smart meters]]</f>
        <v>946</v>
      </c>
      <c r="O13" s="12">
        <f t="shared" si="1"/>
        <v>507588</v>
      </c>
      <c r="P13" s="12">
        <f t="shared" si="2"/>
        <v>2307641</v>
      </c>
      <c r="Q13" s="12">
        <f t="shared" si="3"/>
        <v>2816175</v>
      </c>
      <c r="R13" s="62"/>
    </row>
    <row r="14" spans="1:18" ht="17.149999999999999" customHeight="1" x14ac:dyDescent="0.35">
      <c r="A14" s="56" t="s">
        <v>81</v>
      </c>
      <c r="B14" s="74">
        <v>0</v>
      </c>
      <c r="C14" s="12"/>
      <c r="D14" s="12">
        <f>Table3[[#This Row],[Gas meters
smart in
smart mode]]+Table3[[#This Row],[Gas meters
smart in
traditional mode]]</f>
        <v>0</v>
      </c>
      <c r="E14" s="12">
        <v>10535</v>
      </c>
      <c r="F14" s="12">
        <v>482251</v>
      </c>
      <c r="G14" s="12">
        <v>3536</v>
      </c>
      <c r="H14" s="12"/>
      <c r="I14" s="12">
        <f>Table3[[#This Row],[Electricity 
meters
smart in
smart mode]]+Table3[[#This Row],[Electricity 
meters
smart in
traditional mode]]</f>
        <v>3536</v>
      </c>
      <c r="J14" s="12">
        <v>515107</v>
      </c>
      <c r="K14" s="12">
        <v>1824847</v>
      </c>
      <c r="L14" s="12">
        <f t="shared" si="0"/>
        <v>3536</v>
      </c>
      <c r="M14" s="12"/>
      <c r="N14" s="12">
        <f>Table3[[#This Row],[Gas meters
total smart meters]]+Table3[[#This Row],[Electricity meters
total smart meters]]</f>
        <v>3536</v>
      </c>
      <c r="O14" s="12">
        <f t="shared" si="1"/>
        <v>525642</v>
      </c>
      <c r="P14" s="12">
        <f t="shared" si="2"/>
        <v>2307098</v>
      </c>
      <c r="Q14" s="12">
        <f t="shared" si="3"/>
        <v>2836276</v>
      </c>
      <c r="R14" s="62" t="s">
        <v>82</v>
      </c>
    </row>
    <row r="15" spans="1:18" ht="22.4" customHeight="1" x14ac:dyDescent="0.35">
      <c r="A15" s="56" t="s">
        <v>83</v>
      </c>
      <c r="B15" s="74">
        <v>0</v>
      </c>
      <c r="C15" s="12"/>
      <c r="D15" s="12">
        <f>Table3[[#This Row],[Gas meters
smart in
smart mode]]+Table3[[#This Row],[Gas meters
smart in
traditional mode]]</f>
        <v>0</v>
      </c>
      <c r="E15" s="12">
        <v>10530</v>
      </c>
      <c r="F15" s="12">
        <v>480223</v>
      </c>
      <c r="G15" s="12">
        <v>4777</v>
      </c>
      <c r="H15" s="12"/>
      <c r="I15" s="12">
        <f>Table3[[#This Row],[Electricity 
meters
smart in
smart mode]]+Table3[[#This Row],[Electricity 
meters
smart in
traditional mode]]</f>
        <v>4777</v>
      </c>
      <c r="J15" s="12">
        <v>471484</v>
      </c>
      <c r="K15" s="12">
        <v>1782186</v>
      </c>
      <c r="L15" s="12">
        <f t="shared" si="0"/>
        <v>4777</v>
      </c>
      <c r="M15" s="12"/>
      <c r="N15" s="12">
        <f>Table3[[#This Row],[Gas meters
total smart meters]]+Table3[[#This Row],[Electricity meters
total smart meters]]</f>
        <v>4777</v>
      </c>
      <c r="O15" s="12">
        <f t="shared" si="1"/>
        <v>482014</v>
      </c>
      <c r="P15" s="12">
        <f t="shared" si="2"/>
        <v>2262409</v>
      </c>
      <c r="Q15" s="12">
        <f t="shared" si="3"/>
        <v>2749200</v>
      </c>
      <c r="R15" s="62"/>
    </row>
    <row r="16" spans="1:18" ht="17.149999999999999" customHeight="1" x14ac:dyDescent="0.35">
      <c r="A16" s="56" t="s">
        <v>84</v>
      </c>
      <c r="B16" s="74">
        <v>0</v>
      </c>
      <c r="C16" s="12"/>
      <c r="D16" s="12">
        <f>Table3[[#This Row],[Gas meters
smart in
smart mode]]+Table3[[#This Row],[Gas meters
smart in
traditional mode]]</f>
        <v>0</v>
      </c>
      <c r="E16" s="12">
        <v>10078</v>
      </c>
      <c r="F16" s="12">
        <v>484537</v>
      </c>
      <c r="G16" s="12">
        <v>6214</v>
      </c>
      <c r="H16" s="12"/>
      <c r="I16" s="12">
        <f>Table3[[#This Row],[Electricity 
meters
smart in
smart mode]]+Table3[[#This Row],[Electricity 
meters
smart in
traditional mode]]</f>
        <v>6214</v>
      </c>
      <c r="J16" s="12">
        <v>477395</v>
      </c>
      <c r="K16" s="12">
        <v>1763237</v>
      </c>
      <c r="L16" s="12">
        <f t="shared" si="0"/>
        <v>6214</v>
      </c>
      <c r="M16" s="12"/>
      <c r="N16" s="12">
        <f>Table3[[#This Row],[Gas meters
total smart meters]]+Table3[[#This Row],[Electricity meters
total smart meters]]</f>
        <v>6214</v>
      </c>
      <c r="O16" s="12">
        <f t="shared" si="1"/>
        <v>487473</v>
      </c>
      <c r="P16" s="12">
        <f t="shared" si="2"/>
        <v>2247774</v>
      </c>
      <c r="Q16" s="12">
        <f t="shared" si="3"/>
        <v>2741461</v>
      </c>
      <c r="R16" s="62"/>
    </row>
    <row r="17" spans="1:18" s="6" customFormat="1" ht="17.149999999999999" customHeight="1" x14ac:dyDescent="0.35">
      <c r="A17" s="56" t="s">
        <v>142</v>
      </c>
      <c r="B17" s="74">
        <v>0</v>
      </c>
      <c r="C17" s="12"/>
      <c r="D17" s="12">
        <f>Table3[[#This Row],[Gas meters
smart in
smart mode]]+Table3[[#This Row],[Gas meters
smart in
traditional mode]]</f>
        <v>0</v>
      </c>
      <c r="E17" s="12">
        <v>13224</v>
      </c>
      <c r="F17" s="12">
        <v>491553</v>
      </c>
      <c r="G17" s="12">
        <v>7211</v>
      </c>
      <c r="H17" s="12"/>
      <c r="I17" s="12">
        <f>Table3[[#This Row],[Electricity 
meters
smart in
smart mode]]+Table3[[#This Row],[Electricity 
meters
smart in
traditional mode]]</f>
        <v>7211</v>
      </c>
      <c r="J17" s="12">
        <v>494900</v>
      </c>
      <c r="K17" s="12">
        <v>1712572</v>
      </c>
      <c r="L17" s="12">
        <f t="shared" si="0"/>
        <v>7211</v>
      </c>
      <c r="M17" s="12"/>
      <c r="N17" s="12">
        <f>Table3[[#This Row],[Gas meters
total smart meters]]+Table3[[#This Row],[Electricity meters
total smart meters]]</f>
        <v>7211</v>
      </c>
      <c r="O17" s="12">
        <f t="shared" si="1"/>
        <v>508124</v>
      </c>
      <c r="P17" s="12">
        <f t="shared" si="2"/>
        <v>2204125</v>
      </c>
      <c r="Q17" s="12">
        <f t="shared" si="3"/>
        <v>2719460</v>
      </c>
      <c r="R17" s="62"/>
    </row>
    <row r="18" spans="1:18" s="6" customFormat="1" ht="17.149999999999999" customHeight="1" x14ac:dyDescent="0.35">
      <c r="A18" s="56" t="s">
        <v>86</v>
      </c>
      <c r="B18" s="12">
        <v>27</v>
      </c>
      <c r="C18" s="12"/>
      <c r="D18" s="12">
        <f>Table3[[#This Row],[Gas meters
smart in
smart mode]]+Table3[[#This Row],[Gas meters
smart in
traditional mode]]</f>
        <v>27</v>
      </c>
      <c r="E18" s="12">
        <v>15089</v>
      </c>
      <c r="F18" s="12">
        <v>487946</v>
      </c>
      <c r="G18" s="12">
        <v>7743</v>
      </c>
      <c r="H18" s="12"/>
      <c r="I18" s="12">
        <f>Table3[[#This Row],[Electricity 
meters
smart in
smart mode]]+Table3[[#This Row],[Electricity 
meters
smart in
traditional mode]]</f>
        <v>7743</v>
      </c>
      <c r="J18" s="12">
        <v>498719</v>
      </c>
      <c r="K18" s="12">
        <v>1709367</v>
      </c>
      <c r="L18" s="12">
        <f t="shared" si="0"/>
        <v>7770</v>
      </c>
      <c r="M18" s="12"/>
      <c r="N18" s="12">
        <f>Table3[[#This Row],[Gas meters
total smart meters]]+Table3[[#This Row],[Electricity meters
total smart meters]]</f>
        <v>7770</v>
      </c>
      <c r="O18" s="12">
        <f t="shared" si="1"/>
        <v>513808</v>
      </c>
      <c r="P18" s="12">
        <f t="shared" si="2"/>
        <v>2197313</v>
      </c>
      <c r="Q18" s="12">
        <f t="shared" si="3"/>
        <v>2718891</v>
      </c>
      <c r="R18" s="62"/>
    </row>
    <row r="19" spans="1:18" s="6" customFormat="1" ht="22.4" customHeight="1" x14ac:dyDescent="0.35">
      <c r="A19" s="56" t="s">
        <v>87</v>
      </c>
      <c r="B19" s="12">
        <v>95</v>
      </c>
      <c r="C19" s="12"/>
      <c r="D19" s="12">
        <f>Table3[[#This Row],[Gas meters
smart in
smart mode]]+Table3[[#This Row],[Gas meters
smart in
traditional mode]]</f>
        <v>95</v>
      </c>
      <c r="E19" s="12">
        <v>18587</v>
      </c>
      <c r="F19" s="12">
        <v>472710</v>
      </c>
      <c r="G19" s="12">
        <v>8331</v>
      </c>
      <c r="H19" s="12"/>
      <c r="I19" s="12">
        <f>Table3[[#This Row],[Electricity 
meters
smart in
smart mode]]+Table3[[#This Row],[Electricity 
meters
smart in
traditional mode]]</f>
        <v>8331</v>
      </c>
      <c r="J19" s="12">
        <v>509224</v>
      </c>
      <c r="K19" s="12">
        <v>1696853</v>
      </c>
      <c r="L19" s="12">
        <f t="shared" si="0"/>
        <v>8426</v>
      </c>
      <c r="M19" s="12"/>
      <c r="N19" s="12">
        <f>Table3[[#This Row],[Gas meters
total smart meters]]+Table3[[#This Row],[Electricity meters
total smart meters]]</f>
        <v>8426</v>
      </c>
      <c r="O19" s="12">
        <f t="shared" si="1"/>
        <v>527811</v>
      </c>
      <c r="P19" s="12">
        <f t="shared" si="2"/>
        <v>2169563</v>
      </c>
      <c r="Q19" s="12">
        <f t="shared" si="3"/>
        <v>2705800</v>
      </c>
      <c r="R19" s="62" t="s">
        <v>88</v>
      </c>
    </row>
    <row r="20" spans="1:18" s="6" customFormat="1" ht="17.149999999999999" customHeight="1" x14ac:dyDescent="0.35">
      <c r="A20" s="56" t="s">
        <v>89</v>
      </c>
      <c r="B20" s="12">
        <v>227</v>
      </c>
      <c r="C20" s="12"/>
      <c r="D20" s="12">
        <f>Table3[[#This Row],[Gas meters
smart in
smart mode]]+Table3[[#This Row],[Gas meters
smart in
traditional mode]]</f>
        <v>227</v>
      </c>
      <c r="E20" s="12">
        <v>20742</v>
      </c>
      <c r="F20" s="12">
        <v>464729</v>
      </c>
      <c r="G20" s="12">
        <v>9575</v>
      </c>
      <c r="H20" s="12"/>
      <c r="I20" s="12">
        <f>Table3[[#This Row],[Electricity 
meters
smart in
smart mode]]+Table3[[#This Row],[Electricity 
meters
smart in
traditional mode]]</f>
        <v>9575</v>
      </c>
      <c r="J20" s="12">
        <v>507897</v>
      </c>
      <c r="K20" s="12">
        <v>1709885</v>
      </c>
      <c r="L20" s="12">
        <f t="shared" si="0"/>
        <v>9802</v>
      </c>
      <c r="M20" s="12"/>
      <c r="N20" s="12">
        <f>Table3[[#This Row],[Gas meters
total smart meters]]+Table3[[#This Row],[Electricity meters
total smart meters]]</f>
        <v>9802</v>
      </c>
      <c r="O20" s="12">
        <f t="shared" si="1"/>
        <v>528639</v>
      </c>
      <c r="P20" s="12">
        <f t="shared" si="2"/>
        <v>2174614</v>
      </c>
      <c r="Q20" s="12">
        <f t="shared" si="3"/>
        <v>2713055</v>
      </c>
      <c r="R20" s="62"/>
    </row>
    <row r="21" spans="1:18" s="6" customFormat="1" ht="17.149999999999999" customHeight="1" x14ac:dyDescent="0.35">
      <c r="A21" s="56" t="s">
        <v>90</v>
      </c>
      <c r="B21" s="12">
        <v>438</v>
      </c>
      <c r="C21" s="12"/>
      <c r="D21" s="12">
        <f>Table3[[#This Row],[Gas meters
smart in
smart mode]]+Table3[[#This Row],[Gas meters
smart in
traditional mode]]</f>
        <v>438</v>
      </c>
      <c r="E21" s="12">
        <v>28498</v>
      </c>
      <c r="F21" s="12">
        <v>452597</v>
      </c>
      <c r="G21" s="12">
        <v>12023</v>
      </c>
      <c r="H21" s="12"/>
      <c r="I21" s="12">
        <f>Table3[[#This Row],[Electricity 
meters
smart in
smart mode]]+Table3[[#This Row],[Electricity 
meters
smart in
traditional mode]]</f>
        <v>12023</v>
      </c>
      <c r="J21" s="12">
        <v>508808</v>
      </c>
      <c r="K21" s="12">
        <v>1672772</v>
      </c>
      <c r="L21" s="12">
        <f t="shared" si="0"/>
        <v>12461</v>
      </c>
      <c r="M21" s="12"/>
      <c r="N21" s="12">
        <f>Table3[[#This Row],[Gas meters
total smart meters]]+Table3[[#This Row],[Electricity meters
total smart meters]]</f>
        <v>12461</v>
      </c>
      <c r="O21" s="12">
        <f t="shared" si="1"/>
        <v>537306</v>
      </c>
      <c r="P21" s="12">
        <f t="shared" si="2"/>
        <v>2125369</v>
      </c>
      <c r="Q21" s="12">
        <f t="shared" si="3"/>
        <v>2675136</v>
      </c>
      <c r="R21" s="62"/>
    </row>
    <row r="22" spans="1:18" s="6" customFormat="1" ht="17.149999999999999" customHeight="1" x14ac:dyDescent="0.35">
      <c r="A22" s="56" t="s">
        <v>91</v>
      </c>
      <c r="B22" s="12">
        <v>732</v>
      </c>
      <c r="C22" s="12"/>
      <c r="D22" s="12">
        <f>Table3[[#This Row],[Gas meters
smart in
smart mode]]+Table3[[#This Row],[Gas meters
smart in
traditional mode]]</f>
        <v>732</v>
      </c>
      <c r="E22" s="12">
        <v>36622</v>
      </c>
      <c r="F22" s="12">
        <v>433795</v>
      </c>
      <c r="G22" s="12">
        <v>14914</v>
      </c>
      <c r="H22" s="12"/>
      <c r="I22" s="12">
        <f>Table3[[#This Row],[Electricity 
meters
smart in
smart mode]]+Table3[[#This Row],[Electricity 
meters
smart in
traditional mode]]</f>
        <v>14914</v>
      </c>
      <c r="J22" s="12">
        <v>473677</v>
      </c>
      <c r="K22" s="12">
        <v>1662092</v>
      </c>
      <c r="L22" s="12">
        <f t="shared" si="0"/>
        <v>15646</v>
      </c>
      <c r="M22" s="12"/>
      <c r="N22" s="12">
        <f>Table3[[#This Row],[Gas meters
total smart meters]]+Table3[[#This Row],[Electricity meters
total smart meters]]</f>
        <v>15646</v>
      </c>
      <c r="O22" s="12">
        <f t="shared" ref="O22:O33" si="4">E22+J22</f>
        <v>510299</v>
      </c>
      <c r="P22" s="12">
        <f t="shared" si="2"/>
        <v>2095887</v>
      </c>
      <c r="Q22" s="12">
        <f t="shared" si="3"/>
        <v>2621832</v>
      </c>
      <c r="R22" s="62"/>
    </row>
    <row r="23" spans="1:18" s="6" customFormat="1" ht="22.4" customHeight="1" x14ac:dyDescent="0.35">
      <c r="A23" s="56" t="s">
        <v>92</v>
      </c>
      <c r="B23" s="12">
        <v>928</v>
      </c>
      <c r="C23" s="12"/>
      <c r="D23" s="12">
        <f>Table3[[#This Row],[Gas meters
smart in
smart mode]]+Table3[[#This Row],[Gas meters
smart in
traditional mode]]</f>
        <v>928</v>
      </c>
      <c r="E23" s="12">
        <v>43416</v>
      </c>
      <c r="F23" s="12">
        <v>420271</v>
      </c>
      <c r="G23" s="12">
        <v>18140</v>
      </c>
      <c r="H23" s="12"/>
      <c r="I23" s="12">
        <f>Table3[[#This Row],[Electricity 
meters
smart in
smart mode]]+Table3[[#This Row],[Electricity 
meters
smart in
traditional mode]]</f>
        <v>18140</v>
      </c>
      <c r="J23" s="12">
        <v>506830</v>
      </c>
      <c r="K23" s="12">
        <v>1630752</v>
      </c>
      <c r="L23" s="12">
        <f t="shared" si="0"/>
        <v>19068</v>
      </c>
      <c r="M23" s="12"/>
      <c r="N23" s="12">
        <f>Table3[[#This Row],[Gas meters
total smart meters]]+Table3[[#This Row],[Electricity meters
total smart meters]]</f>
        <v>19068</v>
      </c>
      <c r="O23" s="12">
        <f t="shared" si="4"/>
        <v>550246</v>
      </c>
      <c r="P23" s="12">
        <f t="shared" ref="P23:P33" si="5">F23+K23</f>
        <v>2051023</v>
      </c>
      <c r="Q23" s="12">
        <f t="shared" si="3"/>
        <v>2620337</v>
      </c>
      <c r="R23" s="62" t="s">
        <v>93</v>
      </c>
    </row>
    <row r="24" spans="1:18" s="6" customFormat="1" ht="17.149999999999999" customHeight="1" x14ac:dyDescent="0.35">
      <c r="A24" s="56" t="s">
        <v>94</v>
      </c>
      <c r="B24" s="12">
        <v>1134</v>
      </c>
      <c r="C24" s="12"/>
      <c r="D24" s="12">
        <f>Table3[[#This Row],[Gas meters
smart in
smart mode]]+Table3[[#This Row],[Gas meters
smart in
traditional mode]]</f>
        <v>1134</v>
      </c>
      <c r="E24" s="12">
        <v>47130</v>
      </c>
      <c r="F24" s="12">
        <v>420117</v>
      </c>
      <c r="G24" s="12">
        <v>22466</v>
      </c>
      <c r="H24" s="12"/>
      <c r="I24" s="12">
        <f>Table3[[#This Row],[Electricity 
meters
smart in
smart mode]]+Table3[[#This Row],[Electricity 
meters
smart in
traditional mode]]</f>
        <v>22466</v>
      </c>
      <c r="J24" s="12">
        <v>506304</v>
      </c>
      <c r="K24" s="12">
        <v>1659163</v>
      </c>
      <c r="L24" s="12">
        <f t="shared" si="0"/>
        <v>23600</v>
      </c>
      <c r="M24" s="12"/>
      <c r="N24" s="12">
        <f>Table3[[#This Row],[Gas meters
total smart meters]]+Table3[[#This Row],[Electricity meters
total smart meters]]</f>
        <v>23600</v>
      </c>
      <c r="O24" s="12">
        <f t="shared" si="4"/>
        <v>553434</v>
      </c>
      <c r="P24" s="12">
        <f t="shared" si="5"/>
        <v>2079280</v>
      </c>
      <c r="Q24" s="12">
        <f t="shared" si="3"/>
        <v>2656314</v>
      </c>
      <c r="R24" s="62" t="s">
        <v>95</v>
      </c>
    </row>
    <row r="25" spans="1:18" s="7" customFormat="1" ht="17.149999999999999" customHeight="1" x14ac:dyDescent="0.35">
      <c r="A25" s="56" t="s">
        <v>96</v>
      </c>
      <c r="B25" s="12">
        <v>1370</v>
      </c>
      <c r="C25" s="12"/>
      <c r="D25" s="12">
        <f>Table3[[#This Row],[Gas meters
smart in
smart mode]]+Table3[[#This Row],[Gas meters
smart in
traditional mode]]</f>
        <v>1370</v>
      </c>
      <c r="E25" s="12">
        <v>46537</v>
      </c>
      <c r="F25" s="12">
        <v>417299</v>
      </c>
      <c r="G25" s="12">
        <v>27373</v>
      </c>
      <c r="H25" s="12"/>
      <c r="I25" s="12">
        <f>Table3[[#This Row],[Electricity 
meters
smart in
smart mode]]+Table3[[#This Row],[Electricity 
meters
smart in
traditional mode]]</f>
        <v>27373</v>
      </c>
      <c r="J25" s="12">
        <v>488088</v>
      </c>
      <c r="K25" s="12">
        <v>1605549</v>
      </c>
      <c r="L25" s="12">
        <f t="shared" si="0"/>
        <v>28743</v>
      </c>
      <c r="M25" s="12"/>
      <c r="N25" s="12">
        <f>Table3[[#This Row],[Gas meters
total smart meters]]+Table3[[#This Row],[Electricity meters
total smart meters]]</f>
        <v>28743</v>
      </c>
      <c r="O25" s="12">
        <f t="shared" si="4"/>
        <v>534625</v>
      </c>
      <c r="P25" s="12">
        <f t="shared" si="5"/>
        <v>2022848</v>
      </c>
      <c r="Q25" s="12">
        <f t="shared" si="3"/>
        <v>2586216</v>
      </c>
      <c r="R25" s="62"/>
    </row>
    <row r="26" spans="1:18" s="7" customFormat="1" ht="17.149999999999999" customHeight="1" x14ac:dyDescent="0.35">
      <c r="A26" s="56" t="s">
        <v>97</v>
      </c>
      <c r="B26" s="12">
        <v>1545</v>
      </c>
      <c r="C26" s="12"/>
      <c r="D26" s="12">
        <f>Table3[[#This Row],[Gas meters
smart in
smart mode]]+Table3[[#This Row],[Gas meters
smart in
traditional mode]]</f>
        <v>1545</v>
      </c>
      <c r="E26" s="12">
        <v>50314</v>
      </c>
      <c r="F26" s="12">
        <v>406541</v>
      </c>
      <c r="G26" s="12">
        <v>32252</v>
      </c>
      <c r="H26" s="12"/>
      <c r="I26" s="12">
        <f>Table3[[#This Row],[Electricity 
meters
smart in
smart mode]]+Table3[[#This Row],[Electricity 
meters
smart in
traditional mode]]</f>
        <v>32252</v>
      </c>
      <c r="J26" s="12">
        <v>498756</v>
      </c>
      <c r="K26" s="12">
        <v>1589466</v>
      </c>
      <c r="L26" s="12">
        <f t="shared" si="0"/>
        <v>33797</v>
      </c>
      <c r="M26" s="12"/>
      <c r="N26" s="12">
        <f>Table3[[#This Row],[Gas meters
total smart meters]]+Table3[[#This Row],[Electricity meters
total smart meters]]</f>
        <v>33797</v>
      </c>
      <c r="O26" s="12">
        <f t="shared" si="4"/>
        <v>549070</v>
      </c>
      <c r="P26" s="12">
        <f t="shared" si="5"/>
        <v>1996007</v>
      </c>
      <c r="Q26" s="12">
        <f t="shared" si="3"/>
        <v>2578874</v>
      </c>
      <c r="R26" s="62" t="s">
        <v>98</v>
      </c>
    </row>
    <row r="27" spans="1:18" s="7" customFormat="1" ht="22.4" customHeight="1" x14ac:dyDescent="0.35">
      <c r="A27" s="56" t="s">
        <v>99</v>
      </c>
      <c r="B27" s="12">
        <v>1768</v>
      </c>
      <c r="C27" s="12"/>
      <c r="D27" s="12">
        <f>Table3[[#This Row],[Gas meters
smart in
smart mode]]+Table3[[#This Row],[Gas meters
smart in
traditional mode]]</f>
        <v>1768</v>
      </c>
      <c r="E27" s="12">
        <v>54295</v>
      </c>
      <c r="F27" s="11">
        <v>397035</v>
      </c>
      <c r="G27" s="12">
        <v>36672</v>
      </c>
      <c r="H27" s="12"/>
      <c r="I27" s="12">
        <f>Table3[[#This Row],[Electricity 
meters
smart in
smart mode]]+Table3[[#This Row],[Electricity 
meters
smart in
traditional mode]]</f>
        <v>36672</v>
      </c>
      <c r="J27" s="11">
        <v>497092</v>
      </c>
      <c r="K27" s="12">
        <v>1549754</v>
      </c>
      <c r="L27" s="12">
        <f t="shared" si="0"/>
        <v>38440</v>
      </c>
      <c r="M27" s="12"/>
      <c r="N27" s="12">
        <f>Table3[[#This Row],[Gas meters
total smart meters]]+Table3[[#This Row],[Electricity meters
total smart meters]]</f>
        <v>38440</v>
      </c>
      <c r="O27" s="12">
        <f t="shared" si="4"/>
        <v>551387</v>
      </c>
      <c r="P27" s="12">
        <f t="shared" si="5"/>
        <v>1946789</v>
      </c>
      <c r="Q27" s="12">
        <f t="shared" si="3"/>
        <v>2536616</v>
      </c>
      <c r="R27" s="62"/>
    </row>
    <row r="28" spans="1:18" s="7" customFormat="1" ht="17.149999999999999" customHeight="1" x14ac:dyDescent="0.35">
      <c r="A28" s="56" t="s">
        <v>100</v>
      </c>
      <c r="B28" s="12">
        <v>2021</v>
      </c>
      <c r="C28" s="12"/>
      <c r="D28" s="12">
        <f>Table3[[#This Row],[Gas meters
smart in
smart mode]]+Table3[[#This Row],[Gas meters
smart in
traditional mode]]</f>
        <v>2021</v>
      </c>
      <c r="E28" s="12">
        <v>53702</v>
      </c>
      <c r="F28" s="12">
        <v>382946</v>
      </c>
      <c r="G28" s="12">
        <v>40271</v>
      </c>
      <c r="H28" s="12"/>
      <c r="I28" s="12">
        <f>Table3[[#This Row],[Electricity 
meters
smart in
smart mode]]+Table3[[#This Row],[Electricity 
meters
smart in
traditional mode]]</f>
        <v>40271</v>
      </c>
      <c r="J28" s="12">
        <v>498456</v>
      </c>
      <c r="K28" s="12">
        <v>1527968</v>
      </c>
      <c r="L28" s="12">
        <f t="shared" si="0"/>
        <v>42292</v>
      </c>
      <c r="M28" s="12"/>
      <c r="N28" s="12">
        <f>Table3[[#This Row],[Gas meters
total smart meters]]+Table3[[#This Row],[Electricity meters
total smart meters]]</f>
        <v>42292</v>
      </c>
      <c r="O28" s="12">
        <f t="shared" si="4"/>
        <v>552158</v>
      </c>
      <c r="P28" s="12">
        <f t="shared" si="5"/>
        <v>1910914</v>
      </c>
      <c r="Q28" s="12">
        <f t="shared" si="3"/>
        <v>2505364</v>
      </c>
      <c r="R28" s="62"/>
    </row>
    <row r="29" spans="1:18" s="7" customFormat="1" ht="17.149999999999999" customHeight="1" x14ac:dyDescent="0.35">
      <c r="A29" s="56" t="s">
        <v>101</v>
      </c>
      <c r="B29" s="12">
        <v>2096</v>
      </c>
      <c r="C29" s="12"/>
      <c r="D29" s="12">
        <f>Table3[[#This Row],[Gas meters
smart in
smart mode]]+Table3[[#This Row],[Gas meters
smart in
traditional mode]]</f>
        <v>2096</v>
      </c>
      <c r="E29" s="12">
        <v>52906</v>
      </c>
      <c r="F29" s="12">
        <v>375435</v>
      </c>
      <c r="G29" s="12">
        <v>43888</v>
      </c>
      <c r="H29" s="12"/>
      <c r="I29" s="12">
        <f>Table3[[#This Row],[Electricity 
meters
smart in
smart mode]]+Table3[[#This Row],[Electricity 
meters
smart in
traditional mode]]</f>
        <v>43888</v>
      </c>
      <c r="J29" s="12">
        <v>500089</v>
      </c>
      <c r="K29" s="12">
        <v>1486995</v>
      </c>
      <c r="L29" s="12">
        <f t="shared" si="0"/>
        <v>45984</v>
      </c>
      <c r="M29" s="12"/>
      <c r="N29" s="12">
        <f>Table3[[#This Row],[Gas meters
total smart meters]]+Table3[[#This Row],[Electricity meters
total smart meters]]</f>
        <v>45984</v>
      </c>
      <c r="O29" s="12">
        <f t="shared" si="4"/>
        <v>552995</v>
      </c>
      <c r="P29" s="12">
        <f t="shared" si="5"/>
        <v>1862430</v>
      </c>
      <c r="Q29" s="12">
        <f t="shared" si="3"/>
        <v>2461409</v>
      </c>
      <c r="R29" s="62"/>
    </row>
    <row r="30" spans="1:18" s="7" customFormat="1" ht="17.149999999999999" customHeight="1" x14ac:dyDescent="0.35">
      <c r="A30" s="56" t="s">
        <v>102</v>
      </c>
      <c r="B30" s="12">
        <v>2334</v>
      </c>
      <c r="C30" s="12"/>
      <c r="D30" s="12">
        <f>Table3[[#This Row],[Gas meters
smart in
smart mode]]+Table3[[#This Row],[Gas meters
smart in
traditional mode]]</f>
        <v>2334</v>
      </c>
      <c r="E30" s="12">
        <v>59889</v>
      </c>
      <c r="F30" s="12">
        <v>353981</v>
      </c>
      <c r="G30" s="12">
        <v>49546</v>
      </c>
      <c r="H30" s="12"/>
      <c r="I30" s="12">
        <f>Table3[[#This Row],[Electricity 
meters
smart in
smart mode]]+Table3[[#This Row],[Electricity 
meters
smart in
traditional mode]]</f>
        <v>49546</v>
      </c>
      <c r="J30" s="12">
        <v>525219</v>
      </c>
      <c r="K30" s="12">
        <v>1422472</v>
      </c>
      <c r="L30" s="12">
        <f t="shared" si="0"/>
        <v>51880</v>
      </c>
      <c r="M30" s="12"/>
      <c r="N30" s="12">
        <f>Table3[[#This Row],[Gas meters
total smart meters]]+Table3[[#This Row],[Electricity meters
total smart meters]]</f>
        <v>51880</v>
      </c>
      <c r="O30" s="12">
        <f t="shared" si="4"/>
        <v>585108</v>
      </c>
      <c r="P30" s="12">
        <f t="shared" si="5"/>
        <v>1776453</v>
      </c>
      <c r="Q30" s="12">
        <f t="shared" si="3"/>
        <v>2413441</v>
      </c>
      <c r="R30" s="62" t="s">
        <v>103</v>
      </c>
    </row>
    <row r="31" spans="1:18" s="7" customFormat="1" ht="22.4" customHeight="1" x14ac:dyDescent="0.35">
      <c r="A31" s="56" t="s">
        <v>104</v>
      </c>
      <c r="B31" s="12">
        <v>2433</v>
      </c>
      <c r="C31" s="12"/>
      <c r="D31" s="12">
        <f>Table3[[#This Row],[Gas meters
smart in
smart mode]]+Table3[[#This Row],[Gas meters
smart in
traditional mode]]</f>
        <v>2433</v>
      </c>
      <c r="E31" s="12">
        <v>60193</v>
      </c>
      <c r="F31" s="12">
        <v>347030</v>
      </c>
      <c r="G31" s="12">
        <v>53546</v>
      </c>
      <c r="H31" s="12"/>
      <c r="I31" s="12">
        <f>Table3[[#This Row],[Electricity 
meters
smart in
smart mode]]+Table3[[#This Row],[Electricity 
meters
smart in
traditional mode]]</f>
        <v>53546</v>
      </c>
      <c r="J31" s="12">
        <v>513501</v>
      </c>
      <c r="K31" s="12">
        <v>1412164</v>
      </c>
      <c r="L31" s="12">
        <f t="shared" si="0"/>
        <v>55979</v>
      </c>
      <c r="M31" s="12"/>
      <c r="N31" s="12">
        <f>Table3[[#This Row],[Gas meters
total smart meters]]+Table3[[#This Row],[Electricity meters
total smart meters]]</f>
        <v>55979</v>
      </c>
      <c r="O31" s="12">
        <f t="shared" si="4"/>
        <v>573694</v>
      </c>
      <c r="P31" s="12">
        <f t="shared" si="5"/>
        <v>1759194</v>
      </c>
      <c r="Q31" s="12">
        <f t="shared" si="3"/>
        <v>2388867</v>
      </c>
      <c r="R31" s="62" t="s">
        <v>105</v>
      </c>
    </row>
    <row r="32" spans="1:18" s="7" customFormat="1" ht="17.149999999999999" customHeight="1" x14ac:dyDescent="0.35">
      <c r="A32" s="56" t="s">
        <v>106</v>
      </c>
      <c r="B32" s="12">
        <v>2896</v>
      </c>
      <c r="C32" s="12"/>
      <c r="D32" s="12">
        <f>Table3[[#This Row],[Gas meters
smart in
smart mode]]+Table3[[#This Row],[Gas meters
smart in
traditional mode]]</f>
        <v>2896</v>
      </c>
      <c r="E32" s="12">
        <v>66109</v>
      </c>
      <c r="F32" s="12">
        <v>333247</v>
      </c>
      <c r="G32" s="12">
        <v>57776</v>
      </c>
      <c r="H32" s="12"/>
      <c r="I32" s="12">
        <f>Table3[[#This Row],[Electricity 
meters
smart in
smart mode]]+Table3[[#This Row],[Electricity 
meters
smart in
traditional mode]]</f>
        <v>57776</v>
      </c>
      <c r="J32" s="12">
        <v>523349</v>
      </c>
      <c r="K32" s="12">
        <v>1393434</v>
      </c>
      <c r="L32" s="12">
        <f t="shared" si="0"/>
        <v>60672</v>
      </c>
      <c r="M32" s="12"/>
      <c r="N32" s="12">
        <f>Table3[[#This Row],[Gas meters
total smart meters]]+Table3[[#This Row],[Electricity meters
total smart meters]]</f>
        <v>60672</v>
      </c>
      <c r="O32" s="12">
        <f t="shared" si="4"/>
        <v>589458</v>
      </c>
      <c r="P32" s="12">
        <f t="shared" si="5"/>
        <v>1726681</v>
      </c>
      <c r="Q32" s="12">
        <f t="shared" si="3"/>
        <v>2376811</v>
      </c>
      <c r="R32" s="62"/>
    </row>
    <row r="33" spans="1:18" s="7" customFormat="1" ht="17.149999999999999" customHeight="1" x14ac:dyDescent="0.35">
      <c r="A33" s="56" t="s">
        <v>107</v>
      </c>
      <c r="B33" s="12">
        <v>3128</v>
      </c>
      <c r="C33" s="12"/>
      <c r="D33" s="12">
        <f>Table3[[#This Row],[Gas meters
smart in
smart mode]]+Table3[[#This Row],[Gas meters
smart in
traditional mode]]</f>
        <v>3128</v>
      </c>
      <c r="E33" s="12">
        <v>69824</v>
      </c>
      <c r="F33" s="12">
        <v>326669</v>
      </c>
      <c r="G33" s="12">
        <v>60176</v>
      </c>
      <c r="H33" s="12"/>
      <c r="I33" s="12">
        <f>Table3[[#This Row],[Electricity 
meters
smart in
smart mode]]+Table3[[#This Row],[Electricity 
meters
smart in
traditional mode]]</f>
        <v>60176</v>
      </c>
      <c r="J33" s="12">
        <v>536289</v>
      </c>
      <c r="K33" s="12">
        <v>1368392</v>
      </c>
      <c r="L33" s="12">
        <f t="shared" si="0"/>
        <v>63304</v>
      </c>
      <c r="M33" s="12"/>
      <c r="N33" s="12">
        <f>Table3[[#This Row],[Gas meters
total smart meters]]+Table3[[#This Row],[Electricity meters
total smart meters]]</f>
        <v>63304</v>
      </c>
      <c r="O33" s="12">
        <f t="shared" si="4"/>
        <v>606113</v>
      </c>
      <c r="P33" s="12">
        <f t="shared" si="5"/>
        <v>1695061</v>
      </c>
      <c r="Q33" s="12">
        <f t="shared" si="3"/>
        <v>2364478</v>
      </c>
      <c r="R33" s="62"/>
    </row>
    <row r="34" spans="1:18" s="7" customFormat="1" ht="17.149999999999999" customHeight="1" x14ac:dyDescent="0.35">
      <c r="A34" s="56" t="s">
        <v>108</v>
      </c>
      <c r="B34" s="12">
        <v>3497</v>
      </c>
      <c r="C34" s="12">
        <v>1633</v>
      </c>
      <c r="D34" s="12">
        <f>Table3[[#This Row],[Gas meters
smart in
smart mode]]+Table3[[#This Row],[Gas meters
smart in
traditional mode]]</f>
        <v>5130</v>
      </c>
      <c r="E34" s="12">
        <v>75817</v>
      </c>
      <c r="F34" s="12">
        <v>319930</v>
      </c>
      <c r="G34" s="12">
        <v>63993</v>
      </c>
      <c r="H34" s="12">
        <v>9826</v>
      </c>
      <c r="I34" s="12">
        <f>Table3[[#This Row],[Electricity 
meters
smart in
smart mode]]+Table3[[#This Row],[Electricity 
meters
smart in
traditional mode]]</f>
        <v>73819</v>
      </c>
      <c r="J34" s="12">
        <v>535317</v>
      </c>
      <c r="K34" s="12">
        <v>1353378</v>
      </c>
      <c r="L34" s="12">
        <f t="shared" ref="L34:L45" si="6">B34+G34</f>
        <v>67490</v>
      </c>
      <c r="M34" s="12">
        <f t="shared" ref="M34:M45" si="7">C34+H34</f>
        <v>11459</v>
      </c>
      <c r="N34" s="12">
        <f>Table3[[#This Row],[Gas meters
total smart meters]]+Table3[[#This Row],[Electricity meters
total smart meters]]</f>
        <v>78949</v>
      </c>
      <c r="O34" s="12">
        <f t="shared" ref="O34:O39" si="8">E34+J34</f>
        <v>611134</v>
      </c>
      <c r="P34" s="12">
        <f t="shared" ref="P34:P39" si="9">F34+K34</f>
        <v>1673308</v>
      </c>
      <c r="Q34" s="12">
        <f t="shared" si="3"/>
        <v>2363391</v>
      </c>
      <c r="R34" s="62" t="s">
        <v>109</v>
      </c>
    </row>
    <row r="35" spans="1:18" s="7" customFormat="1" ht="22.4" customHeight="1" x14ac:dyDescent="0.35">
      <c r="A35" s="56" t="s">
        <v>110</v>
      </c>
      <c r="B35" s="12">
        <v>3784</v>
      </c>
      <c r="C35" s="12">
        <v>2007</v>
      </c>
      <c r="D35" s="12">
        <f>Table3[[#This Row],[Gas meters
smart in
smart mode]]+Table3[[#This Row],[Gas meters
smart in
traditional mode]]</f>
        <v>5791</v>
      </c>
      <c r="E35" s="12">
        <v>81648</v>
      </c>
      <c r="F35" s="12">
        <v>323017</v>
      </c>
      <c r="G35" s="12">
        <v>65535</v>
      </c>
      <c r="H35" s="12">
        <v>12272</v>
      </c>
      <c r="I35" s="12">
        <f>Table3[[#This Row],[Electricity 
meters
smart in
smart mode]]+Table3[[#This Row],[Electricity 
meters
smart in
traditional mode]]</f>
        <v>77807</v>
      </c>
      <c r="J35" s="12">
        <v>561632</v>
      </c>
      <c r="K35" s="12">
        <v>1314367</v>
      </c>
      <c r="L35" s="12">
        <f t="shared" si="6"/>
        <v>69319</v>
      </c>
      <c r="M35" s="12">
        <f t="shared" si="7"/>
        <v>14279</v>
      </c>
      <c r="N35" s="12">
        <f>Table3[[#This Row],[Gas meters
total smart meters]]+Table3[[#This Row],[Electricity meters
total smart meters]]</f>
        <v>83598</v>
      </c>
      <c r="O35" s="12">
        <f t="shared" si="8"/>
        <v>643280</v>
      </c>
      <c r="P35" s="12">
        <f t="shared" si="9"/>
        <v>1637384</v>
      </c>
      <c r="Q35" s="12">
        <f t="shared" si="3"/>
        <v>2364262</v>
      </c>
      <c r="R35" s="62" t="s">
        <v>111</v>
      </c>
    </row>
    <row r="36" spans="1:18" s="7" customFormat="1" ht="17.149999999999999" customHeight="1" x14ac:dyDescent="0.35">
      <c r="A36" s="56" t="s">
        <v>112</v>
      </c>
      <c r="B36" s="12">
        <v>3763</v>
      </c>
      <c r="C36" s="12">
        <v>1810</v>
      </c>
      <c r="D36" s="12">
        <f>Table3[[#This Row],[Gas meters
smart in
smart mode]]+Table3[[#This Row],[Gas meters
smart in
traditional mode]]</f>
        <v>5573</v>
      </c>
      <c r="E36" s="12">
        <v>89184</v>
      </c>
      <c r="F36" s="12">
        <v>314220</v>
      </c>
      <c r="G36" s="12">
        <v>69195</v>
      </c>
      <c r="H36" s="12">
        <v>14126</v>
      </c>
      <c r="I36" s="12">
        <f>Table3[[#This Row],[Electricity 
meters
smart in
smart mode]]+Table3[[#This Row],[Electricity 
meters
smart in
traditional mode]]</f>
        <v>83321</v>
      </c>
      <c r="J36" s="12">
        <v>591893</v>
      </c>
      <c r="K36" s="12">
        <v>1209404</v>
      </c>
      <c r="L36" s="12">
        <f t="shared" si="6"/>
        <v>72958</v>
      </c>
      <c r="M36" s="12">
        <f t="shared" si="7"/>
        <v>15936</v>
      </c>
      <c r="N36" s="12">
        <f>Table3[[#This Row],[Gas meters
total smart meters]]+Table3[[#This Row],[Electricity meters
total smart meters]]</f>
        <v>88894</v>
      </c>
      <c r="O36" s="12">
        <f t="shared" si="8"/>
        <v>681077</v>
      </c>
      <c r="P36" s="12">
        <f t="shared" si="9"/>
        <v>1523624</v>
      </c>
      <c r="Q36" s="12">
        <f t="shared" si="3"/>
        <v>2293595</v>
      </c>
      <c r="R36" s="62"/>
    </row>
    <row r="37" spans="1:18" s="7" customFormat="1" ht="17.149999999999999" customHeight="1" x14ac:dyDescent="0.35">
      <c r="A37" s="56" t="s">
        <v>113</v>
      </c>
      <c r="B37" s="12">
        <v>4129</v>
      </c>
      <c r="C37" s="12">
        <v>2008</v>
      </c>
      <c r="D37" s="12">
        <f>Table3[[#This Row],[Gas meters
smart in
smart mode]]+Table3[[#This Row],[Gas meters
smart in
traditional mode]]</f>
        <v>6137</v>
      </c>
      <c r="E37" s="12">
        <v>90161</v>
      </c>
      <c r="F37" s="12">
        <v>297932</v>
      </c>
      <c r="G37" s="12">
        <v>76497</v>
      </c>
      <c r="H37" s="12">
        <v>15739</v>
      </c>
      <c r="I37" s="12">
        <f>Table3[[#This Row],[Electricity 
meters
smart in
smart mode]]+Table3[[#This Row],[Electricity 
meters
smart in
traditional mode]]</f>
        <v>92236</v>
      </c>
      <c r="J37" s="12">
        <v>577962</v>
      </c>
      <c r="K37" s="12">
        <v>1225915</v>
      </c>
      <c r="L37" s="12">
        <f t="shared" si="6"/>
        <v>80626</v>
      </c>
      <c r="M37" s="12">
        <f t="shared" si="7"/>
        <v>17747</v>
      </c>
      <c r="N37" s="12">
        <f>Table3[[#This Row],[Gas meters
total smart meters]]+Table3[[#This Row],[Electricity meters
total smart meters]]</f>
        <v>98373</v>
      </c>
      <c r="O37" s="12">
        <f t="shared" si="8"/>
        <v>668123</v>
      </c>
      <c r="P37" s="12">
        <f t="shared" si="9"/>
        <v>1523847</v>
      </c>
      <c r="Q37" s="12">
        <f t="shared" si="3"/>
        <v>2290343</v>
      </c>
      <c r="R37" s="62"/>
    </row>
    <row r="38" spans="1:18" s="7" customFormat="1" ht="17.149999999999999" customHeight="1" x14ac:dyDescent="0.35">
      <c r="A38" s="56" t="s">
        <v>114</v>
      </c>
      <c r="B38" s="12">
        <v>5580</v>
      </c>
      <c r="C38" s="12">
        <v>2117</v>
      </c>
      <c r="D38" s="12">
        <f>Table3[[#This Row],[Gas meters
smart in
smart mode]]+Table3[[#This Row],[Gas meters
smart in
traditional mode]]</f>
        <v>7697</v>
      </c>
      <c r="E38" s="12">
        <v>152019</v>
      </c>
      <c r="F38" s="12">
        <v>309391</v>
      </c>
      <c r="G38" s="12">
        <v>93322</v>
      </c>
      <c r="H38" s="12">
        <v>14780</v>
      </c>
      <c r="I38" s="12">
        <f>Table3[[#This Row],[Electricity 
meters
smart in
smart mode]]+Table3[[#This Row],[Electricity 
meters
smart in
traditional mode]]</f>
        <v>108102</v>
      </c>
      <c r="J38" s="12">
        <v>729227</v>
      </c>
      <c r="K38" s="12">
        <v>1317617</v>
      </c>
      <c r="L38" s="12">
        <f t="shared" si="6"/>
        <v>98902</v>
      </c>
      <c r="M38" s="12">
        <f t="shared" si="7"/>
        <v>16897</v>
      </c>
      <c r="N38" s="12">
        <f>Table3[[#This Row],[Gas meters
total smart meters]]+Table3[[#This Row],[Electricity meters
total smart meters]]</f>
        <v>115799</v>
      </c>
      <c r="O38" s="12">
        <f t="shared" si="8"/>
        <v>881246</v>
      </c>
      <c r="P38" s="12">
        <f t="shared" si="9"/>
        <v>1627008</v>
      </c>
      <c r="Q38" s="12">
        <f t="shared" si="3"/>
        <v>2624053</v>
      </c>
      <c r="R38" s="62" t="s">
        <v>115</v>
      </c>
    </row>
    <row r="39" spans="1:18" s="7" customFormat="1" ht="22.4" customHeight="1" x14ac:dyDescent="0.35">
      <c r="A39" s="56" t="s">
        <v>116</v>
      </c>
      <c r="B39" s="12">
        <v>5943</v>
      </c>
      <c r="C39" s="12">
        <v>2406</v>
      </c>
      <c r="D39" s="12">
        <f>Table3[[#This Row],[Gas meters
smart in
smart mode]]+Table3[[#This Row],[Gas meters
smart in
traditional mode]]</f>
        <v>8349</v>
      </c>
      <c r="E39" s="12">
        <v>157097</v>
      </c>
      <c r="F39" s="12">
        <v>307063</v>
      </c>
      <c r="G39" s="12">
        <v>100622</v>
      </c>
      <c r="H39" s="12">
        <v>16789</v>
      </c>
      <c r="I39" s="12">
        <f>Table3[[#This Row],[Electricity 
meters
smart in
smart mode]]+Table3[[#This Row],[Electricity 
meters
smart in
traditional mode]]</f>
        <v>117411</v>
      </c>
      <c r="J39" s="12">
        <v>732960</v>
      </c>
      <c r="K39" s="12">
        <v>1291950</v>
      </c>
      <c r="L39" s="12">
        <f t="shared" si="6"/>
        <v>106565</v>
      </c>
      <c r="M39" s="12">
        <f t="shared" si="7"/>
        <v>19195</v>
      </c>
      <c r="N39" s="12">
        <f>Table3[[#This Row],[Gas meters
total smart meters]]+Table3[[#This Row],[Electricity meters
total smart meters]]</f>
        <v>125760</v>
      </c>
      <c r="O39" s="12">
        <f t="shared" si="8"/>
        <v>890057</v>
      </c>
      <c r="P39" s="12">
        <f t="shared" si="9"/>
        <v>1599013</v>
      </c>
      <c r="Q39" s="12">
        <f t="shared" si="3"/>
        <v>2614830</v>
      </c>
      <c r="R39" s="62"/>
    </row>
    <row r="40" spans="1:18" s="7" customFormat="1" ht="17.149999999999999" customHeight="1" x14ac:dyDescent="0.35">
      <c r="A40" s="56" t="s">
        <v>118</v>
      </c>
      <c r="B40" s="12">
        <v>5801</v>
      </c>
      <c r="C40" s="12">
        <v>2428</v>
      </c>
      <c r="D40" s="12">
        <f>Table3[[#This Row],[Gas meters
smart in
smart mode]]+Table3[[#This Row],[Gas meters
smart in
traditional mode]]</f>
        <v>8229</v>
      </c>
      <c r="E40" s="12">
        <v>162641</v>
      </c>
      <c r="F40" s="12">
        <v>308953</v>
      </c>
      <c r="G40" s="12">
        <v>104910</v>
      </c>
      <c r="H40" s="12">
        <v>16803</v>
      </c>
      <c r="I40" s="12">
        <f>Table3[[#This Row],[Electricity 
meters
smart in
smart mode]]+Table3[[#This Row],[Electricity 
meters
smart in
traditional mode]]</f>
        <v>121713</v>
      </c>
      <c r="J40" s="12">
        <v>727130</v>
      </c>
      <c r="K40" s="12">
        <v>1283570</v>
      </c>
      <c r="L40" s="12">
        <f t="shared" si="6"/>
        <v>110711</v>
      </c>
      <c r="M40" s="12">
        <f t="shared" si="7"/>
        <v>19231</v>
      </c>
      <c r="N40" s="12">
        <f>Table3[[#This Row],[Gas meters
total smart meters]]+Table3[[#This Row],[Electricity meters
total smart meters]]</f>
        <v>129942</v>
      </c>
      <c r="O40" s="12">
        <f t="shared" ref="O40:P45" si="10">E40+J40</f>
        <v>889771</v>
      </c>
      <c r="P40" s="12">
        <f t="shared" si="10"/>
        <v>1592523</v>
      </c>
      <c r="Q40" s="12">
        <f t="shared" si="3"/>
        <v>2612236</v>
      </c>
      <c r="R40" s="62"/>
    </row>
    <row r="41" spans="1:18" s="7" customFormat="1" ht="17.149999999999999" customHeight="1" x14ac:dyDescent="0.35">
      <c r="A41" s="56" t="s">
        <v>119</v>
      </c>
      <c r="B41" s="12">
        <v>6189</v>
      </c>
      <c r="C41" s="12">
        <v>3820</v>
      </c>
      <c r="D41" s="12">
        <f>Table3[[#This Row],[Gas meters
smart in
smart mode]]+Table3[[#This Row],[Gas meters
smart in
traditional mode]]</f>
        <v>10009</v>
      </c>
      <c r="E41" s="12">
        <v>159450</v>
      </c>
      <c r="F41" s="12">
        <v>305917</v>
      </c>
      <c r="G41" s="12">
        <v>114664</v>
      </c>
      <c r="H41" s="12">
        <v>21167</v>
      </c>
      <c r="I41" s="12">
        <f>Table3[[#This Row],[Electricity 
meters
smart in
smart mode]]+Table3[[#This Row],[Electricity 
meters
smart in
traditional mode]]</f>
        <v>135831</v>
      </c>
      <c r="J41" s="12">
        <v>720357</v>
      </c>
      <c r="K41" s="12">
        <v>1257819</v>
      </c>
      <c r="L41" s="12">
        <f t="shared" si="6"/>
        <v>120853</v>
      </c>
      <c r="M41" s="12">
        <f t="shared" si="7"/>
        <v>24987</v>
      </c>
      <c r="N41" s="12">
        <f>Table3[[#This Row],[Gas meters
total smart meters]]+Table3[[#This Row],[Electricity meters
total smart meters]]</f>
        <v>145840</v>
      </c>
      <c r="O41" s="12">
        <f t="shared" si="10"/>
        <v>879807</v>
      </c>
      <c r="P41" s="12">
        <f t="shared" si="10"/>
        <v>1563736</v>
      </c>
      <c r="Q41" s="12">
        <f t="shared" si="3"/>
        <v>2589383</v>
      </c>
      <c r="R41" s="62"/>
    </row>
    <row r="42" spans="1:18" s="7" customFormat="1" ht="17.149999999999999" customHeight="1" x14ac:dyDescent="0.35">
      <c r="A42" s="56" t="s">
        <v>120</v>
      </c>
      <c r="B42" s="12">
        <v>6059</v>
      </c>
      <c r="C42" s="12">
        <v>4021</v>
      </c>
      <c r="D42" s="12">
        <f>Table3[[#This Row],[Gas meters
smart in
smart mode]]+Table3[[#This Row],[Gas meters
smart in
traditional mode]]</f>
        <v>10080</v>
      </c>
      <c r="E42" s="12">
        <v>143072</v>
      </c>
      <c r="F42" s="12">
        <v>317310</v>
      </c>
      <c r="G42" s="12">
        <v>126565</v>
      </c>
      <c r="H42" s="12">
        <v>24180</v>
      </c>
      <c r="I42" s="12">
        <f>Table3[[#This Row],[Electricity 
meters
smart in
smart mode]]+Table3[[#This Row],[Electricity 
meters
smart in
traditional mode]]</f>
        <v>150745</v>
      </c>
      <c r="J42" s="12">
        <v>753146</v>
      </c>
      <c r="K42" s="12">
        <v>1187461</v>
      </c>
      <c r="L42" s="12">
        <f t="shared" si="6"/>
        <v>132624</v>
      </c>
      <c r="M42" s="12">
        <f t="shared" si="7"/>
        <v>28201</v>
      </c>
      <c r="N42" s="12">
        <f>Table3[[#This Row],[Gas meters
total smart meters]]+Table3[[#This Row],[Electricity meters
total smart meters]]</f>
        <v>160825</v>
      </c>
      <c r="O42" s="12">
        <f t="shared" si="10"/>
        <v>896218</v>
      </c>
      <c r="P42" s="12">
        <f t="shared" si="10"/>
        <v>1504771</v>
      </c>
      <c r="Q42" s="12">
        <f t="shared" si="3"/>
        <v>2561814</v>
      </c>
      <c r="R42" s="62" t="s">
        <v>121</v>
      </c>
    </row>
    <row r="43" spans="1:18" s="7" customFormat="1" ht="22.4" customHeight="1" x14ac:dyDescent="0.35">
      <c r="A43" s="56" t="s">
        <v>122</v>
      </c>
      <c r="B43" s="12">
        <v>6905</v>
      </c>
      <c r="C43" s="12">
        <v>4570</v>
      </c>
      <c r="D43" s="12">
        <f>Table3[[#This Row],[Gas meters
smart in
smart mode]]+Table3[[#This Row],[Gas meters
smart in
traditional mode]]</f>
        <v>11475</v>
      </c>
      <c r="E43" s="12">
        <v>137706</v>
      </c>
      <c r="F43" s="12">
        <v>319102</v>
      </c>
      <c r="G43" s="12">
        <v>143303</v>
      </c>
      <c r="H43" s="12">
        <v>24917</v>
      </c>
      <c r="I43" s="12">
        <f>Table3[[#This Row],[Electricity 
meters
smart in
smart mode]]+Table3[[#This Row],[Electricity 
meters
smart in
traditional mode]]</f>
        <v>168220</v>
      </c>
      <c r="J43" s="12">
        <v>758510</v>
      </c>
      <c r="K43" s="12">
        <v>1155308</v>
      </c>
      <c r="L43" s="12">
        <f t="shared" si="6"/>
        <v>150208</v>
      </c>
      <c r="M43" s="12">
        <f t="shared" si="7"/>
        <v>29487</v>
      </c>
      <c r="N43" s="12">
        <f>Table3[[#This Row],[Gas meters
total smart meters]]+Table3[[#This Row],[Electricity meters
total smart meters]]</f>
        <v>179695</v>
      </c>
      <c r="O43" s="12">
        <f t="shared" si="10"/>
        <v>896216</v>
      </c>
      <c r="P43" s="12">
        <f t="shared" si="10"/>
        <v>1474410</v>
      </c>
      <c r="Q43" s="12">
        <f t="shared" si="3"/>
        <v>2550321</v>
      </c>
      <c r="R43" s="62"/>
    </row>
    <row r="44" spans="1:18" s="7" customFormat="1" ht="16.5" customHeight="1" x14ac:dyDescent="0.35">
      <c r="A44" s="56" t="s">
        <v>123</v>
      </c>
      <c r="B44" s="12">
        <v>8418</v>
      </c>
      <c r="C44" s="12">
        <v>4969</v>
      </c>
      <c r="D44" s="12">
        <f>Table3[[#This Row],[Gas meters
smart in
smart mode]]+Table3[[#This Row],[Gas meters
smart in
traditional mode]]</f>
        <v>13387</v>
      </c>
      <c r="E44" s="12">
        <v>140643</v>
      </c>
      <c r="F44" s="12">
        <v>310232</v>
      </c>
      <c r="G44" s="12">
        <v>158339</v>
      </c>
      <c r="H44" s="12">
        <v>32560</v>
      </c>
      <c r="I44" s="12">
        <f>Table3[[#This Row],[Electricity 
meters
smart in
smart mode]]+Table3[[#This Row],[Electricity 
meters
smart in
traditional mode]]</f>
        <v>190899</v>
      </c>
      <c r="J44" s="12">
        <v>759903</v>
      </c>
      <c r="K44" s="12">
        <v>1124460</v>
      </c>
      <c r="L44" s="12">
        <f t="shared" si="6"/>
        <v>166757</v>
      </c>
      <c r="M44" s="12">
        <f t="shared" si="7"/>
        <v>37529</v>
      </c>
      <c r="N44" s="12">
        <f>Table3[[#This Row],[Gas meters
total smart meters]]+Table3[[#This Row],[Electricity meters
total smart meters]]</f>
        <v>204286</v>
      </c>
      <c r="O44" s="12">
        <f t="shared" si="10"/>
        <v>900546</v>
      </c>
      <c r="P44" s="12">
        <f t="shared" si="10"/>
        <v>1434692</v>
      </c>
      <c r="Q44" s="12">
        <f t="shared" si="3"/>
        <v>2539524</v>
      </c>
      <c r="R44" s="62"/>
    </row>
    <row r="45" spans="1:18" s="7" customFormat="1" ht="16.5" customHeight="1" x14ac:dyDescent="0.35">
      <c r="A45" s="56" t="s">
        <v>124</v>
      </c>
      <c r="B45" s="11">
        <v>9272</v>
      </c>
      <c r="C45" s="11">
        <v>5903</v>
      </c>
      <c r="D45" s="11">
        <f>Table3[[#This Row],[Gas meters
smart in
smart mode]]+Table3[[#This Row],[Gas meters
smart in
traditional mode]]</f>
        <v>15175</v>
      </c>
      <c r="E45" s="11">
        <v>142337</v>
      </c>
      <c r="F45" s="11">
        <v>305292</v>
      </c>
      <c r="G45" s="11">
        <v>168968</v>
      </c>
      <c r="H45" s="11">
        <v>45664</v>
      </c>
      <c r="I45" s="11">
        <f>Table3[[#This Row],[Electricity 
meters
smart in
smart mode]]+Table3[[#This Row],[Electricity 
meters
smart in
traditional mode]]</f>
        <v>214632</v>
      </c>
      <c r="J45" s="11">
        <v>795479</v>
      </c>
      <c r="K45" s="11">
        <v>1073217</v>
      </c>
      <c r="L45" s="12">
        <f t="shared" si="6"/>
        <v>178240</v>
      </c>
      <c r="M45" s="12">
        <f t="shared" si="7"/>
        <v>51567</v>
      </c>
      <c r="N45" s="12">
        <f>Table3[[#This Row],[Gas meters
total smart meters]]+Table3[[#This Row],[Electricity meters
total smart meters]]</f>
        <v>229807</v>
      </c>
      <c r="O45" s="12">
        <f t="shared" si="10"/>
        <v>937816</v>
      </c>
      <c r="P45" s="12">
        <f t="shared" si="10"/>
        <v>1378509</v>
      </c>
      <c r="Q45" s="12">
        <f t="shared" si="3"/>
        <v>2546132</v>
      </c>
      <c r="R45" s="62" t="s">
        <v>125</v>
      </c>
    </row>
    <row r="46" spans="1:18" s="7" customFormat="1" ht="16.5" customHeight="1" x14ac:dyDescent="0.35">
      <c r="A46" s="56" t="s">
        <v>126</v>
      </c>
      <c r="B46" s="12">
        <v>11836</v>
      </c>
      <c r="C46" s="12">
        <v>4354</v>
      </c>
      <c r="D46" s="12">
        <f>Table3[[#This Row],[Gas meters
smart in
smart mode]]+Table3[[#This Row],[Gas meters
smart in
traditional mode]]</f>
        <v>16190</v>
      </c>
      <c r="E46" s="12">
        <v>143279</v>
      </c>
      <c r="F46" s="12">
        <v>309168</v>
      </c>
      <c r="G46" s="12">
        <v>208517</v>
      </c>
      <c r="H46" s="12">
        <v>25042</v>
      </c>
      <c r="I46" s="12">
        <f>Table3[[#This Row],[Electricity 
meters
smart in
smart mode]]+Table3[[#This Row],[Electricity 
meters
smart in
traditional mode]]</f>
        <v>233559</v>
      </c>
      <c r="J46" s="12">
        <v>786089</v>
      </c>
      <c r="K46" s="12">
        <v>1081302</v>
      </c>
      <c r="L46" s="12">
        <f t="shared" ref="L46" si="11">B46+G46</f>
        <v>220353</v>
      </c>
      <c r="M46" s="12">
        <f t="shared" ref="M46" si="12">C46+H46</f>
        <v>29396</v>
      </c>
      <c r="N46" s="12">
        <f>Table3[[#This Row],[Gas meters
total smart meters]]+Table3[[#This Row],[Electricity meters
total smart meters]]</f>
        <v>249749</v>
      </c>
      <c r="O46" s="12">
        <f t="shared" ref="O46" si="13">E46+J46</f>
        <v>929368</v>
      </c>
      <c r="P46" s="12">
        <f t="shared" ref="P46" si="14">F46+K46</f>
        <v>1390470</v>
      </c>
      <c r="Q46" s="12">
        <f t="shared" si="3"/>
        <v>2569587</v>
      </c>
      <c r="R46" s="38" t="s">
        <v>127</v>
      </c>
    </row>
    <row r="47" spans="1:18" s="7" customFormat="1" ht="22.4" customHeight="1" x14ac:dyDescent="0.35">
      <c r="A47" s="92" t="s">
        <v>128</v>
      </c>
      <c r="B47" s="11">
        <v>12538</v>
      </c>
      <c r="C47" s="11">
        <v>5602</v>
      </c>
      <c r="D47" s="11">
        <f>Table3[[#This Row],[Gas meters
smart in
smart mode]]+Table3[[#This Row],[Gas meters
smart in
traditional mode]]</f>
        <v>18140</v>
      </c>
      <c r="E47" s="11">
        <v>148898</v>
      </c>
      <c r="F47" s="11">
        <v>302923</v>
      </c>
      <c r="G47" s="11">
        <v>223588</v>
      </c>
      <c r="H47" s="11">
        <v>29089</v>
      </c>
      <c r="I47" s="11">
        <f>Table3[[#This Row],[Electricity 
meters
smart in
smart mode]]+Table3[[#This Row],[Electricity 
meters
smart in
traditional mode]]</f>
        <v>252677</v>
      </c>
      <c r="J47" s="11">
        <v>782987</v>
      </c>
      <c r="K47" s="11">
        <v>1067295</v>
      </c>
      <c r="L47" s="12">
        <f t="shared" ref="L47" si="15">B47+G47</f>
        <v>236126</v>
      </c>
      <c r="M47" s="12">
        <f t="shared" ref="M47" si="16">C47+H47</f>
        <v>34691</v>
      </c>
      <c r="N47" s="12">
        <f>Table3[[#This Row],[Gas meters
total smart meters]]+Table3[[#This Row],[Electricity meters
total smart meters]]</f>
        <v>270817</v>
      </c>
      <c r="O47" s="12">
        <f t="shared" ref="O47" si="17">E47+J47</f>
        <v>931885</v>
      </c>
      <c r="P47" s="12">
        <f t="shared" ref="P47" si="18">F47+K47</f>
        <v>1370218</v>
      </c>
      <c r="Q47" s="12">
        <f t="shared" si="3"/>
        <v>2572920</v>
      </c>
      <c r="R47" s="62"/>
    </row>
    <row r="48" spans="1:18" s="7" customFormat="1" ht="17.149999999999999" customHeight="1" x14ac:dyDescent="0.35">
      <c r="A48" s="56" t="s">
        <v>129</v>
      </c>
      <c r="B48" s="11">
        <v>16155</v>
      </c>
      <c r="C48" s="11">
        <v>10937</v>
      </c>
      <c r="D48" s="11">
        <f>Table3[[#This Row],[Gas meters
smart in
smart mode]]+Table3[[#This Row],[Gas meters
smart in
traditional mode]]</f>
        <v>27092</v>
      </c>
      <c r="E48" s="11">
        <v>154955</v>
      </c>
      <c r="F48" s="11">
        <v>297206</v>
      </c>
      <c r="G48" s="11">
        <v>258442</v>
      </c>
      <c r="H48" s="11">
        <v>36418</v>
      </c>
      <c r="I48" s="11">
        <f>Table3[[#This Row],[Electricity 
meters
smart in
smart mode]]+Table3[[#This Row],[Electricity 
meters
smart in
traditional mode]]</f>
        <v>294860</v>
      </c>
      <c r="J48" s="11">
        <v>769848</v>
      </c>
      <c r="K48" s="11">
        <v>1117635</v>
      </c>
      <c r="L48" s="12">
        <f t="shared" ref="L48" si="19">B48+G48</f>
        <v>274597</v>
      </c>
      <c r="M48" s="12">
        <f t="shared" ref="M48" si="20">C48+H48</f>
        <v>47355</v>
      </c>
      <c r="N48" s="12">
        <f>Table3[[#This Row],[Gas meters
total smart meters]]+Table3[[#This Row],[Electricity meters
total smart meters]]</f>
        <v>321952</v>
      </c>
      <c r="O48" s="12">
        <f t="shared" ref="O48" si="21">E48+J48</f>
        <v>924803</v>
      </c>
      <c r="P48" s="12">
        <f t="shared" ref="P48" si="22">F48+K48</f>
        <v>1414841</v>
      </c>
      <c r="Q48" s="12">
        <f t="shared" si="3"/>
        <v>2661596</v>
      </c>
      <c r="R48" s="62"/>
    </row>
    <row r="49" spans="1:18" s="7" customFormat="1" ht="17.149999999999999" customHeight="1" x14ac:dyDescent="0.35">
      <c r="A49" s="56" t="s">
        <v>130</v>
      </c>
      <c r="B49" s="11">
        <v>15759</v>
      </c>
      <c r="C49" s="11">
        <v>6395</v>
      </c>
      <c r="D49" s="11">
        <f>Table3[[#This Row],[Gas meters
smart in
smart mode]]+Table3[[#This Row],[Gas meters
smart in
traditional mode]]</f>
        <v>22154</v>
      </c>
      <c r="E49" s="11">
        <v>162815</v>
      </c>
      <c r="F49" s="11">
        <v>278867</v>
      </c>
      <c r="G49" s="11">
        <v>260561</v>
      </c>
      <c r="H49" s="11">
        <v>29878</v>
      </c>
      <c r="I49" s="11">
        <f>Table3[[#This Row],[Electricity 
meters
smart in
smart mode]]+Table3[[#This Row],[Electricity 
meters
smart in
traditional mode]]</f>
        <v>290439</v>
      </c>
      <c r="J49" s="11">
        <v>761558</v>
      </c>
      <c r="K49" s="11">
        <v>1029504</v>
      </c>
      <c r="L49" s="12">
        <f t="shared" ref="L49" si="23">B49+G49</f>
        <v>276320</v>
      </c>
      <c r="M49" s="12">
        <f t="shared" ref="M49" si="24">C49+H49</f>
        <v>36273</v>
      </c>
      <c r="N49" s="12">
        <f>Table3[[#This Row],[Gas meters
total smart meters]]+Table3[[#This Row],[Electricity meters
total smart meters]]</f>
        <v>312593</v>
      </c>
      <c r="O49" s="12">
        <f t="shared" ref="O49" si="25">E49+J49</f>
        <v>924373</v>
      </c>
      <c r="P49" s="12">
        <f t="shared" ref="P49" si="26">F49+K49</f>
        <v>1308371</v>
      </c>
      <c r="Q49" s="12">
        <f t="shared" si="3"/>
        <v>2545337</v>
      </c>
      <c r="R49" s="91"/>
    </row>
    <row r="50" spans="1:18" s="7" customFormat="1" ht="17.149999999999999" customHeight="1" x14ac:dyDescent="0.35">
      <c r="A50" s="56" t="s">
        <v>131</v>
      </c>
      <c r="B50" s="11">
        <v>17394</v>
      </c>
      <c r="C50" s="11">
        <v>7260</v>
      </c>
      <c r="D50" s="11">
        <f>Table3[[#This Row],[Gas meters
smart in
smart mode]]+Table3[[#This Row],[Gas meters
smart in
traditional mode]]</f>
        <v>24654</v>
      </c>
      <c r="E50" s="11">
        <v>161056</v>
      </c>
      <c r="F50" s="11">
        <v>277826</v>
      </c>
      <c r="G50" s="11">
        <v>282029</v>
      </c>
      <c r="H50" s="11">
        <v>26952</v>
      </c>
      <c r="I50" s="11">
        <f>Table3[[#This Row],[Electricity 
meters
smart in
smart mode]]+Table3[[#This Row],[Electricity 
meters
smart in
traditional mode]]</f>
        <v>308981</v>
      </c>
      <c r="J50" s="11">
        <v>753297</v>
      </c>
      <c r="K50" s="11">
        <v>986810</v>
      </c>
      <c r="L50" s="12">
        <f t="shared" ref="L50" si="27">B50+G50</f>
        <v>299423</v>
      </c>
      <c r="M50" s="12">
        <f t="shared" ref="M50" si="28">C50+H50</f>
        <v>34212</v>
      </c>
      <c r="N50" s="12">
        <f>Table3[[#This Row],[Gas meters
total smart meters]]+Table3[[#This Row],[Electricity meters
total smart meters]]</f>
        <v>333635</v>
      </c>
      <c r="O50" s="12">
        <f t="shared" ref="O50" si="29">E50+J50</f>
        <v>914353</v>
      </c>
      <c r="P50" s="12">
        <f t="shared" ref="P50" si="30">F50+K50</f>
        <v>1264636</v>
      </c>
      <c r="Q50" s="12">
        <f t="shared" si="3"/>
        <v>2512624</v>
      </c>
      <c r="R50" s="91"/>
    </row>
    <row r="51" spans="1:18" s="7" customFormat="1" ht="22.4" customHeight="1" x14ac:dyDescent="0.35">
      <c r="A51" s="56" t="s">
        <v>132</v>
      </c>
      <c r="B51" s="11">
        <v>19646</v>
      </c>
      <c r="C51" s="11">
        <v>8199</v>
      </c>
      <c r="D51" s="11">
        <f>Table3[[#This Row],[Gas meters
smart in
smart mode]]+Table3[[#This Row],[Gas meters
smart in
traditional mode]]</f>
        <v>27845</v>
      </c>
      <c r="E51" s="11">
        <v>165088</v>
      </c>
      <c r="F51" s="11">
        <v>267858</v>
      </c>
      <c r="G51" s="11">
        <v>310902</v>
      </c>
      <c r="H51" s="11">
        <v>27333</v>
      </c>
      <c r="I51" s="11">
        <f>Table3[[#This Row],[Electricity 
meters
smart in
smart mode]]+Table3[[#This Row],[Electricity 
meters
smart in
traditional mode]]</f>
        <v>338235</v>
      </c>
      <c r="J51" s="11">
        <v>747695</v>
      </c>
      <c r="K51" s="11">
        <v>969450</v>
      </c>
      <c r="L51" s="12">
        <f t="shared" ref="L51" si="31">B51+G51</f>
        <v>330548</v>
      </c>
      <c r="M51" s="12">
        <f t="shared" ref="M51" si="32">C51+H51</f>
        <v>35532</v>
      </c>
      <c r="N51" s="12">
        <f>Table3[[#This Row],[Gas meters
total smart meters]]+Table3[[#This Row],[Electricity meters
total smart meters]]</f>
        <v>366080</v>
      </c>
      <c r="O51" s="12">
        <f t="shared" ref="O51" si="33">E51+J51</f>
        <v>912783</v>
      </c>
      <c r="P51" s="12">
        <f t="shared" ref="P51" si="34">F51+K51</f>
        <v>1237308</v>
      </c>
      <c r="Q51" s="12">
        <f t="shared" si="3"/>
        <v>2516171</v>
      </c>
      <c r="R51" s="91"/>
    </row>
    <row r="52" spans="1:18" s="7" customFormat="1" ht="17.149999999999999" customHeight="1" x14ac:dyDescent="0.35">
      <c r="A52" s="56" t="s">
        <v>133</v>
      </c>
      <c r="B52" s="11">
        <v>19020</v>
      </c>
      <c r="C52" s="11">
        <v>10318</v>
      </c>
      <c r="D52" s="11">
        <f>Table3[[#This Row],[Gas meters
smart in
smart mode]]+Table3[[#This Row],[Gas meters
smart in
traditional mode]]</f>
        <v>29338</v>
      </c>
      <c r="E52" s="11">
        <v>163474</v>
      </c>
      <c r="F52" s="11">
        <v>257392</v>
      </c>
      <c r="G52" s="11">
        <v>327315</v>
      </c>
      <c r="H52" s="11">
        <v>35152</v>
      </c>
      <c r="I52" s="11">
        <f>Table3[[#This Row],[Electricity 
meters
smart in
smart mode]]+Table3[[#This Row],[Electricity 
meters
smart in
traditional mode]]</f>
        <v>362467</v>
      </c>
      <c r="J52" s="11">
        <v>739028</v>
      </c>
      <c r="K52" s="11">
        <v>952332</v>
      </c>
      <c r="L52" s="12">
        <f t="shared" ref="L52" si="35">B52+G52</f>
        <v>346335</v>
      </c>
      <c r="M52" s="12">
        <f t="shared" ref="M52" si="36">C52+H52</f>
        <v>45470</v>
      </c>
      <c r="N52" s="12">
        <f>Table3[[#This Row],[Gas meters
total smart meters]]+Table3[[#This Row],[Electricity meters
total smart meters]]</f>
        <v>391805</v>
      </c>
      <c r="O52" s="12">
        <f t="shared" ref="O52" si="37">E52+J52</f>
        <v>902502</v>
      </c>
      <c r="P52" s="12">
        <f t="shared" ref="P52" si="38">F52+K52</f>
        <v>1209724</v>
      </c>
      <c r="Q52" s="12">
        <f t="shared" si="3"/>
        <v>2504031</v>
      </c>
      <c r="R52" s="91"/>
    </row>
    <row r="53" spans="1:18" s="7" customFormat="1" ht="17.149999999999999" customHeight="1" x14ac:dyDescent="0.35">
      <c r="A53" s="56" t="s">
        <v>134</v>
      </c>
      <c r="B53" s="11">
        <v>20809</v>
      </c>
      <c r="C53" s="11">
        <v>11006</v>
      </c>
      <c r="D53" s="11">
        <f>Table3[[#This Row],[Gas meters
smart in
smart mode]]+Table3[[#This Row],[Gas meters
smart in
traditional mode]]</f>
        <v>31815</v>
      </c>
      <c r="E53" s="11">
        <v>156717</v>
      </c>
      <c r="F53" s="11">
        <v>246480</v>
      </c>
      <c r="G53" s="11">
        <v>355602</v>
      </c>
      <c r="H53" s="11">
        <v>32279</v>
      </c>
      <c r="I53" s="11">
        <f>Table3[[#This Row],[Electricity 
meters
smart in
smart mode]]+Table3[[#This Row],[Electricity 
meters
smart in
traditional mode]]</f>
        <v>387881</v>
      </c>
      <c r="J53" s="11">
        <v>723063</v>
      </c>
      <c r="K53" s="11">
        <v>912677</v>
      </c>
      <c r="L53" s="12">
        <f t="shared" ref="L53" si="39">B53+G53</f>
        <v>376411</v>
      </c>
      <c r="M53" s="12">
        <f t="shared" ref="M53" si="40">C53+H53</f>
        <v>43285</v>
      </c>
      <c r="N53" s="12">
        <f>Table3[[#This Row],[Gas meters
total smart meters]]+Table3[[#This Row],[Electricity meters
total smart meters]]</f>
        <v>419696</v>
      </c>
      <c r="O53" s="12">
        <f t="shared" ref="O53" si="41">E53+J53</f>
        <v>879780</v>
      </c>
      <c r="P53" s="12">
        <f t="shared" ref="P53" si="42">F53+K53</f>
        <v>1159157</v>
      </c>
      <c r="Q53" s="12">
        <f>N53+O53+P53</f>
        <v>2458633</v>
      </c>
      <c r="R53" s="91"/>
    </row>
    <row r="54" spans="1:18" ht="17.149999999999999" customHeight="1" x14ac:dyDescent="0.35">
      <c r="A54" s="56" t="s">
        <v>135</v>
      </c>
      <c r="B54" s="11">
        <v>23608</v>
      </c>
      <c r="C54" s="11">
        <v>10100</v>
      </c>
      <c r="D54" s="11">
        <f>Table3[[#This Row],[Gas meters
smart in
smart mode]]+Table3[[#This Row],[Gas meters
smart in
traditional mode]]</f>
        <v>33708</v>
      </c>
      <c r="E54" s="11">
        <v>152981</v>
      </c>
      <c r="F54" s="11">
        <v>245564</v>
      </c>
      <c r="G54" s="11">
        <v>356049</v>
      </c>
      <c r="H54" s="11">
        <v>27746</v>
      </c>
      <c r="I54" s="11">
        <f>Table3[[#This Row],[Electricity 
meters
smart in
smart mode]]+Table3[[#This Row],[Electricity 
meters
smart in
traditional mode]]</f>
        <v>383795</v>
      </c>
      <c r="J54" s="11">
        <v>715620</v>
      </c>
      <c r="K54" s="11">
        <v>853785</v>
      </c>
      <c r="L54" s="12">
        <f t="shared" ref="L54" si="43">B54+G54</f>
        <v>379657</v>
      </c>
      <c r="M54" s="12">
        <f t="shared" ref="M54" si="44">C54+H54</f>
        <v>37846</v>
      </c>
      <c r="N54" s="12">
        <f>Table3[[#This Row],[Gas meters
total smart meters]]+Table3[[#This Row],[Electricity meters
total smart meters]]</f>
        <v>417503</v>
      </c>
      <c r="O54" s="12">
        <f t="shared" ref="O54" si="45">E54+J54</f>
        <v>868601</v>
      </c>
      <c r="P54" s="12">
        <f t="shared" ref="P54" si="46">F54+K54</f>
        <v>1099349</v>
      </c>
      <c r="Q54" s="12">
        <f>N54+O54+P54</f>
        <v>2385453</v>
      </c>
      <c r="R54" s="91"/>
    </row>
    <row r="55" spans="1:18" ht="22.4" customHeight="1" x14ac:dyDescent="0.35">
      <c r="A55" s="165" t="s">
        <v>971</v>
      </c>
      <c r="B55" s="11">
        <v>24696</v>
      </c>
      <c r="C55" s="11">
        <v>9876</v>
      </c>
      <c r="D55" s="11">
        <f>Table3[[#This Row],[Gas meters
smart in
smart mode]]+Table3[[#This Row],[Gas meters
smart in
traditional mode]]</f>
        <v>34572</v>
      </c>
      <c r="E55" s="11">
        <v>133710</v>
      </c>
      <c r="F55" s="11">
        <v>235916</v>
      </c>
      <c r="G55" s="11">
        <v>376596</v>
      </c>
      <c r="H55" s="11">
        <v>31407</v>
      </c>
      <c r="I55" s="11">
        <f>Table3[[#This Row],[Electricity 
meters
smart in
smart mode]]+Table3[[#This Row],[Electricity 
meters
smart in
traditional mode]]</f>
        <v>408003</v>
      </c>
      <c r="J55" s="11">
        <v>625838</v>
      </c>
      <c r="K55" s="11">
        <v>814905</v>
      </c>
      <c r="L55" s="12">
        <f t="shared" ref="L55" si="47">B55+G55</f>
        <v>401292</v>
      </c>
      <c r="M55" s="12">
        <f t="shared" ref="M55" si="48">C55+H55</f>
        <v>41283</v>
      </c>
      <c r="N55" s="12">
        <f>Table3[[#This Row],[Gas meters
total smart meters]]+Table3[[#This Row],[Electricity meters
total smart meters]]</f>
        <v>442575</v>
      </c>
      <c r="O55" s="12">
        <f t="shared" ref="O55" si="49">E55+J55</f>
        <v>759548</v>
      </c>
      <c r="P55" s="12">
        <f t="shared" ref="P55" si="50">F55+K55</f>
        <v>1050821</v>
      </c>
      <c r="Q55" s="12">
        <f>N55+O55+P55</f>
        <v>2252944</v>
      </c>
      <c r="R55" s="62"/>
    </row>
  </sheetData>
  <phoneticPr fontId="14" type="noConversion"/>
  <pageMargins left="0.7" right="0.7" top="0.75" bottom="0.75" header="0.3" footer="0.3"/>
  <pageSetup paperSize="9" scale="74" fitToWidth="0" fitToHeight="0" orientation="portrait" verticalDpi="4" r:id="rId1"/>
  <ignoredErrors>
    <ignoredError sqref="Q9:Q52"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I56"/>
  <sheetViews>
    <sheetView showGridLines="0"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ColWidth="9.1796875" defaultRowHeight="17.149999999999999" customHeight="1" x14ac:dyDescent="0.35"/>
  <cols>
    <col min="1" max="1" width="13.26953125" style="48" customWidth="1"/>
    <col min="2" max="3" width="10.1796875" style="48" customWidth="1"/>
    <col min="4" max="4" width="17.26953125" style="48" customWidth="1"/>
    <col min="5" max="5" width="11" style="48" customWidth="1"/>
    <col min="6" max="6" width="18.1796875" style="48" customWidth="1"/>
    <col min="7" max="7" width="9.81640625" style="48" customWidth="1"/>
    <col min="8" max="8" width="11.453125" style="48" customWidth="1"/>
    <col min="9" max="9" width="62.54296875" style="48" customWidth="1"/>
    <col min="10" max="16384" width="9.1796875" style="48"/>
  </cols>
  <sheetData>
    <row r="1" spans="1:9" ht="25.5" customHeight="1" x14ac:dyDescent="0.35">
      <c r="A1" s="75" t="s">
        <v>156</v>
      </c>
    </row>
    <row r="2" spans="1:9" ht="17.149999999999999" customHeight="1" x14ac:dyDescent="0.35">
      <c r="A2" s="37" t="s">
        <v>58</v>
      </c>
    </row>
    <row r="3" spans="1:9" ht="17.149999999999999" customHeight="1" x14ac:dyDescent="0.35">
      <c r="A3" s="37" t="s">
        <v>157</v>
      </c>
    </row>
    <row r="4" spans="1:9" s="64" customFormat="1" ht="17.149999999999999" customHeight="1" x14ac:dyDescent="0.35">
      <c r="A4" s="37" t="s">
        <v>60</v>
      </c>
      <c r="B4" s="63"/>
      <c r="C4" s="54"/>
      <c r="D4" s="8"/>
      <c r="E4" s="8"/>
      <c r="F4" s="9"/>
    </row>
    <row r="5" spans="1:9" ht="17.149999999999999" customHeight="1" x14ac:dyDescent="0.35">
      <c r="A5" s="37" t="s">
        <v>61</v>
      </c>
    </row>
    <row r="6" spans="1:9" ht="17.149999999999999" customHeight="1" x14ac:dyDescent="0.35">
      <c r="A6" s="44" t="s">
        <v>972</v>
      </c>
      <c r="B6" s="146"/>
      <c r="C6" s="146"/>
      <c r="D6" s="146"/>
    </row>
    <row r="7" spans="1:9" ht="61.5" customHeight="1" x14ac:dyDescent="0.35">
      <c r="A7" s="39" t="s">
        <v>62</v>
      </c>
      <c r="B7" s="35" t="s">
        <v>158</v>
      </c>
      <c r="C7" s="61" t="s">
        <v>159</v>
      </c>
      <c r="D7" s="61" t="s">
        <v>160</v>
      </c>
      <c r="E7" s="61" t="s">
        <v>161</v>
      </c>
      <c r="F7" s="61" t="s">
        <v>162</v>
      </c>
      <c r="G7" s="61" t="s">
        <v>163</v>
      </c>
      <c r="H7" s="35" t="s">
        <v>164</v>
      </c>
      <c r="I7" s="39" t="s">
        <v>19</v>
      </c>
    </row>
    <row r="8" spans="1:9" ht="17.149999999999999" customHeight="1" x14ac:dyDescent="0.35">
      <c r="A8" s="27" t="s">
        <v>140</v>
      </c>
      <c r="B8" s="74">
        <v>0</v>
      </c>
      <c r="C8" s="12">
        <v>9865</v>
      </c>
      <c r="D8" s="74">
        <v>0</v>
      </c>
      <c r="E8" s="12">
        <v>320499</v>
      </c>
      <c r="F8" s="74">
        <f t="shared" ref="F8:F37" si="0">B8+D8</f>
        <v>0</v>
      </c>
      <c r="G8" s="12">
        <f t="shared" ref="G8:G37" si="1">C8+E8</f>
        <v>330364</v>
      </c>
      <c r="H8" s="12">
        <f>F8+G8</f>
        <v>330364</v>
      </c>
      <c r="I8" s="45" t="s">
        <v>165</v>
      </c>
    </row>
    <row r="9" spans="1:9" ht="17.149999999999999" customHeight="1" x14ac:dyDescent="0.35">
      <c r="A9" s="27" t="s">
        <v>76</v>
      </c>
      <c r="B9" s="74">
        <v>0</v>
      </c>
      <c r="C9" s="12">
        <v>186</v>
      </c>
      <c r="D9" s="74">
        <v>0</v>
      </c>
      <c r="E9" s="12">
        <v>35455</v>
      </c>
      <c r="F9" s="74">
        <f t="shared" si="0"/>
        <v>0</v>
      </c>
      <c r="G9" s="12">
        <f t="shared" si="1"/>
        <v>35641</v>
      </c>
      <c r="H9" s="12">
        <f t="shared" ref="H9:H37" si="2">F9+G9</f>
        <v>35641</v>
      </c>
      <c r="I9" s="60"/>
    </row>
    <row r="10" spans="1:9" ht="17.149999999999999" customHeight="1" x14ac:dyDescent="0.35">
      <c r="A10" s="27" t="s">
        <v>77</v>
      </c>
      <c r="B10" s="74">
        <v>0</v>
      </c>
      <c r="C10" s="12">
        <v>144</v>
      </c>
      <c r="D10" s="74">
        <v>0</v>
      </c>
      <c r="E10" s="12">
        <v>35834</v>
      </c>
      <c r="F10" s="74">
        <f t="shared" si="0"/>
        <v>0</v>
      </c>
      <c r="G10" s="12">
        <f t="shared" si="1"/>
        <v>35978</v>
      </c>
      <c r="H10" s="12">
        <f t="shared" si="2"/>
        <v>35978</v>
      </c>
      <c r="I10" s="60"/>
    </row>
    <row r="11" spans="1:9" ht="22.4" customHeight="1" x14ac:dyDescent="0.35">
      <c r="A11" s="27" t="s">
        <v>78</v>
      </c>
      <c r="B11" s="74">
        <v>0</v>
      </c>
      <c r="C11" s="12">
        <v>1321</v>
      </c>
      <c r="D11" s="74">
        <v>0</v>
      </c>
      <c r="E11" s="12">
        <v>32529</v>
      </c>
      <c r="F11" s="74">
        <f t="shared" si="0"/>
        <v>0</v>
      </c>
      <c r="G11" s="12">
        <f t="shared" si="1"/>
        <v>33850</v>
      </c>
      <c r="H11" s="12">
        <f t="shared" si="2"/>
        <v>33850</v>
      </c>
      <c r="I11" s="60"/>
    </row>
    <row r="12" spans="1:9" ht="17.149999999999999" customHeight="1" x14ac:dyDescent="0.35">
      <c r="A12" s="27" t="s">
        <v>79</v>
      </c>
      <c r="B12" s="74">
        <v>0</v>
      </c>
      <c r="C12" s="12">
        <v>290</v>
      </c>
      <c r="D12" s="74">
        <v>0</v>
      </c>
      <c r="E12" s="12">
        <v>28722</v>
      </c>
      <c r="F12" s="74">
        <f t="shared" si="0"/>
        <v>0</v>
      </c>
      <c r="G12" s="12">
        <f t="shared" si="1"/>
        <v>29012</v>
      </c>
      <c r="H12" s="12">
        <f t="shared" si="2"/>
        <v>29012</v>
      </c>
      <c r="I12" s="60"/>
    </row>
    <row r="13" spans="1:9" ht="17.149999999999999" customHeight="1" x14ac:dyDescent="0.35">
      <c r="A13" s="27" t="s">
        <v>80</v>
      </c>
      <c r="B13" s="74">
        <v>0</v>
      </c>
      <c r="C13" s="12">
        <v>60</v>
      </c>
      <c r="D13" s="12">
        <v>946</v>
      </c>
      <c r="E13" s="12">
        <v>24189</v>
      </c>
      <c r="F13" s="12">
        <f t="shared" si="0"/>
        <v>946</v>
      </c>
      <c r="G13" s="12">
        <f t="shared" si="1"/>
        <v>24249</v>
      </c>
      <c r="H13" s="12">
        <f t="shared" si="2"/>
        <v>25195</v>
      </c>
      <c r="I13" s="60"/>
    </row>
    <row r="14" spans="1:9" ht="17.149999999999999" customHeight="1" x14ac:dyDescent="0.35">
      <c r="A14" s="27" t="s">
        <v>81</v>
      </c>
      <c r="B14" s="74">
        <v>0</v>
      </c>
      <c r="C14" s="12">
        <v>184</v>
      </c>
      <c r="D14" s="12">
        <v>2590</v>
      </c>
      <c r="E14" s="12">
        <v>28300</v>
      </c>
      <c r="F14" s="12">
        <f t="shared" si="0"/>
        <v>2590</v>
      </c>
      <c r="G14" s="12">
        <f t="shared" si="1"/>
        <v>28484</v>
      </c>
      <c r="H14" s="12">
        <f t="shared" si="2"/>
        <v>31074</v>
      </c>
      <c r="I14" s="60" t="s">
        <v>82</v>
      </c>
    </row>
    <row r="15" spans="1:9" ht="22.4" customHeight="1" x14ac:dyDescent="0.35">
      <c r="A15" s="27" t="s">
        <v>83</v>
      </c>
      <c r="B15" s="74">
        <v>0</v>
      </c>
      <c r="C15" s="12">
        <v>24</v>
      </c>
      <c r="D15" s="12">
        <v>2175</v>
      </c>
      <c r="E15" s="12">
        <v>17332</v>
      </c>
      <c r="F15" s="12">
        <f t="shared" si="0"/>
        <v>2175</v>
      </c>
      <c r="G15" s="12">
        <f t="shared" si="1"/>
        <v>17356</v>
      </c>
      <c r="H15" s="12">
        <f t="shared" si="2"/>
        <v>19531</v>
      </c>
      <c r="I15" s="60"/>
    </row>
    <row r="16" spans="1:9" ht="17.149999999999999" customHeight="1" x14ac:dyDescent="0.35">
      <c r="A16" s="27" t="s">
        <v>84</v>
      </c>
      <c r="B16" s="74">
        <v>0</v>
      </c>
      <c r="C16" s="12">
        <v>59</v>
      </c>
      <c r="D16" s="12">
        <v>1445</v>
      </c>
      <c r="E16" s="12">
        <v>10152</v>
      </c>
      <c r="F16" s="12">
        <f t="shared" si="0"/>
        <v>1445</v>
      </c>
      <c r="G16" s="12">
        <f t="shared" si="1"/>
        <v>10211</v>
      </c>
      <c r="H16" s="12">
        <f t="shared" si="2"/>
        <v>11656</v>
      </c>
      <c r="I16" s="60"/>
    </row>
    <row r="17" spans="1:9" ht="17.149999999999999" customHeight="1" x14ac:dyDescent="0.35">
      <c r="A17" s="27" t="s">
        <v>142</v>
      </c>
      <c r="B17" s="74">
        <v>0</v>
      </c>
      <c r="C17" s="12">
        <v>647</v>
      </c>
      <c r="D17" s="12">
        <v>714</v>
      </c>
      <c r="E17" s="12">
        <v>14700</v>
      </c>
      <c r="F17" s="12">
        <f t="shared" si="0"/>
        <v>714</v>
      </c>
      <c r="G17" s="12">
        <f t="shared" si="1"/>
        <v>15347</v>
      </c>
      <c r="H17" s="12">
        <f t="shared" si="2"/>
        <v>16061</v>
      </c>
      <c r="I17" s="60"/>
    </row>
    <row r="18" spans="1:9" ht="17.149999999999999" customHeight="1" x14ac:dyDescent="0.35">
      <c r="A18" s="27" t="s">
        <v>86</v>
      </c>
      <c r="B18" s="12">
        <v>30</v>
      </c>
      <c r="C18" s="12">
        <v>1786</v>
      </c>
      <c r="D18" s="12">
        <v>1214</v>
      </c>
      <c r="E18" s="12">
        <v>15955</v>
      </c>
      <c r="F18" s="12">
        <f t="shared" si="0"/>
        <v>1244</v>
      </c>
      <c r="G18" s="12">
        <f t="shared" si="1"/>
        <v>17741</v>
      </c>
      <c r="H18" s="12">
        <f t="shared" si="2"/>
        <v>18985</v>
      </c>
      <c r="I18" s="60"/>
    </row>
    <row r="19" spans="1:9" s="50" customFormat="1" ht="22.4" customHeight="1" x14ac:dyDescent="0.35">
      <c r="A19" s="27" t="s">
        <v>87</v>
      </c>
      <c r="B19" s="12">
        <v>72</v>
      </c>
      <c r="C19" s="12">
        <v>2497</v>
      </c>
      <c r="D19" s="12">
        <v>1369</v>
      </c>
      <c r="E19" s="12">
        <v>11534</v>
      </c>
      <c r="F19" s="12">
        <f t="shared" si="0"/>
        <v>1441</v>
      </c>
      <c r="G19" s="12">
        <f t="shared" si="1"/>
        <v>14031</v>
      </c>
      <c r="H19" s="12">
        <f t="shared" si="2"/>
        <v>15472</v>
      </c>
      <c r="I19" s="60" t="s">
        <v>88</v>
      </c>
    </row>
    <row r="20" spans="1:9" s="50" customFormat="1" ht="17.149999999999999" customHeight="1" x14ac:dyDescent="0.35">
      <c r="A20" s="27" t="s">
        <v>89</v>
      </c>
      <c r="B20" s="12">
        <v>129</v>
      </c>
      <c r="C20" s="12">
        <v>4323</v>
      </c>
      <c r="D20" s="12">
        <v>2137</v>
      </c>
      <c r="E20" s="12">
        <v>12073</v>
      </c>
      <c r="F20" s="12">
        <f t="shared" si="0"/>
        <v>2266</v>
      </c>
      <c r="G20" s="12">
        <f t="shared" si="1"/>
        <v>16396</v>
      </c>
      <c r="H20" s="12">
        <f t="shared" si="2"/>
        <v>18662</v>
      </c>
      <c r="I20" s="60"/>
    </row>
    <row r="21" spans="1:9" s="50" customFormat="1" ht="17.149999999999999" customHeight="1" x14ac:dyDescent="0.35">
      <c r="A21" s="27" t="s">
        <v>90</v>
      </c>
      <c r="B21" s="12">
        <v>202</v>
      </c>
      <c r="C21" s="12">
        <v>6018</v>
      </c>
      <c r="D21" s="12">
        <v>2767</v>
      </c>
      <c r="E21" s="12">
        <v>13888</v>
      </c>
      <c r="F21" s="12">
        <f t="shared" si="0"/>
        <v>2969</v>
      </c>
      <c r="G21" s="12">
        <f t="shared" si="1"/>
        <v>19906</v>
      </c>
      <c r="H21" s="12">
        <f t="shared" si="2"/>
        <v>22875</v>
      </c>
      <c r="I21" s="60"/>
    </row>
    <row r="22" spans="1:9" s="50" customFormat="1" ht="17.149999999999999" customHeight="1" x14ac:dyDescent="0.35">
      <c r="A22" s="27" t="s">
        <v>91</v>
      </c>
      <c r="B22" s="12">
        <v>257</v>
      </c>
      <c r="C22" s="12">
        <v>8071</v>
      </c>
      <c r="D22" s="12">
        <v>3347</v>
      </c>
      <c r="E22" s="12">
        <v>13832</v>
      </c>
      <c r="F22" s="12">
        <f t="shared" si="0"/>
        <v>3604</v>
      </c>
      <c r="G22" s="12">
        <f t="shared" si="1"/>
        <v>21903</v>
      </c>
      <c r="H22" s="12">
        <f t="shared" si="2"/>
        <v>25507</v>
      </c>
      <c r="I22" s="60"/>
    </row>
    <row r="23" spans="1:9" s="50" customFormat="1" ht="22.4" customHeight="1" x14ac:dyDescent="0.35">
      <c r="A23" s="27" t="s">
        <v>92</v>
      </c>
      <c r="B23" s="12">
        <v>187</v>
      </c>
      <c r="C23" s="12">
        <v>5948</v>
      </c>
      <c r="D23" s="12">
        <v>3725</v>
      </c>
      <c r="E23" s="12">
        <v>9015</v>
      </c>
      <c r="F23" s="12">
        <f t="shared" si="0"/>
        <v>3912</v>
      </c>
      <c r="G23" s="12">
        <f t="shared" si="1"/>
        <v>14963</v>
      </c>
      <c r="H23" s="12">
        <f t="shared" si="2"/>
        <v>18875</v>
      </c>
      <c r="I23" s="60" t="s">
        <v>93</v>
      </c>
    </row>
    <row r="24" spans="1:9" s="50" customFormat="1" ht="17.149999999999999" customHeight="1" x14ac:dyDescent="0.35">
      <c r="A24" s="27" t="s">
        <v>94</v>
      </c>
      <c r="B24" s="12">
        <v>247</v>
      </c>
      <c r="C24" s="12">
        <v>3185</v>
      </c>
      <c r="D24" s="12">
        <v>5170</v>
      </c>
      <c r="E24" s="12">
        <v>7865</v>
      </c>
      <c r="F24" s="12">
        <f t="shared" si="0"/>
        <v>5417</v>
      </c>
      <c r="G24" s="12">
        <f t="shared" si="1"/>
        <v>11050</v>
      </c>
      <c r="H24" s="12">
        <f t="shared" si="2"/>
        <v>16467</v>
      </c>
      <c r="I24" s="60" t="s">
        <v>95</v>
      </c>
    </row>
    <row r="25" spans="1:9" s="49" customFormat="1" ht="17.149999999999999" customHeight="1" x14ac:dyDescent="0.35">
      <c r="A25" s="27" t="s">
        <v>96</v>
      </c>
      <c r="B25" s="12">
        <v>264</v>
      </c>
      <c r="C25" s="12">
        <v>2797</v>
      </c>
      <c r="D25" s="12">
        <v>5545</v>
      </c>
      <c r="E25" s="12">
        <v>4972</v>
      </c>
      <c r="F25" s="12">
        <f t="shared" si="0"/>
        <v>5809</v>
      </c>
      <c r="G25" s="12">
        <f t="shared" si="1"/>
        <v>7769</v>
      </c>
      <c r="H25" s="12">
        <f t="shared" si="2"/>
        <v>13578</v>
      </c>
      <c r="I25" s="60"/>
    </row>
    <row r="26" spans="1:9" s="49" customFormat="1" ht="17.149999999999999" customHeight="1" x14ac:dyDescent="0.35">
      <c r="A26" s="27" t="s">
        <v>97</v>
      </c>
      <c r="B26" s="12">
        <v>228</v>
      </c>
      <c r="C26" s="12">
        <v>2557</v>
      </c>
      <c r="D26" s="12">
        <v>4764</v>
      </c>
      <c r="E26" s="12">
        <v>5716</v>
      </c>
      <c r="F26" s="12">
        <f t="shared" si="0"/>
        <v>4992</v>
      </c>
      <c r="G26" s="12">
        <f t="shared" si="1"/>
        <v>8273</v>
      </c>
      <c r="H26" s="12">
        <f t="shared" si="2"/>
        <v>13265</v>
      </c>
      <c r="I26" s="60" t="s">
        <v>98</v>
      </c>
    </row>
    <row r="27" spans="1:9" s="49" customFormat="1" ht="22.4" customHeight="1" x14ac:dyDescent="0.35">
      <c r="A27" s="27" t="s">
        <v>99</v>
      </c>
      <c r="B27" s="12">
        <v>353</v>
      </c>
      <c r="C27" s="12">
        <v>3105</v>
      </c>
      <c r="D27" s="12">
        <v>4906</v>
      </c>
      <c r="E27" s="12">
        <v>5385</v>
      </c>
      <c r="F27" s="12">
        <f t="shared" si="0"/>
        <v>5259</v>
      </c>
      <c r="G27" s="12">
        <f t="shared" si="1"/>
        <v>8490</v>
      </c>
      <c r="H27" s="12">
        <f t="shared" si="2"/>
        <v>13749</v>
      </c>
      <c r="I27" s="60"/>
    </row>
    <row r="28" spans="1:9" s="49" customFormat="1" ht="17.149999999999999" customHeight="1" x14ac:dyDescent="0.35">
      <c r="A28" s="27" t="s">
        <v>100</v>
      </c>
      <c r="B28" s="12">
        <v>290</v>
      </c>
      <c r="C28" s="12">
        <v>3185</v>
      </c>
      <c r="D28" s="12">
        <v>5029</v>
      </c>
      <c r="E28" s="12">
        <v>5307</v>
      </c>
      <c r="F28" s="12">
        <f t="shared" si="0"/>
        <v>5319</v>
      </c>
      <c r="G28" s="12">
        <f t="shared" si="1"/>
        <v>8492</v>
      </c>
      <c r="H28" s="12">
        <f t="shared" si="2"/>
        <v>13811</v>
      </c>
      <c r="I28" s="60"/>
    </row>
    <row r="29" spans="1:9" s="49" customFormat="1" ht="17.149999999999999" customHeight="1" x14ac:dyDescent="0.35">
      <c r="A29" s="27" t="s">
        <v>101</v>
      </c>
      <c r="B29" s="12">
        <v>213</v>
      </c>
      <c r="C29" s="12">
        <v>2565</v>
      </c>
      <c r="D29" s="12">
        <v>4636</v>
      </c>
      <c r="E29" s="12">
        <v>8248</v>
      </c>
      <c r="F29" s="12">
        <f t="shared" si="0"/>
        <v>4849</v>
      </c>
      <c r="G29" s="12">
        <f t="shared" si="1"/>
        <v>10813</v>
      </c>
      <c r="H29" s="12">
        <f t="shared" si="2"/>
        <v>15662</v>
      </c>
      <c r="I29" s="60"/>
    </row>
    <row r="30" spans="1:9" s="49" customFormat="1" ht="17.149999999999999" customHeight="1" x14ac:dyDescent="0.35">
      <c r="A30" s="27" t="s">
        <v>102</v>
      </c>
      <c r="B30" s="12">
        <v>276</v>
      </c>
      <c r="C30" s="12">
        <v>2329</v>
      </c>
      <c r="D30" s="12">
        <v>6344</v>
      </c>
      <c r="E30" s="12">
        <v>7825</v>
      </c>
      <c r="F30" s="12">
        <f t="shared" si="0"/>
        <v>6620</v>
      </c>
      <c r="G30" s="12">
        <f t="shared" si="1"/>
        <v>10154</v>
      </c>
      <c r="H30" s="12">
        <f t="shared" si="2"/>
        <v>16774</v>
      </c>
      <c r="I30" s="60" t="s">
        <v>103</v>
      </c>
    </row>
    <row r="31" spans="1:9" s="49" customFormat="1" ht="22.4" customHeight="1" x14ac:dyDescent="0.35">
      <c r="A31" s="27" t="s">
        <v>104</v>
      </c>
      <c r="B31" s="12">
        <v>241</v>
      </c>
      <c r="C31" s="12">
        <v>2521</v>
      </c>
      <c r="D31" s="12">
        <v>5439</v>
      </c>
      <c r="E31" s="12">
        <v>9114</v>
      </c>
      <c r="F31" s="12">
        <f t="shared" si="0"/>
        <v>5680</v>
      </c>
      <c r="G31" s="12">
        <f t="shared" si="1"/>
        <v>11635</v>
      </c>
      <c r="H31" s="12">
        <f t="shared" si="2"/>
        <v>17315</v>
      </c>
      <c r="I31" s="60" t="s">
        <v>105</v>
      </c>
    </row>
    <row r="32" spans="1:9" s="49" customFormat="1" ht="17.149999999999999" customHeight="1" x14ac:dyDescent="0.35">
      <c r="A32" s="27" t="s">
        <v>106</v>
      </c>
      <c r="B32" s="12">
        <v>411</v>
      </c>
      <c r="C32" s="12">
        <v>3097</v>
      </c>
      <c r="D32" s="12">
        <v>4897</v>
      </c>
      <c r="E32" s="12">
        <v>9033</v>
      </c>
      <c r="F32" s="12">
        <f t="shared" si="0"/>
        <v>5308</v>
      </c>
      <c r="G32" s="12">
        <f t="shared" si="1"/>
        <v>12130</v>
      </c>
      <c r="H32" s="12">
        <f t="shared" si="2"/>
        <v>17438</v>
      </c>
      <c r="I32" s="60"/>
    </row>
    <row r="33" spans="1:9" s="49" customFormat="1" ht="17.149999999999999" customHeight="1" x14ac:dyDescent="0.35">
      <c r="A33" s="27" t="s">
        <v>107</v>
      </c>
      <c r="B33" s="12">
        <v>323</v>
      </c>
      <c r="C33" s="12">
        <v>5781</v>
      </c>
      <c r="D33" s="12">
        <v>4026</v>
      </c>
      <c r="E33" s="12">
        <v>9179</v>
      </c>
      <c r="F33" s="12">
        <f t="shared" si="0"/>
        <v>4349</v>
      </c>
      <c r="G33" s="12">
        <f t="shared" si="1"/>
        <v>14960</v>
      </c>
      <c r="H33" s="12">
        <f t="shared" si="2"/>
        <v>19309</v>
      </c>
      <c r="I33" s="60"/>
    </row>
    <row r="34" spans="1:9" s="49" customFormat="1" ht="17.149999999999999" customHeight="1" x14ac:dyDescent="0.35">
      <c r="A34" s="27" t="s">
        <v>108</v>
      </c>
      <c r="B34" s="12">
        <v>492</v>
      </c>
      <c r="C34" s="12">
        <v>6000</v>
      </c>
      <c r="D34" s="12">
        <v>4938</v>
      </c>
      <c r="E34" s="12">
        <v>12455</v>
      </c>
      <c r="F34" s="12">
        <f t="shared" si="0"/>
        <v>5430</v>
      </c>
      <c r="G34" s="12">
        <f t="shared" si="1"/>
        <v>18455</v>
      </c>
      <c r="H34" s="12">
        <f t="shared" si="2"/>
        <v>23885</v>
      </c>
      <c r="I34" s="60" t="s">
        <v>143</v>
      </c>
    </row>
    <row r="35" spans="1:9" s="49" customFormat="1" ht="22.4" customHeight="1" x14ac:dyDescent="0.35">
      <c r="A35" s="27" t="s">
        <v>110</v>
      </c>
      <c r="B35" s="12">
        <v>397</v>
      </c>
      <c r="C35" s="12">
        <v>3159</v>
      </c>
      <c r="D35" s="12">
        <v>3993</v>
      </c>
      <c r="E35" s="12">
        <v>10981</v>
      </c>
      <c r="F35" s="12">
        <f t="shared" si="0"/>
        <v>4390</v>
      </c>
      <c r="G35" s="12">
        <f t="shared" si="1"/>
        <v>14140</v>
      </c>
      <c r="H35" s="12">
        <f t="shared" si="2"/>
        <v>18530</v>
      </c>
      <c r="I35" s="60" t="s">
        <v>111</v>
      </c>
    </row>
    <row r="36" spans="1:9" s="49" customFormat="1" ht="17.149999999999999" customHeight="1" x14ac:dyDescent="0.35">
      <c r="A36" s="27" t="s">
        <v>112</v>
      </c>
      <c r="B36" s="12">
        <v>341</v>
      </c>
      <c r="C36" s="12">
        <v>3042</v>
      </c>
      <c r="D36" s="12">
        <v>5373</v>
      </c>
      <c r="E36" s="12">
        <v>13519</v>
      </c>
      <c r="F36" s="12">
        <f t="shared" si="0"/>
        <v>5714</v>
      </c>
      <c r="G36" s="12">
        <f t="shared" si="1"/>
        <v>16561</v>
      </c>
      <c r="H36" s="12">
        <f t="shared" si="2"/>
        <v>22275</v>
      </c>
      <c r="I36" s="60"/>
    </row>
    <row r="37" spans="1:9" s="49" customFormat="1" ht="17.149999999999999" customHeight="1" x14ac:dyDescent="0.35">
      <c r="A37" s="27" t="s">
        <v>113</v>
      </c>
      <c r="B37" s="12">
        <v>400</v>
      </c>
      <c r="C37" s="12">
        <v>2531</v>
      </c>
      <c r="D37" s="12">
        <v>6216</v>
      </c>
      <c r="E37" s="12">
        <v>11699</v>
      </c>
      <c r="F37" s="12">
        <f t="shared" si="0"/>
        <v>6616</v>
      </c>
      <c r="G37" s="12">
        <f t="shared" si="1"/>
        <v>14230</v>
      </c>
      <c r="H37" s="12">
        <f t="shared" si="2"/>
        <v>20846</v>
      </c>
      <c r="I37" s="60"/>
    </row>
    <row r="38" spans="1:9" s="49" customFormat="1" ht="17.149999999999999" customHeight="1" x14ac:dyDescent="0.35">
      <c r="A38" s="27" t="s">
        <v>114</v>
      </c>
      <c r="B38" s="12">
        <v>365</v>
      </c>
      <c r="C38" s="12">
        <v>7747</v>
      </c>
      <c r="D38" s="12">
        <v>11774</v>
      </c>
      <c r="E38" s="12">
        <v>12087</v>
      </c>
      <c r="F38" s="12">
        <f t="shared" ref="F38:G45" si="3">B38+D38</f>
        <v>12139</v>
      </c>
      <c r="G38" s="12">
        <f t="shared" si="3"/>
        <v>19834</v>
      </c>
      <c r="H38" s="12">
        <f t="shared" ref="H38:H45" si="4">F38+G38</f>
        <v>31973</v>
      </c>
      <c r="I38" s="60" t="s">
        <v>115</v>
      </c>
    </row>
    <row r="39" spans="1:9" s="49" customFormat="1" ht="22.4" customHeight="1" x14ac:dyDescent="0.35">
      <c r="A39" s="27" t="s">
        <v>116</v>
      </c>
      <c r="B39" s="12">
        <v>536</v>
      </c>
      <c r="C39" s="12">
        <v>3993</v>
      </c>
      <c r="D39" s="12">
        <v>11028</v>
      </c>
      <c r="E39" s="12">
        <v>6459</v>
      </c>
      <c r="F39" s="12">
        <f t="shared" si="3"/>
        <v>11564</v>
      </c>
      <c r="G39" s="12">
        <f t="shared" si="3"/>
        <v>10452</v>
      </c>
      <c r="H39" s="12">
        <f t="shared" si="4"/>
        <v>22016</v>
      </c>
      <c r="I39" s="60"/>
    </row>
    <row r="40" spans="1:9" s="49" customFormat="1" ht="17.149999999999999" customHeight="1" x14ac:dyDescent="0.35">
      <c r="A40" s="27" t="s">
        <v>118</v>
      </c>
      <c r="B40" s="12">
        <v>54</v>
      </c>
      <c r="C40" s="12">
        <v>192</v>
      </c>
      <c r="D40" s="12">
        <v>1094</v>
      </c>
      <c r="E40" s="12">
        <v>725</v>
      </c>
      <c r="F40" s="12">
        <f t="shared" si="3"/>
        <v>1148</v>
      </c>
      <c r="G40" s="12">
        <f t="shared" si="3"/>
        <v>917</v>
      </c>
      <c r="H40" s="12">
        <f t="shared" si="4"/>
        <v>2065</v>
      </c>
      <c r="I40" s="59"/>
    </row>
    <row r="41" spans="1:9" s="49" customFormat="1" ht="17.149999999999999" customHeight="1" x14ac:dyDescent="0.35">
      <c r="A41" s="27" t="s">
        <v>119</v>
      </c>
      <c r="B41" s="12">
        <v>501</v>
      </c>
      <c r="C41" s="12">
        <v>1808</v>
      </c>
      <c r="D41" s="12">
        <v>13261</v>
      </c>
      <c r="E41" s="12">
        <v>5023</v>
      </c>
      <c r="F41" s="12">
        <f t="shared" si="3"/>
        <v>13762</v>
      </c>
      <c r="G41" s="12">
        <f t="shared" si="3"/>
        <v>6831</v>
      </c>
      <c r="H41" s="12">
        <f t="shared" si="4"/>
        <v>20593</v>
      </c>
      <c r="I41" s="59"/>
    </row>
    <row r="42" spans="1:9" s="49" customFormat="1" ht="17.149999999999999" customHeight="1" x14ac:dyDescent="0.35">
      <c r="A42" s="27" t="s">
        <v>120</v>
      </c>
      <c r="B42" s="12">
        <v>636</v>
      </c>
      <c r="C42" s="12">
        <v>1811</v>
      </c>
      <c r="D42" s="12">
        <v>18052</v>
      </c>
      <c r="E42" s="12">
        <v>7796</v>
      </c>
      <c r="F42" s="12">
        <f t="shared" si="3"/>
        <v>18688</v>
      </c>
      <c r="G42" s="12">
        <f t="shared" si="3"/>
        <v>9607</v>
      </c>
      <c r="H42" s="12">
        <f t="shared" si="4"/>
        <v>28295</v>
      </c>
      <c r="I42" s="59" t="s">
        <v>144</v>
      </c>
    </row>
    <row r="43" spans="1:9" s="49" customFormat="1" ht="22.4" customHeight="1" x14ac:dyDescent="0.35">
      <c r="A43" s="27" t="s">
        <v>122</v>
      </c>
      <c r="B43" s="12">
        <v>903</v>
      </c>
      <c r="C43" s="12">
        <v>1996</v>
      </c>
      <c r="D43" s="12">
        <v>17008</v>
      </c>
      <c r="E43" s="12">
        <v>5251</v>
      </c>
      <c r="F43" s="12">
        <f t="shared" si="3"/>
        <v>17911</v>
      </c>
      <c r="G43" s="12">
        <f t="shared" si="3"/>
        <v>7247</v>
      </c>
      <c r="H43" s="12">
        <f t="shared" si="4"/>
        <v>25158</v>
      </c>
      <c r="I43" s="59"/>
    </row>
    <row r="44" spans="1:9" s="49" customFormat="1" ht="16.5" customHeight="1" x14ac:dyDescent="0.35">
      <c r="A44" s="27" t="s">
        <v>123</v>
      </c>
      <c r="B44" s="12">
        <v>1211</v>
      </c>
      <c r="C44" s="12">
        <v>4928</v>
      </c>
      <c r="D44" s="12">
        <v>21318</v>
      </c>
      <c r="E44" s="12">
        <v>5603</v>
      </c>
      <c r="F44" s="12">
        <f t="shared" si="3"/>
        <v>22529</v>
      </c>
      <c r="G44" s="12">
        <f t="shared" si="3"/>
        <v>10531</v>
      </c>
      <c r="H44" s="12">
        <f t="shared" si="4"/>
        <v>33060</v>
      </c>
      <c r="I44" s="59"/>
    </row>
    <row r="45" spans="1:9" s="49" customFormat="1" ht="16.5" customHeight="1" x14ac:dyDescent="0.35">
      <c r="A45" s="27" t="s">
        <v>124</v>
      </c>
      <c r="B45" s="12">
        <v>1424</v>
      </c>
      <c r="C45" s="12">
        <v>2405</v>
      </c>
      <c r="D45" s="12">
        <v>23739</v>
      </c>
      <c r="E45" s="12">
        <v>3452</v>
      </c>
      <c r="F45" s="12">
        <f t="shared" si="3"/>
        <v>25163</v>
      </c>
      <c r="G45" s="12">
        <f t="shared" si="3"/>
        <v>5857</v>
      </c>
      <c r="H45" s="12">
        <f t="shared" si="4"/>
        <v>31020</v>
      </c>
      <c r="I45" s="59" t="s">
        <v>125</v>
      </c>
    </row>
    <row r="46" spans="1:9" s="49" customFormat="1" ht="16.5" customHeight="1" x14ac:dyDescent="0.35">
      <c r="A46" s="27" t="s">
        <v>126</v>
      </c>
      <c r="B46" s="12">
        <v>985</v>
      </c>
      <c r="C46" s="12">
        <v>2182</v>
      </c>
      <c r="D46" s="12">
        <v>18582</v>
      </c>
      <c r="E46" s="12">
        <v>3164</v>
      </c>
      <c r="F46" s="12">
        <f t="shared" ref="F46" si="5">B46+D46</f>
        <v>19567</v>
      </c>
      <c r="G46" s="12">
        <f t="shared" ref="G46" si="6">C46+E46</f>
        <v>5346</v>
      </c>
      <c r="H46" s="12">
        <f t="shared" ref="H46" si="7">F46+G46</f>
        <v>24913</v>
      </c>
      <c r="I46" s="59"/>
    </row>
    <row r="47" spans="1:9" s="49" customFormat="1" ht="22.4" customHeight="1" x14ac:dyDescent="0.35">
      <c r="A47" s="27" t="s">
        <v>128</v>
      </c>
      <c r="B47" s="12">
        <v>1269</v>
      </c>
      <c r="C47" s="12">
        <v>2412</v>
      </c>
      <c r="D47" s="12">
        <v>19518</v>
      </c>
      <c r="E47" s="12">
        <v>2921</v>
      </c>
      <c r="F47" s="12">
        <f>Table4[[#This Row],[Gas
smart 
meters]]+Table4[[#This Row],[Electricity
smart 
meters]]</f>
        <v>20787</v>
      </c>
      <c r="G47" s="12">
        <f>Table4[[#This Row],[Gas
advanced 
meters]]+Table4[[#This Row],[Electricity
advanced 
meters]]</f>
        <v>5333</v>
      </c>
      <c r="H47" s="12">
        <f t="shared" ref="H47" si="8">F47+G47</f>
        <v>26120</v>
      </c>
      <c r="I47" s="59" t="s">
        <v>145</v>
      </c>
    </row>
    <row r="48" spans="1:9" s="49" customFormat="1" ht="17.149999999999999" customHeight="1" x14ac:dyDescent="0.35">
      <c r="A48" s="27" t="s">
        <v>129</v>
      </c>
      <c r="B48" s="12">
        <v>2425</v>
      </c>
      <c r="C48" s="12">
        <v>2993</v>
      </c>
      <c r="D48" s="12">
        <v>20008</v>
      </c>
      <c r="E48" s="12">
        <v>3132</v>
      </c>
      <c r="F48" s="12">
        <f>Table4[[#This Row],[Gas
smart 
meters]]+Table4[[#This Row],[Electricity
smart 
meters]]</f>
        <v>22433</v>
      </c>
      <c r="G48" s="12">
        <f>Table4[[#This Row],[Gas
advanced 
meters]]+Table4[[#This Row],[Electricity
advanced 
meters]]</f>
        <v>6125</v>
      </c>
      <c r="H48" s="12">
        <f t="shared" ref="H48" si="9">F48+G48</f>
        <v>28558</v>
      </c>
      <c r="I48" s="59"/>
    </row>
    <row r="49" spans="1:9" s="49" customFormat="1" ht="17.149999999999999" customHeight="1" x14ac:dyDescent="0.35">
      <c r="A49" s="27" t="s">
        <v>130</v>
      </c>
      <c r="B49" s="12">
        <v>2502</v>
      </c>
      <c r="C49" s="12">
        <v>2739</v>
      </c>
      <c r="D49" s="12">
        <v>21799</v>
      </c>
      <c r="E49" s="12">
        <v>2704</v>
      </c>
      <c r="F49" s="12">
        <f>Table4[[#This Row],[Gas
smart 
meters]]+Table4[[#This Row],[Electricity
smart 
meters]]</f>
        <v>24301</v>
      </c>
      <c r="G49" s="12">
        <f>Table4[[#This Row],[Gas
advanced 
meters]]+Table4[[#This Row],[Electricity
advanced 
meters]]</f>
        <v>5443</v>
      </c>
      <c r="H49" s="12">
        <f t="shared" ref="H49" si="10">F49+G49</f>
        <v>29744</v>
      </c>
      <c r="I49" s="59"/>
    </row>
    <row r="50" spans="1:9" s="49" customFormat="1" ht="17.149999999999999" customHeight="1" x14ac:dyDescent="0.35">
      <c r="A50" s="27" t="s">
        <v>131</v>
      </c>
      <c r="B50" s="12">
        <v>2607</v>
      </c>
      <c r="C50" s="12">
        <v>1787</v>
      </c>
      <c r="D50" s="12">
        <v>22783</v>
      </c>
      <c r="E50" s="12">
        <v>2517</v>
      </c>
      <c r="F50" s="12">
        <f>Table4[[#This Row],[Gas
smart 
meters]]+Table4[[#This Row],[Electricity
smart 
meters]]</f>
        <v>25390</v>
      </c>
      <c r="G50" s="12">
        <f>Table4[[#This Row],[Gas
advanced 
meters]]+Table4[[#This Row],[Electricity
advanced 
meters]]</f>
        <v>4304</v>
      </c>
      <c r="H50" s="12">
        <f t="shared" ref="H50" si="11">F50+G50</f>
        <v>29694</v>
      </c>
      <c r="I50" s="59"/>
    </row>
    <row r="51" spans="1:9" s="49" customFormat="1" ht="22.4" customHeight="1" x14ac:dyDescent="0.35">
      <c r="A51" s="27" t="s">
        <v>132</v>
      </c>
      <c r="B51" s="12">
        <v>3628</v>
      </c>
      <c r="C51" s="12">
        <v>3101</v>
      </c>
      <c r="D51" s="12">
        <v>28101</v>
      </c>
      <c r="E51" s="12">
        <v>2790</v>
      </c>
      <c r="F51" s="12">
        <f>Table4[[#This Row],[Gas
smart 
meters]]+Table4[[#This Row],[Electricity
smart 
meters]]</f>
        <v>31729</v>
      </c>
      <c r="G51" s="12">
        <f>Table4[[#This Row],[Gas
advanced 
meters]]+Table4[[#This Row],[Electricity
advanced 
meters]]</f>
        <v>5891</v>
      </c>
      <c r="H51" s="12">
        <f t="shared" ref="H51:H54" si="12">F51+G51</f>
        <v>37620</v>
      </c>
      <c r="I51" s="27"/>
    </row>
    <row r="52" spans="1:9" s="49" customFormat="1" ht="17.149999999999999" customHeight="1" x14ac:dyDescent="0.35">
      <c r="A52" s="27" t="s">
        <v>133</v>
      </c>
      <c r="B52" s="12">
        <v>3208</v>
      </c>
      <c r="C52" s="12">
        <v>2013</v>
      </c>
      <c r="D52" s="12">
        <v>26174</v>
      </c>
      <c r="E52" s="12">
        <v>3273</v>
      </c>
      <c r="F52" s="12">
        <f>Table4[[#This Row],[Gas
smart 
meters]]+Table4[[#This Row],[Electricity
smart 
meters]]</f>
        <v>29382</v>
      </c>
      <c r="G52" s="12">
        <f>Table4[[#This Row],[Gas
advanced 
meters]]+Table4[[#This Row],[Electricity
advanced 
meters]]</f>
        <v>5286</v>
      </c>
      <c r="H52" s="12">
        <f t="shared" si="12"/>
        <v>34668</v>
      </c>
      <c r="I52" s="59"/>
    </row>
    <row r="53" spans="1:9" s="49" customFormat="1" ht="17.149999999999999" customHeight="1" x14ac:dyDescent="0.35">
      <c r="A53" s="27" t="s">
        <v>134</v>
      </c>
      <c r="B53" s="12">
        <v>2766</v>
      </c>
      <c r="C53" s="12">
        <v>1921</v>
      </c>
      <c r="D53" s="12">
        <v>27574</v>
      </c>
      <c r="E53" s="12">
        <v>4157</v>
      </c>
      <c r="F53" s="12">
        <f>Table4[[#This Row],[Gas
smart 
meters]]+Table4[[#This Row],[Electricity
smart 
meters]]</f>
        <v>30340</v>
      </c>
      <c r="G53" s="12">
        <f>Table4[[#This Row],[Gas
advanced 
meters]]+Table4[[#This Row],[Electricity
advanced 
meters]]</f>
        <v>6078</v>
      </c>
      <c r="H53" s="12">
        <f t="shared" si="12"/>
        <v>36418</v>
      </c>
      <c r="I53" s="59"/>
    </row>
    <row r="54" spans="1:9" ht="17.149999999999999" customHeight="1" x14ac:dyDescent="0.35">
      <c r="A54" s="27" t="s">
        <v>135</v>
      </c>
      <c r="B54" s="12">
        <v>3019</v>
      </c>
      <c r="C54" s="12">
        <v>1882</v>
      </c>
      <c r="D54" s="12">
        <v>29683</v>
      </c>
      <c r="E54" s="12">
        <v>4149</v>
      </c>
      <c r="F54" s="12">
        <f>Table4[[#This Row],[Gas
smart 
meters]]+Table4[[#This Row],[Electricity
smart 
meters]]</f>
        <v>32702</v>
      </c>
      <c r="G54" s="12">
        <f>Table4[[#This Row],[Gas
advanced 
meters]]+Table4[[#This Row],[Electricity
advanced 
meters]]</f>
        <v>6031</v>
      </c>
      <c r="H54" s="12">
        <f t="shared" si="12"/>
        <v>38733</v>
      </c>
      <c r="I54" s="59"/>
    </row>
    <row r="55" spans="1:9" ht="22.4" customHeight="1" x14ac:dyDescent="0.35">
      <c r="A55" s="166" t="s">
        <v>971</v>
      </c>
      <c r="B55" s="147">
        <v>2950</v>
      </c>
      <c r="C55" s="147">
        <v>1432</v>
      </c>
      <c r="D55" s="147">
        <v>25724</v>
      </c>
      <c r="E55" s="147">
        <v>3425</v>
      </c>
      <c r="F55" s="147">
        <f>Table4[[#This Row],[Gas
smart 
meters]]+Table4[[#This Row],[Electricity
smart 
meters]]</f>
        <v>28674</v>
      </c>
      <c r="G55" s="147">
        <f>Table4[[#This Row],[Gas
advanced 
meters]]+Table4[[#This Row],[Electricity
advanced 
meters]]</f>
        <v>4857</v>
      </c>
      <c r="H55" s="147">
        <f t="shared" ref="H55" si="13">F55+G55</f>
        <v>33531</v>
      </c>
      <c r="I55" s="148"/>
    </row>
    <row r="56" spans="1:9" ht="17.149999999999999" customHeight="1" x14ac:dyDescent="0.35">
      <c r="A56" s="166" t="s">
        <v>75</v>
      </c>
      <c r="B56" s="147">
        <f>SUM(B8:B55)</f>
        <v>36342</v>
      </c>
      <c r="C56" s="147">
        <f>SUM(C8:C55)</f>
        <v>134619</v>
      </c>
      <c r="D56" s="147">
        <f>SUM(D8:D55)</f>
        <v>450925</v>
      </c>
      <c r="E56" s="147">
        <f>SUM(E8:E55)</f>
        <v>823935</v>
      </c>
      <c r="F56" s="147">
        <f>Table4[[#This Row],[Gas
smart 
meters]]+Table4[[#This Row],[Electricity
smart 
meters]]</f>
        <v>487267</v>
      </c>
      <c r="G56" s="147">
        <f>Table4[[#This Row],[Gas
advanced 
meters]]+Table4[[#This Row],[Electricity
advanced 
meters]]</f>
        <v>958554</v>
      </c>
      <c r="H56" s="147">
        <f>F56+G56</f>
        <v>1445821</v>
      </c>
      <c r="I56" s="59"/>
    </row>
  </sheetData>
  <phoneticPr fontId="14"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W54"/>
  <sheetViews>
    <sheetView showGridLines="0" zoomScaleNormal="100" workbookViewId="0"/>
  </sheetViews>
  <sheetFormatPr defaultColWidth="9.1796875" defaultRowHeight="17.149999999999999" customHeight="1" x14ac:dyDescent="0.35"/>
  <cols>
    <col min="1" max="1" width="7.453125" style="48" customWidth="1"/>
    <col min="2" max="22" width="14.26953125" style="4" customWidth="1"/>
    <col min="23" max="23" width="61.453125" style="4" customWidth="1"/>
    <col min="24" max="16384" width="9.1796875" style="48"/>
  </cols>
  <sheetData>
    <row r="1" spans="1:23" ht="25.5" customHeight="1" x14ac:dyDescent="0.35">
      <c r="A1" s="75" t="s">
        <v>166</v>
      </c>
    </row>
    <row r="2" spans="1:23" ht="17.149999999999999" customHeight="1" x14ac:dyDescent="0.35">
      <c r="A2" s="37" t="s">
        <v>167</v>
      </c>
      <c r="R2" s="68"/>
      <c r="S2" s="68"/>
      <c r="T2" s="68"/>
      <c r="U2" s="68"/>
      <c r="V2" s="68"/>
      <c r="W2" s="68"/>
    </row>
    <row r="3" spans="1:23" s="64" customFormat="1" ht="17.149999999999999" customHeight="1" x14ac:dyDescent="0.35">
      <c r="A3" s="37" t="s">
        <v>60</v>
      </c>
      <c r="B3" s="63"/>
      <c r="C3" s="54"/>
      <c r="D3" s="8"/>
      <c r="E3" s="8"/>
      <c r="F3" s="9"/>
      <c r="J3" s="68"/>
      <c r="K3" s="68"/>
      <c r="L3" s="68"/>
      <c r="M3" s="68"/>
      <c r="N3" s="68"/>
      <c r="O3" s="68"/>
      <c r="P3" s="4"/>
      <c r="Q3" s="157"/>
      <c r="R3" s="158"/>
      <c r="S3" s="102"/>
      <c r="T3" s="102"/>
      <c r="U3" s="102"/>
      <c r="V3" s="102"/>
      <c r="W3" s="102"/>
    </row>
    <row r="4" spans="1:23" ht="17.149999999999999" customHeight="1" x14ac:dyDescent="0.35">
      <c r="A4" s="37" t="s">
        <v>168</v>
      </c>
      <c r="Q4" s="157"/>
      <c r="R4" s="158"/>
      <c r="S4" s="102"/>
      <c r="T4" s="102"/>
      <c r="U4" s="102"/>
      <c r="V4" s="102"/>
      <c r="W4" s="102"/>
    </row>
    <row r="5" spans="1:23" ht="17.149999999999999" customHeight="1" x14ac:dyDescent="0.35">
      <c r="A5" s="37" t="s">
        <v>974</v>
      </c>
      <c r="F5" s="100"/>
      <c r="G5" s="100"/>
      <c r="H5" s="100"/>
      <c r="I5" s="100"/>
      <c r="J5" s="17"/>
    </row>
    <row r="6" spans="1:23" ht="17.149999999999999" customHeight="1" x14ac:dyDescent="0.35">
      <c r="A6" s="37" t="s">
        <v>61</v>
      </c>
      <c r="F6" s="100"/>
      <c r="G6" s="100"/>
      <c r="H6" s="100"/>
      <c r="I6" s="137"/>
      <c r="J6" s="17"/>
    </row>
    <row r="7" spans="1:23" ht="17.149999999999999" customHeight="1" x14ac:dyDescent="0.35">
      <c r="A7" s="44" t="s">
        <v>972</v>
      </c>
      <c r="B7" s="146"/>
      <c r="C7" s="146"/>
      <c r="D7" s="146"/>
      <c r="F7" s="17"/>
      <c r="G7" s="17"/>
      <c r="H7" s="17"/>
      <c r="I7" s="100"/>
      <c r="J7" s="17"/>
      <c r="M7" s="98"/>
      <c r="O7" s="100"/>
    </row>
    <row r="8" spans="1:23" s="30" customFormat="1" ht="25.5" customHeight="1" x14ac:dyDescent="0.35">
      <c r="A8" s="73" t="s">
        <v>169</v>
      </c>
      <c r="O8" s="96"/>
    </row>
    <row r="9" spans="1:23" s="49" customFormat="1" ht="107.25" customHeight="1" x14ac:dyDescent="0.35">
      <c r="A9" s="39" t="s">
        <v>170</v>
      </c>
      <c r="B9" s="34" t="s">
        <v>171</v>
      </c>
      <c r="C9" s="34" t="s">
        <v>172</v>
      </c>
      <c r="D9" s="34" t="s">
        <v>173</v>
      </c>
      <c r="E9" s="34" t="s">
        <v>174</v>
      </c>
      <c r="F9" s="34" t="s">
        <v>175</v>
      </c>
      <c r="G9" s="34" t="s">
        <v>176</v>
      </c>
      <c r="H9" s="34" t="s">
        <v>177</v>
      </c>
      <c r="I9" s="34" t="s">
        <v>178</v>
      </c>
      <c r="J9" s="34" t="s">
        <v>179</v>
      </c>
      <c r="K9" s="34" t="s">
        <v>180</v>
      </c>
      <c r="L9" s="34" t="s">
        <v>181</v>
      </c>
      <c r="M9" s="34" t="s">
        <v>182</v>
      </c>
      <c r="N9" s="34" t="s">
        <v>183</v>
      </c>
      <c r="O9" s="34" t="s">
        <v>184</v>
      </c>
      <c r="P9" s="34" t="s">
        <v>185</v>
      </c>
      <c r="Q9" s="34" t="s">
        <v>186</v>
      </c>
      <c r="R9" s="34" t="s">
        <v>187</v>
      </c>
      <c r="S9" s="34" t="s">
        <v>188</v>
      </c>
      <c r="T9" s="34" t="s">
        <v>189</v>
      </c>
      <c r="U9" s="34" t="s">
        <v>190</v>
      </c>
      <c r="V9" s="34" t="s">
        <v>75</v>
      </c>
      <c r="W9" s="42" t="s">
        <v>19</v>
      </c>
    </row>
    <row r="10" spans="1:23" ht="17.149999999999999" customHeight="1" x14ac:dyDescent="0.35">
      <c r="A10" s="40">
        <v>2012</v>
      </c>
      <c r="B10" s="12">
        <v>1461</v>
      </c>
      <c r="C10" s="12"/>
      <c r="D10" s="12">
        <f>Table5a[[#This Row],[Large suppliers
gas meters
smart in
smart mode]]+Table5a[[#This Row],[Large suppliers
gas meters
smart in
traditional mode]]</f>
        <v>1461</v>
      </c>
      <c r="E10" s="12">
        <v>21550984</v>
      </c>
      <c r="F10" s="12">
        <v>1739</v>
      </c>
      <c r="G10" s="12"/>
      <c r="H10" s="12">
        <f>Table5a[[#This Row],[Large
suppliers
electricity 
meters
smart in
smart mode]]+Table5a[[#This Row],[Large 
suppliers
electricity 
meters
smart in
traditional mode]]</f>
        <v>1739</v>
      </c>
      <c r="I10" s="12">
        <v>26174965</v>
      </c>
      <c r="J10" s="12"/>
      <c r="K10" s="12"/>
      <c r="L10" s="12">
        <f>Table5a[[#This Row],[Small
suppliers
gas meters
smart in
smart mode]]+Table5a[[#This Row],[Small
suppliers
gas meters
smart in
traditional mode]]</f>
        <v>0</v>
      </c>
      <c r="M10" s="12"/>
      <c r="N10" s="12"/>
      <c r="O10" s="12"/>
      <c r="P10" s="12">
        <f>Table5a[[#This Row],[Small
suppliers
electricity 
meters
smart in
smart mode]]+Table5a[[#This Row],[Small 
suppliers
electricity 
meters
smart in
traditional mode]]</f>
        <v>0</v>
      </c>
      <c r="Q10" s="12"/>
      <c r="R10" s="12">
        <f t="shared" ref="R10:R20" si="0">SUM(B10,F10,J10,N10)</f>
        <v>3200</v>
      </c>
      <c r="S10" s="12"/>
      <c r="T10" s="12">
        <f>SUM(Table5a[[#This Row],[Large suppliers
gas meters
total smart]],Table5a[[#This Row],[Large suppliers
electricity meters
total smart]],Table5a[[#This Row],[Small suppliers
gas meters
total smart]],Table5a[[#This Row],[Small suppliers
electricity meters
total smart]])</f>
        <v>3200</v>
      </c>
      <c r="U10" s="12">
        <f t="shared" ref="U10:U21" si="1">SUM(E10,I10,M10,Q10)</f>
        <v>47725949</v>
      </c>
      <c r="V10" s="12">
        <f>Table5a[[#This Row],[All suppliers
total smart meters]]+Table5a[[#This Row],[All 
suppliers
non-smart]]</f>
        <v>47729149</v>
      </c>
      <c r="W10" s="38"/>
    </row>
    <row r="11" spans="1:23" ht="17.149999999999999" customHeight="1" x14ac:dyDescent="0.35">
      <c r="A11" s="40" t="s">
        <v>191</v>
      </c>
      <c r="B11" s="12">
        <v>101728</v>
      </c>
      <c r="C11" s="12"/>
      <c r="D11" s="12">
        <f>Table5a[[#This Row],[Large suppliers
gas meters
smart in
smart mode]]+Table5a[[#This Row],[Large suppliers
gas meters
smart in
traditional mode]]</f>
        <v>101728</v>
      </c>
      <c r="E11" s="12">
        <v>21513727</v>
      </c>
      <c r="F11" s="12">
        <v>163427</v>
      </c>
      <c r="G11" s="12"/>
      <c r="H11" s="12">
        <f>Table5a[[#This Row],[Large
suppliers
electricity 
meters
smart in
smart mode]]+Table5a[[#This Row],[Large 
suppliers
electricity 
meters
smart in
traditional mode]]</f>
        <v>163427</v>
      </c>
      <c r="I11" s="12">
        <v>25994868</v>
      </c>
      <c r="J11" s="12"/>
      <c r="K11" s="12"/>
      <c r="L11" s="12">
        <f>Table5a[[#This Row],[Small
suppliers
gas meters
smart in
smart mode]]+Table5a[[#This Row],[Small
suppliers
gas meters
smart in
traditional mode]]</f>
        <v>0</v>
      </c>
      <c r="M11" s="12"/>
      <c r="N11" s="12"/>
      <c r="O11" s="12"/>
      <c r="P11" s="12">
        <f>Table5a[[#This Row],[Small
suppliers
electricity 
meters
smart in
smart mode]]+Table5a[[#This Row],[Small 
suppliers
electricity 
meters
smart in
traditional mode]]</f>
        <v>0</v>
      </c>
      <c r="Q11" s="12"/>
      <c r="R11" s="12">
        <f t="shared" si="0"/>
        <v>265155</v>
      </c>
      <c r="S11" s="12"/>
      <c r="T11" s="12">
        <f>SUM(Table5a[[#This Row],[Large suppliers
gas meters
total smart]],Table5a[[#This Row],[Large suppliers
electricity meters
total smart]],Table5a[[#This Row],[Small suppliers
gas meters
total smart]],Table5a[[#This Row],[Small suppliers
electricity meters
total smart]])</f>
        <v>265155</v>
      </c>
      <c r="U11" s="12">
        <f t="shared" si="1"/>
        <v>47508595</v>
      </c>
      <c r="V11" s="12">
        <f>Table5a[[#This Row],[All suppliers
total smart meters]]+Table5a[[#This Row],[All 
suppliers
non-smart]]</f>
        <v>47773750</v>
      </c>
      <c r="W11" s="38" t="s">
        <v>82</v>
      </c>
    </row>
    <row r="12" spans="1:23" ht="17.149999999999999" customHeight="1" x14ac:dyDescent="0.35">
      <c r="A12" s="40">
        <v>2014</v>
      </c>
      <c r="B12" s="12">
        <v>270589</v>
      </c>
      <c r="C12" s="12"/>
      <c r="D12" s="12">
        <f>Table5a[[#This Row],[Large suppliers
gas meters
smart in
smart mode]]+Table5a[[#This Row],[Large suppliers
gas meters
smart in
traditional mode]]</f>
        <v>270589</v>
      </c>
      <c r="E12" s="12">
        <v>20564248</v>
      </c>
      <c r="F12" s="12">
        <v>400645</v>
      </c>
      <c r="G12" s="12"/>
      <c r="H12" s="12">
        <f>Table5a[[#This Row],[Large
suppliers
electricity 
meters
smart in
smart mode]]+Table5a[[#This Row],[Large 
suppliers
electricity 
meters
smart in
traditional mode]]</f>
        <v>400645</v>
      </c>
      <c r="I12" s="12">
        <v>24890373</v>
      </c>
      <c r="J12" s="12"/>
      <c r="K12" s="12"/>
      <c r="L12" s="12">
        <f>Table5a[[#This Row],[Small
suppliers
gas meters
smart in
smart mode]]+Table5a[[#This Row],[Small
suppliers
gas meters
smart in
traditional mode]]</f>
        <v>0</v>
      </c>
      <c r="M12" s="12"/>
      <c r="N12" s="12"/>
      <c r="O12" s="12"/>
      <c r="P12" s="12">
        <f>Table5a[[#This Row],[Small
suppliers
electricity 
meters
smart in
smart mode]]+Table5a[[#This Row],[Small 
suppliers
electricity 
meters
smart in
traditional mode]]</f>
        <v>0</v>
      </c>
      <c r="Q12" s="12"/>
      <c r="R12" s="12">
        <f t="shared" si="0"/>
        <v>671234</v>
      </c>
      <c r="S12" s="12"/>
      <c r="T12" s="12">
        <f>SUM(Table5a[[#This Row],[Large suppliers
gas meters
total smart]],Table5a[[#This Row],[Large suppliers
electricity meters
total smart]],Table5a[[#This Row],[Small suppliers
gas meters
total smart]],Table5a[[#This Row],[Small suppliers
electricity meters
total smart]])</f>
        <v>671234</v>
      </c>
      <c r="U12" s="12">
        <f t="shared" si="1"/>
        <v>45454621</v>
      </c>
      <c r="V12" s="12">
        <f>Table5a[[#This Row],[All suppliers
total smart meters]]+Table5a[[#This Row],[All 
suppliers
non-smart]]</f>
        <v>46125855</v>
      </c>
      <c r="W12" s="38"/>
    </row>
    <row r="13" spans="1:23" ht="17.149999999999999" customHeight="1" x14ac:dyDescent="0.35">
      <c r="A13" s="40" t="s">
        <v>192</v>
      </c>
      <c r="B13" s="12">
        <v>763341</v>
      </c>
      <c r="C13" s="12"/>
      <c r="D13" s="12">
        <f>Table5a[[#This Row],[Large suppliers
gas meters
smart in
smart mode]]+Table5a[[#This Row],[Large suppliers
gas meters
smart in
traditional mode]]</f>
        <v>763341</v>
      </c>
      <c r="E13" s="12">
        <v>20726526</v>
      </c>
      <c r="F13" s="12">
        <v>1118564</v>
      </c>
      <c r="G13" s="12"/>
      <c r="H13" s="12">
        <f>Table5a[[#This Row],[Large
suppliers
electricity 
meters
smart in
smart mode]]+Table5a[[#This Row],[Large 
suppliers
electricity 
meters
smart in
traditional mode]]</f>
        <v>1118564</v>
      </c>
      <c r="I13" s="12">
        <v>24923979</v>
      </c>
      <c r="J13" s="12">
        <v>206886</v>
      </c>
      <c r="K13" s="12"/>
      <c r="L13" s="12">
        <f>Table5a[[#This Row],[Small
suppliers
gas meters
smart in
smart mode]]+Table5a[[#This Row],[Small
suppliers
gas meters
smart in
traditional mode]]</f>
        <v>206886</v>
      </c>
      <c r="M13" s="12">
        <v>951080</v>
      </c>
      <c r="N13" s="12">
        <v>231690</v>
      </c>
      <c r="O13" s="12"/>
      <c r="P13" s="12">
        <f>Table5a[[#This Row],[Small
suppliers
electricity 
meters
smart in
smart mode]]+Table5a[[#This Row],[Small 
suppliers
electricity 
meters
smart in
traditional mode]]</f>
        <v>231690</v>
      </c>
      <c r="Q13" s="12">
        <v>1228977</v>
      </c>
      <c r="R13" s="12">
        <f t="shared" si="0"/>
        <v>2320481</v>
      </c>
      <c r="S13" s="12"/>
      <c r="T13" s="12">
        <f>SUM(Table5a[[#This Row],[Large suppliers
gas meters
total smart]],Table5a[[#This Row],[Large suppliers
electricity meters
total smart]],Table5a[[#This Row],[Small suppliers
gas meters
total smart]],Table5a[[#This Row],[Small suppliers
electricity meters
total smart]])</f>
        <v>2320481</v>
      </c>
      <c r="U13" s="12">
        <f t="shared" si="1"/>
        <v>47830562</v>
      </c>
      <c r="V13" s="12">
        <f>Table5a[[#This Row],[All suppliers
total smart meters]]+Table5a[[#This Row],[All 
suppliers
non-smart]]</f>
        <v>50151043</v>
      </c>
      <c r="W13" s="38" t="s">
        <v>88</v>
      </c>
    </row>
    <row r="14" spans="1:23" ht="17.149999999999999" customHeight="1" x14ac:dyDescent="0.35">
      <c r="A14" s="40" t="s">
        <v>193</v>
      </c>
      <c r="B14" s="12">
        <v>2069121</v>
      </c>
      <c r="C14" s="12"/>
      <c r="D14" s="12">
        <f>Table5a[[#This Row],[Large suppliers
gas meters
smart in
smart mode]]+Table5a[[#This Row],[Large suppliers
gas meters
smart in
traditional mode]]</f>
        <v>2069121</v>
      </c>
      <c r="E14" s="12">
        <v>19847570</v>
      </c>
      <c r="F14" s="12">
        <v>2794169</v>
      </c>
      <c r="G14" s="12"/>
      <c r="H14" s="12">
        <f>Table5a[[#This Row],[Large
suppliers
electricity 
meters
smart in
smart mode]]+Table5a[[#This Row],[Large 
suppliers
electricity 
meters
smart in
traditional mode]]</f>
        <v>2794169</v>
      </c>
      <c r="I14" s="12">
        <v>23591156</v>
      </c>
      <c r="J14" s="12">
        <v>35420</v>
      </c>
      <c r="K14" s="12"/>
      <c r="L14" s="12">
        <f>Table5a[[#This Row],[Small
suppliers
gas meters
smart in
smart mode]]+Table5a[[#This Row],[Small
suppliers
gas meters
smart in
traditional mode]]</f>
        <v>35420</v>
      </c>
      <c r="M14" s="12">
        <v>937603</v>
      </c>
      <c r="N14" s="12">
        <v>48272</v>
      </c>
      <c r="O14" s="12"/>
      <c r="P14" s="12">
        <f>Table5a[[#This Row],[Small
suppliers
electricity 
meters
smart in
smart mode]]+Table5a[[#This Row],[Small 
suppliers
electricity 
meters
smart in
traditional mode]]</f>
        <v>48272</v>
      </c>
      <c r="Q14" s="12">
        <v>1222055</v>
      </c>
      <c r="R14" s="12">
        <f t="shared" si="0"/>
        <v>4946982</v>
      </c>
      <c r="S14" s="12"/>
      <c r="T14" s="12">
        <f>SUM(Table5a[[#This Row],[Large suppliers
gas meters
total smart]],Table5a[[#This Row],[Large suppliers
electricity meters
total smart]],Table5a[[#This Row],[Small suppliers
gas meters
total smart]],Table5a[[#This Row],[Small suppliers
electricity meters
total smart]])</f>
        <v>4946982</v>
      </c>
      <c r="U14" s="11">
        <f>SUM(E14,I14,M14,Q14)</f>
        <v>45598384</v>
      </c>
      <c r="V14" s="12">
        <f>Table5a[[#This Row],[All suppliers
total smart meters]]+Table5a[[#This Row],[All 
suppliers
non-smart]]</f>
        <v>50545366</v>
      </c>
      <c r="W14" s="38" t="s">
        <v>194</v>
      </c>
    </row>
    <row r="15" spans="1:23" ht="17.149999999999999" customHeight="1" x14ac:dyDescent="0.35">
      <c r="A15" s="40" t="s">
        <v>195</v>
      </c>
      <c r="B15" s="12">
        <v>3753303</v>
      </c>
      <c r="C15" s="12"/>
      <c r="D15" s="12">
        <f>Table5a[[#This Row],[Large suppliers
gas meters
smart in
smart mode]]+Table5a[[#This Row],[Large suppliers
gas meters
smart in
traditional mode]]</f>
        <v>3753303</v>
      </c>
      <c r="E15" s="12">
        <v>17529114</v>
      </c>
      <c r="F15" s="12">
        <v>5009188</v>
      </c>
      <c r="G15" s="12"/>
      <c r="H15" s="12">
        <f>Table5a[[#This Row],[Large
suppliers
electricity 
meters
smart in
smart mode]]+Table5a[[#This Row],[Large 
suppliers
electricity 
meters
smart in
traditional mode]]</f>
        <v>5009188</v>
      </c>
      <c r="I15" s="12">
        <v>20676394</v>
      </c>
      <c r="J15" s="12">
        <v>89955</v>
      </c>
      <c r="K15" s="12"/>
      <c r="L15" s="12">
        <f>Table5a[[#This Row],[Small
suppliers
gas meters
smart in
smart mode]]+Table5a[[#This Row],[Small
suppliers
gas meters
smart in
traditional mode]]</f>
        <v>89955</v>
      </c>
      <c r="M15" s="12">
        <v>1493479</v>
      </c>
      <c r="N15" s="12">
        <v>123248</v>
      </c>
      <c r="O15" s="12"/>
      <c r="P15" s="12">
        <f>Table5a[[#This Row],[Small
suppliers
electricity 
meters
smart in
smart mode]]+Table5a[[#This Row],[Small 
suppliers
electricity 
meters
smart in
traditional mode]]</f>
        <v>123248</v>
      </c>
      <c r="Q15" s="12">
        <v>1883830</v>
      </c>
      <c r="R15" s="12">
        <f t="shared" si="0"/>
        <v>8975694</v>
      </c>
      <c r="S15" s="12"/>
      <c r="T15" s="12">
        <f>SUM(Table5a[[#This Row],[Large suppliers
gas meters
total smart]],Table5a[[#This Row],[Large suppliers
electricity meters
total smart]],Table5a[[#This Row],[Small suppliers
gas meters
total smart]],Table5a[[#This Row],[Small suppliers
electricity meters
total smart]])</f>
        <v>8975694</v>
      </c>
      <c r="U15" s="12">
        <f t="shared" si="1"/>
        <v>41582817</v>
      </c>
      <c r="V15" s="12">
        <f>Table5a[[#This Row],[All suppliers
total smart meters]]+Table5a[[#This Row],[All 
suppliers
non-smart]]</f>
        <v>50558511</v>
      </c>
      <c r="W15" s="38" t="s">
        <v>103</v>
      </c>
    </row>
    <row r="16" spans="1:23" ht="17.149999999999999" customHeight="1" x14ac:dyDescent="0.35">
      <c r="A16" s="40" t="s">
        <v>196</v>
      </c>
      <c r="B16" s="12">
        <f>Table1!$B$34</f>
        <v>5266181</v>
      </c>
      <c r="C16" s="12">
        <f>Table1!$C$34</f>
        <v>687942</v>
      </c>
      <c r="D16" s="12">
        <f>Table5a[[#This Row],[Large suppliers
gas meters
smart in
smart mode]]+Table5a[[#This Row],[Large suppliers
gas meters
smart in
traditional mode]]</f>
        <v>5954123</v>
      </c>
      <c r="E16" s="12">
        <f>Table1!$E$34</f>
        <v>15445560</v>
      </c>
      <c r="F16" s="12">
        <f>Table1!$F$34</f>
        <v>7027058</v>
      </c>
      <c r="G16" s="12">
        <f>Table1!$G$34</f>
        <v>913408</v>
      </c>
      <c r="H16" s="12">
        <f>Table5a[[#This Row],[Large
suppliers
electricity 
meters
smart in
smart mode]]+Table5a[[#This Row],[Large 
suppliers
electricity 
meters
smart in
traditional mode]]</f>
        <v>7940466</v>
      </c>
      <c r="I16" s="12">
        <f>Table1!$I$34</f>
        <v>17922870</v>
      </c>
      <c r="J16" s="12">
        <v>155348</v>
      </c>
      <c r="K16" s="12">
        <v>104158</v>
      </c>
      <c r="L16" s="12">
        <f>Table5a[[#This Row],[Small
suppliers
gas meters
smart in
smart mode]]+Table5a[[#This Row],[Small
suppliers
gas meters
smart in
traditional mode]]</f>
        <v>259506</v>
      </c>
      <c r="M16" s="12">
        <v>1448016</v>
      </c>
      <c r="N16" s="12">
        <v>197500</v>
      </c>
      <c r="O16" s="12">
        <v>161909</v>
      </c>
      <c r="P16" s="12">
        <f>Table5a[[#This Row],[Small
suppliers
electricity 
meters
smart in
smart mode]]+Table5a[[#This Row],[Small 
suppliers
electricity 
meters
smart in
traditional mode]]</f>
        <v>359409</v>
      </c>
      <c r="Q16" s="12">
        <v>1705458</v>
      </c>
      <c r="R16" s="12">
        <f t="shared" si="0"/>
        <v>12646087</v>
      </c>
      <c r="S16" s="12">
        <f t="shared" ref="S16:S21" si="2">SUM(C16,G16,K16,O16)</f>
        <v>1867417</v>
      </c>
      <c r="T16" s="12">
        <f>SUM(Table5a[[#This Row],[Large suppliers
gas meters
total smart]],Table5a[[#This Row],[Large suppliers
electricity meters
total smart]],Table5a[[#This Row],[Small suppliers
gas meters
total smart]],Table5a[[#This Row],[Small suppliers
electricity meters
total smart]])</f>
        <v>14513504</v>
      </c>
      <c r="U16" s="12">
        <f t="shared" si="1"/>
        <v>36521904</v>
      </c>
      <c r="V16" s="12">
        <f>Table5a[[#This Row],[All suppliers
total smart meters]]+Table5a[[#This Row],[All 
suppliers
non-smart]]</f>
        <v>51035408</v>
      </c>
      <c r="W16" s="38" t="s">
        <v>197</v>
      </c>
    </row>
    <row r="17" spans="1:23" ht="17.149999999999999" customHeight="1" x14ac:dyDescent="0.35">
      <c r="A17" s="40" t="s">
        <v>198</v>
      </c>
      <c r="B17" s="12">
        <f>Table1!$B$38</f>
        <v>6294285</v>
      </c>
      <c r="C17" s="12">
        <f>Table1!$C$38</f>
        <v>1495786</v>
      </c>
      <c r="D17" s="12">
        <f>Table5a[[#This Row],[Large suppliers
gas meters
smart in
smart mode]]+Table5a[[#This Row],[Large suppliers
gas meters
smart in
traditional mode]]</f>
        <v>7790071</v>
      </c>
      <c r="E17" s="12">
        <f>Table1!$E$38</f>
        <v>14023880</v>
      </c>
      <c r="F17" s="12">
        <f>Table1!$F$38</f>
        <v>8431865</v>
      </c>
      <c r="G17" s="12">
        <f>Table1!$G$38</f>
        <v>1989202</v>
      </c>
      <c r="H17" s="12">
        <f>Table5a[[#This Row],[Large
suppliers
electricity 
meters
smart in
smart mode]]+Table5a[[#This Row],[Large 
suppliers
electricity 
meters
smart in
traditional mode]]</f>
        <v>10421067</v>
      </c>
      <c r="I17" s="12">
        <f>Table1!$I$38</f>
        <v>16073174</v>
      </c>
      <c r="J17" s="12">
        <v>203832</v>
      </c>
      <c r="K17" s="12">
        <v>195792</v>
      </c>
      <c r="L17" s="12">
        <f>Table5a[[#This Row],[Small
suppliers
gas meters
smart in
smart mode]]+Table5a[[#This Row],[Small
suppliers
gas meters
smart in
traditional mode]]</f>
        <v>399624</v>
      </c>
      <c r="M17" s="12">
        <v>1207004</v>
      </c>
      <c r="N17" s="12">
        <v>265459</v>
      </c>
      <c r="O17" s="12">
        <v>287648</v>
      </c>
      <c r="P17" s="12">
        <f>Table5a[[#This Row],[Small
suppliers
electricity 
meters
smart in
smart mode]]+Table5a[[#This Row],[Small 
suppliers
electricity 
meters
smart in
traditional mode]]</f>
        <v>553107</v>
      </c>
      <c r="Q17" s="12">
        <v>1376819</v>
      </c>
      <c r="R17" s="12">
        <f t="shared" si="0"/>
        <v>15195441</v>
      </c>
      <c r="S17" s="12">
        <f t="shared" si="2"/>
        <v>3968428</v>
      </c>
      <c r="T17" s="12">
        <f>SUM(Table5a[[#This Row],[Large suppliers
gas meters
total smart]],Table5a[[#This Row],[Large suppliers
electricity meters
total smart]],Table5a[[#This Row],[Small suppliers
gas meters
total smart]],Table5a[[#This Row],[Small suppliers
electricity meters
total smart]])</f>
        <v>19163869</v>
      </c>
      <c r="U17" s="12">
        <f t="shared" si="1"/>
        <v>32680877</v>
      </c>
      <c r="V17" s="12">
        <f>Table5a[[#This Row],[All suppliers
total smart meters]]+Table5a[[#This Row],[All 
suppliers
non-smart]]</f>
        <v>51844746</v>
      </c>
      <c r="W17" s="38" t="s">
        <v>199</v>
      </c>
    </row>
    <row r="18" spans="1:23" ht="17.149999999999999" customHeight="1" x14ac:dyDescent="0.35">
      <c r="A18" s="40" t="s">
        <v>200</v>
      </c>
      <c r="B18" s="12">
        <f>Table1!$B$42</f>
        <v>7227534</v>
      </c>
      <c r="C18" s="12">
        <f>Table1!$C$42</f>
        <v>1847951</v>
      </c>
      <c r="D18" s="12">
        <f>Table5a[[#This Row],[Large suppliers
gas meters
smart in
smart mode]]+Table5a[[#This Row],[Large suppliers
gas meters
smart in
traditional mode]]</f>
        <v>9075485</v>
      </c>
      <c r="E18" s="12">
        <f>Table1!$E$42</f>
        <v>13222177</v>
      </c>
      <c r="F18" s="12">
        <f>Table1!$F$42</f>
        <v>9884841</v>
      </c>
      <c r="G18" s="12">
        <f>Table1!$G$42</f>
        <v>2118166</v>
      </c>
      <c r="H18" s="12">
        <f>Table5a[[#This Row],[Large
suppliers
electricity 
meters
smart in
smart mode]]+Table5a[[#This Row],[Large 
suppliers
electricity 
meters
smart in
traditional mode]]</f>
        <v>12003007</v>
      </c>
      <c r="I18" s="12">
        <f>Table1!$I$42</f>
        <v>14852091</v>
      </c>
      <c r="J18" s="12">
        <v>216165</v>
      </c>
      <c r="K18" s="12">
        <v>237495</v>
      </c>
      <c r="L18" s="12">
        <f>Table5a[[#This Row],[Small
suppliers
gas meters
smart in
smart mode]]+Table5a[[#This Row],[Small
suppliers
gas meters
smart in
traditional mode]]</f>
        <v>453660</v>
      </c>
      <c r="M18" s="12">
        <v>1000539</v>
      </c>
      <c r="N18" s="12">
        <v>305328</v>
      </c>
      <c r="O18" s="12">
        <v>332870</v>
      </c>
      <c r="P18" s="12">
        <f>Table5a[[#This Row],[Small
suppliers
electricity 
meters
smart in
smart mode]]+Table5a[[#This Row],[Small 
suppliers
electricity 
meters
smart in
traditional mode]]</f>
        <v>638198</v>
      </c>
      <c r="Q18" s="12">
        <v>1191903</v>
      </c>
      <c r="R18" s="12">
        <f t="shared" si="0"/>
        <v>17633868</v>
      </c>
      <c r="S18" s="12">
        <f t="shared" si="2"/>
        <v>4536482</v>
      </c>
      <c r="T18" s="12">
        <f>SUM(Table5a[[#This Row],[Large suppliers
gas meters
total smart]],Table5a[[#This Row],[Large suppliers
electricity meters
total smart]],Table5a[[#This Row],[Small suppliers
gas meters
total smart]],Table5a[[#This Row],[Small suppliers
electricity meters
total smart]])</f>
        <v>22170350</v>
      </c>
      <c r="U18" s="12">
        <f t="shared" si="1"/>
        <v>30266710</v>
      </c>
      <c r="V18" s="12">
        <f>Table5a[[#This Row],[All suppliers
total smart meters]]+Table5a[[#This Row],[All 
suppliers
non-smart]]</f>
        <v>52437060</v>
      </c>
      <c r="W18" s="38" t="s">
        <v>201</v>
      </c>
    </row>
    <row r="19" spans="1:23" ht="17.149999999999999" customHeight="1" x14ac:dyDescent="0.35">
      <c r="A19" s="40" t="s">
        <v>202</v>
      </c>
      <c r="B19" s="12">
        <f>Table1!$B$46</f>
        <v>9164751</v>
      </c>
      <c r="C19" s="12">
        <f>Table1!$C$46</f>
        <v>1968329</v>
      </c>
      <c r="D19" s="12">
        <f>Table5a[[#This Row],[Large suppliers
gas meters
smart in
smart mode]]+Table5a[[#This Row],[Large suppliers
gas meters
smart in
traditional mode]]</f>
        <v>11133080</v>
      </c>
      <c r="E19" s="12">
        <f>Table1!$E$46</f>
        <v>12526982</v>
      </c>
      <c r="F19" s="12">
        <f>Table1!$F$46</f>
        <v>12688315</v>
      </c>
      <c r="G19" s="12">
        <f>Table1!$G$46</f>
        <v>2119559</v>
      </c>
      <c r="H19" s="12">
        <f>Table5a[[#This Row],[Large
suppliers
electricity 
meters
smart in
smart mode]]+Table5a[[#This Row],[Large 
suppliers
electricity 
meters
smart in
traditional mode]]</f>
        <v>14807874</v>
      </c>
      <c r="I19" s="12">
        <f>Table1!$I$46</f>
        <v>13766041</v>
      </c>
      <c r="J19" s="12">
        <v>45273</v>
      </c>
      <c r="K19" s="12">
        <v>25342</v>
      </c>
      <c r="L19" s="12">
        <f>Table5a[[#This Row],[Small
suppliers
gas meters
smart in
smart mode]]+Table5a[[#This Row],[Small
suppliers
gas meters
smart in
traditional mode]]</f>
        <v>70615</v>
      </c>
      <c r="M19" s="12">
        <v>126712</v>
      </c>
      <c r="N19" s="12">
        <v>91530</v>
      </c>
      <c r="O19" s="12">
        <v>31515</v>
      </c>
      <c r="P19" s="12">
        <f>Table5a[[#This Row],[Small
suppliers
electricity 
meters
smart in
smart mode]]+Table5a[[#This Row],[Small 
suppliers
electricity 
meters
smart in
traditional mode]]</f>
        <v>123045</v>
      </c>
      <c r="Q19" s="12">
        <v>168501</v>
      </c>
      <c r="R19" s="12">
        <f t="shared" si="0"/>
        <v>21989869</v>
      </c>
      <c r="S19" s="12">
        <f t="shared" si="2"/>
        <v>4144745</v>
      </c>
      <c r="T19" s="12">
        <f>SUM(Table5a[[#This Row],[Large suppliers
gas meters
total smart]],Table5a[[#This Row],[Large suppliers
electricity meters
total smart]],Table5a[[#This Row],[Small suppliers
gas meters
total smart]],Table5a[[#This Row],[Small suppliers
electricity meters
total smart]])</f>
        <v>26134614</v>
      </c>
      <c r="U19" s="12">
        <f t="shared" si="1"/>
        <v>26588236</v>
      </c>
      <c r="V19" s="12">
        <f>Table5a[[#This Row],[All suppliers
total smart meters]]+Table5a[[#This Row],[All 
suppliers
non-smart]]</f>
        <v>52722850</v>
      </c>
      <c r="W19" s="38" t="s">
        <v>203</v>
      </c>
    </row>
    <row r="20" spans="1:23" s="16" customFormat="1" ht="17.149999999999999" customHeight="1" x14ac:dyDescent="0.35">
      <c r="A20" s="93" t="s">
        <v>204</v>
      </c>
      <c r="B20" s="11">
        <f>Table1!$B$50</f>
        <v>10484753</v>
      </c>
      <c r="C20" s="11">
        <f>Table1!$C$50</f>
        <v>2122530</v>
      </c>
      <c r="D20" s="12">
        <f>Table5a[[#This Row],[Large suppliers
gas meters
smart in
smart mode]]+Table5a[[#This Row],[Large suppliers
gas meters
smart in
traditional mode]]</f>
        <v>12607283</v>
      </c>
      <c r="E20" s="12">
        <f>Table1!$E$50</f>
        <v>11285320</v>
      </c>
      <c r="F20" s="12">
        <f>Table1!$F$50</f>
        <v>14935654</v>
      </c>
      <c r="G20" s="12">
        <f>Table1!$G$50</f>
        <v>1787570</v>
      </c>
      <c r="H20" s="12">
        <f>Table5a[[#This Row],[Large
suppliers
electricity 
meters
smart in
smart mode]]+Table5a[[#This Row],[Large 
suppliers
electricity 
meters
smart in
traditional mode]]</f>
        <v>16723224</v>
      </c>
      <c r="I20" s="12">
        <f>Table1!$I$50</f>
        <v>12222663</v>
      </c>
      <c r="J20" s="11">
        <v>80792</v>
      </c>
      <c r="K20" s="11">
        <v>7654</v>
      </c>
      <c r="L20" s="12">
        <f>Table5a[[#This Row],[Small
suppliers
gas meters
smart in
smart mode]]+Table5a[[#This Row],[Small
suppliers
gas meters
smart in
traditional mode]]</f>
        <v>88446</v>
      </c>
      <c r="M20" s="11">
        <v>110802</v>
      </c>
      <c r="N20" s="11">
        <v>140272</v>
      </c>
      <c r="O20" s="11">
        <v>13027</v>
      </c>
      <c r="P20" s="11">
        <f>Table5a[[#This Row],[Small
suppliers
electricity 
meters
smart in
smart mode]]+Table5a[[#This Row],[Small 
suppliers
electricity 
meters
smart in
traditional mode]]</f>
        <v>153299</v>
      </c>
      <c r="Q20" s="11">
        <v>152654</v>
      </c>
      <c r="R20" s="11">
        <f t="shared" si="0"/>
        <v>25641471</v>
      </c>
      <c r="S20" s="11">
        <f t="shared" si="2"/>
        <v>3930781</v>
      </c>
      <c r="T20" s="11">
        <f>SUM(Table5a[[#This Row],[Large suppliers
gas meters
total smart]],Table5a[[#This Row],[Large suppliers
electricity meters
total smart]],Table5a[[#This Row],[Small suppliers
gas meters
total smart]],Table5a[[#This Row],[Small suppliers
electricity meters
total smart]])</f>
        <v>29572252</v>
      </c>
      <c r="U20" s="11">
        <f t="shared" si="1"/>
        <v>23771439</v>
      </c>
      <c r="V20" s="12">
        <f>Table5a[[#This Row],[All suppliers
total smart meters]]+Table5a[[#This Row],[All 
suppliers
non-smart]]</f>
        <v>53343691</v>
      </c>
      <c r="W20" s="91"/>
    </row>
    <row r="21" spans="1:23" s="16" customFormat="1" ht="17.149999999999999" customHeight="1" x14ac:dyDescent="0.35">
      <c r="A21" s="106">
        <v>2023</v>
      </c>
      <c r="B21" s="12">
        <f>Table1!$B$54</f>
        <v>11761474</v>
      </c>
      <c r="C21" s="12">
        <f>Table1!$C$54</f>
        <v>2220332</v>
      </c>
      <c r="D21" s="12">
        <f>Table5a[[#This Row],[Large suppliers
gas meters
smart in
smart mode]]+Table5a[[#This Row],[Large suppliers
gas meters
smart in
traditional mode]]</f>
        <v>13981806</v>
      </c>
      <c r="E21" s="12">
        <f>Table1!$E$54</f>
        <v>10036483</v>
      </c>
      <c r="F21" s="12">
        <f>Table1!$F$54</f>
        <v>17150072</v>
      </c>
      <c r="G21" s="12">
        <f>Table1!$G$54</f>
        <v>1476635</v>
      </c>
      <c r="H21" s="12">
        <f>Table5a[[#This Row],[Large
suppliers
electricity 
meters
smart in
smart mode]]+Table5a[[#This Row],[Large 
suppliers
electricity 
meters
smart in
traditional mode]]</f>
        <v>18626707</v>
      </c>
      <c r="I21" s="12">
        <f>Table1!$I$54</f>
        <v>10553301</v>
      </c>
      <c r="J21" s="11">
        <v>86749</v>
      </c>
      <c r="K21" s="11">
        <v>18831</v>
      </c>
      <c r="L21" s="12">
        <f>Table5a[[#This Row],[Small
suppliers
gas meters
smart in
smart mode]]+Table5a[[#This Row],[Small
suppliers
gas meters
smart in
traditional mode]]</f>
        <v>105580</v>
      </c>
      <c r="M21" s="11">
        <v>108673</v>
      </c>
      <c r="N21" s="11">
        <v>161171</v>
      </c>
      <c r="O21" s="11">
        <v>33718</v>
      </c>
      <c r="P21" s="11">
        <f>Table5a[[#This Row],[Small
suppliers
electricity 
meters
smart in
smart mode]]+Table5a[[#This Row],[Small 
suppliers
electricity 
meters
smart in
traditional mode]]</f>
        <v>194889</v>
      </c>
      <c r="Q21" s="11">
        <v>143196</v>
      </c>
      <c r="R21" s="11">
        <f t="shared" ref="R21" si="3">SUM(B21,F21,J21,N21)</f>
        <v>29159466</v>
      </c>
      <c r="S21" s="11">
        <f t="shared" si="2"/>
        <v>3749516</v>
      </c>
      <c r="T21" s="11">
        <f>SUM(Table5a[[#This Row],[Large suppliers
gas meters
total smart]],Table5a[[#This Row],[Large suppliers
electricity meters
total smart]],Table5a[[#This Row],[Small suppliers
gas meters
total smart]],Table5a[[#This Row],[Small suppliers
electricity meters
total smart]])</f>
        <v>32908982</v>
      </c>
      <c r="U21" s="11">
        <f t="shared" si="1"/>
        <v>20841653</v>
      </c>
      <c r="V21" s="12">
        <f>Table5a[[#This Row],[All suppliers
total smart meters]]+Table5a[[#This Row],[All 
suppliers
non-smart]]</f>
        <v>53750635</v>
      </c>
      <c r="W21" s="91" t="s">
        <v>992</v>
      </c>
    </row>
    <row r="22" spans="1:23" s="16" customFormat="1" ht="17.149999999999999" customHeight="1" x14ac:dyDescent="0.35">
      <c r="A22" s="93" t="s">
        <v>973</v>
      </c>
      <c r="B22" s="12">
        <f>Table1!$B$55</f>
        <v>12119296</v>
      </c>
      <c r="C22" s="12">
        <f>Table1!$C$55</f>
        <v>2197688</v>
      </c>
      <c r="D22" s="12">
        <f>Table5a[[#This Row],[Large suppliers
gas meters
smart in
smart mode]]+Table5a[[#This Row],[Large suppliers
gas meters
smart in
traditional mode]]</f>
        <v>14316984</v>
      </c>
      <c r="E22" s="12">
        <f>Table1!$E$55</f>
        <v>9749081</v>
      </c>
      <c r="F22" s="12">
        <f>Table1!$F$55</f>
        <v>17510548</v>
      </c>
      <c r="G22" s="12">
        <f>Table1!$G$55</f>
        <v>1543287</v>
      </c>
      <c r="H22" s="12">
        <f>Table5a[[#This Row],[Large
suppliers
electricity 
meters
smart in
smart mode]]+Table5a[[#This Row],[Large 
suppliers
electricity 
meters
smart in
traditional mode]]</f>
        <v>19053835</v>
      </c>
      <c r="I22" s="12">
        <f>Table1!$I$55</f>
        <v>10172114</v>
      </c>
      <c r="J22" s="11">
        <v>86749</v>
      </c>
      <c r="K22" s="11">
        <v>18831</v>
      </c>
      <c r="L22" s="12">
        <f>Table5a[[#This Row],[Small
suppliers
gas meters
smart in
smart mode]]+Table5a[[#This Row],[Small
suppliers
gas meters
smart in
traditional mode]]</f>
        <v>105580</v>
      </c>
      <c r="M22" s="11">
        <v>108673</v>
      </c>
      <c r="N22" s="11">
        <v>161171</v>
      </c>
      <c r="O22" s="11">
        <v>33718</v>
      </c>
      <c r="P22" s="11">
        <f>Table5a[[#This Row],[Small
suppliers
electricity 
meters
smart in
smart mode]]+Table5a[[#This Row],[Small 
suppliers
electricity 
meters
smart in
traditional mode]]</f>
        <v>194889</v>
      </c>
      <c r="Q22" s="11">
        <v>143196</v>
      </c>
      <c r="R22" s="11">
        <f>SUM(B22,F22,J22,N22)</f>
        <v>29877764</v>
      </c>
      <c r="S22" s="11">
        <f>SUM(C22,G22,K22,O22)</f>
        <v>3793524</v>
      </c>
      <c r="T22" s="11">
        <f>SUM(Table5a[[#This Row],[Large suppliers
gas meters
total smart]],Table5a[[#This Row],[Large suppliers
electricity meters
total smart]],Table5a[[#This Row],[Small suppliers
gas meters
total smart]],Table5a[[#This Row],[Small suppliers
electricity meters
total smart]])</f>
        <v>33671288</v>
      </c>
      <c r="U22" s="11">
        <f>SUM(E22,I22,M22,Q22)</f>
        <v>20173064</v>
      </c>
      <c r="V22" s="12">
        <f>Table5a[[#This Row],[All suppliers
total smart meters]]+Table5a[[#This Row],[All 
suppliers
non-smart]]</f>
        <v>53844352</v>
      </c>
      <c r="W22" s="91" t="s">
        <v>242</v>
      </c>
    </row>
    <row r="23" spans="1:23" s="16" customFormat="1" ht="17.149999999999999" customHeight="1" x14ac:dyDescent="0.35">
      <c r="A23" s="151"/>
      <c r="B23" s="11"/>
      <c r="C23" s="11"/>
      <c r="D23" s="11"/>
      <c r="E23" s="11"/>
      <c r="F23" s="11"/>
      <c r="G23" s="11"/>
      <c r="H23" s="11"/>
      <c r="I23" s="11"/>
      <c r="J23" s="11"/>
      <c r="K23" s="11"/>
      <c r="L23" s="11"/>
      <c r="M23" s="11"/>
      <c r="N23" s="11"/>
      <c r="O23" s="11"/>
      <c r="P23" s="11"/>
      <c r="Q23" s="11"/>
      <c r="R23" s="11"/>
      <c r="S23" s="11"/>
      <c r="T23" s="11"/>
      <c r="U23" s="11"/>
      <c r="V23" s="152"/>
      <c r="W23" s="153"/>
    </row>
    <row r="24" spans="1:23" ht="25.5" customHeight="1" x14ac:dyDescent="0.35">
      <c r="A24" s="73" t="s">
        <v>205</v>
      </c>
      <c r="F24" s="139"/>
      <c r="G24" s="104"/>
      <c r="H24" s="11"/>
      <c r="I24" s="11"/>
      <c r="J24" s="11"/>
      <c r="K24" s="17"/>
      <c r="M24" s="117"/>
      <c r="N24" s="139"/>
      <c r="O24" s="18"/>
      <c r="P24" s="160"/>
      <c r="Q24" s="160"/>
      <c r="R24" s="138"/>
      <c r="S24" s="150"/>
      <c r="T24" s="100"/>
      <c r="U24" s="137"/>
      <c r="V24" s="100"/>
      <c r="W24" s="116"/>
    </row>
    <row r="25" spans="1:23" ht="93" customHeight="1" x14ac:dyDescent="0.35">
      <c r="A25" s="39" t="s">
        <v>170</v>
      </c>
      <c r="B25" s="120" t="s">
        <v>994</v>
      </c>
      <c r="C25" s="34" t="s">
        <v>172</v>
      </c>
      <c r="D25" s="34" t="s">
        <v>206</v>
      </c>
      <c r="E25" s="34" t="s">
        <v>174</v>
      </c>
      <c r="F25" s="35" t="s">
        <v>995</v>
      </c>
      <c r="G25" s="34" t="s">
        <v>207</v>
      </c>
      <c r="H25" s="34" t="s">
        <v>208</v>
      </c>
      <c r="I25" s="34" t="s">
        <v>209</v>
      </c>
      <c r="J25" s="35" t="s">
        <v>996</v>
      </c>
      <c r="K25" s="34" t="s">
        <v>210</v>
      </c>
      <c r="L25" s="34" t="s">
        <v>211</v>
      </c>
      <c r="M25" s="34" t="s">
        <v>212</v>
      </c>
      <c r="N25" s="35" t="s">
        <v>997</v>
      </c>
      <c r="O25" s="34" t="s">
        <v>213</v>
      </c>
      <c r="P25" s="35" t="s">
        <v>214</v>
      </c>
      <c r="Q25" s="34" t="s">
        <v>215</v>
      </c>
      <c r="R25" s="35" t="s">
        <v>216</v>
      </c>
      <c r="S25" s="34" t="s">
        <v>217</v>
      </c>
      <c r="T25" s="35" t="s">
        <v>218</v>
      </c>
      <c r="U25" s="34" t="s">
        <v>219</v>
      </c>
      <c r="V25" s="34" t="s">
        <v>75</v>
      </c>
      <c r="W25" s="42" t="s">
        <v>19</v>
      </c>
    </row>
    <row r="26" spans="1:23" ht="17.149999999999999" customHeight="1" x14ac:dyDescent="0.35">
      <c r="A26" s="40">
        <v>2012</v>
      </c>
      <c r="B26" s="12">
        <v>9290</v>
      </c>
      <c r="C26" s="12"/>
      <c r="D26" s="12">
        <f>SUM(Table5b[[#This Row],[Large suppliers
gas meters
smart in smart mode and advanced]:[Large suppliers
gas meters
smart in
traditional mode]])</f>
        <v>9290</v>
      </c>
      <c r="E26" s="12">
        <v>559271</v>
      </c>
      <c r="F26" s="12">
        <v>444943</v>
      </c>
      <c r="G26" s="12"/>
      <c r="H26" s="12">
        <f>SUM(Table5b[[#This Row],[Large suppliers
electricity meters
smart in smart mode and advanced]:[Large suppliers
electricity meters
smart in
traditional mode]])</f>
        <v>444943</v>
      </c>
      <c r="I26" s="12">
        <v>1864295</v>
      </c>
      <c r="J26" s="12"/>
      <c r="K26" s="12"/>
      <c r="L26" s="12">
        <f>Table5b[[#This Row],[Small
suppliers
gas meters
smart in smart mode and
advanced]]+Table5b[[#This Row],[Small suppliers
gas meters
smart in
traditional mode]]</f>
        <v>0</v>
      </c>
      <c r="M26" s="12"/>
      <c r="N26" s="12"/>
      <c r="O26" s="12"/>
      <c r="P26" s="12">
        <f>Table5b[[#This Row],[Small suppliers
electricity meters
smart in smart mode and advanced]]+Table5b[[#This Row],[Small suppliers
electricity meters
smart in
traditional mode]]</f>
        <v>0</v>
      </c>
      <c r="Q26" s="12"/>
      <c r="R26"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454233</v>
      </c>
      <c r="S26" s="12"/>
      <c r="T26"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454233</v>
      </c>
      <c r="U26" s="12">
        <f t="shared" ref="U26:U38" si="4">SUM(E26,I26,M26,Q26)</f>
        <v>2423566</v>
      </c>
      <c r="V26" s="12">
        <f t="shared" ref="V26:V37" si="5">SUM(T26:U26)</f>
        <v>2877799</v>
      </c>
      <c r="W26" s="38"/>
    </row>
    <row r="27" spans="1:23" ht="17.149999999999999" customHeight="1" x14ac:dyDescent="0.35">
      <c r="A27" s="40" t="s">
        <v>191</v>
      </c>
      <c r="B27" s="12">
        <v>10535</v>
      </c>
      <c r="C27" s="12"/>
      <c r="D27" s="12">
        <f>SUM(Table5b[[#This Row],[Large suppliers
gas meters
smart in smart mode and advanced]:[Large suppliers
gas meters
smart in
traditional mode]])</f>
        <v>10535</v>
      </c>
      <c r="E27" s="12">
        <v>482251</v>
      </c>
      <c r="F27" s="12">
        <v>518643</v>
      </c>
      <c r="G27" s="12"/>
      <c r="H27" s="12">
        <f>SUM(Table5b[[#This Row],[Large suppliers
electricity meters
smart in smart mode and advanced]:[Large suppliers
electricity meters
smart in
traditional mode]])</f>
        <v>518643</v>
      </c>
      <c r="I27" s="12">
        <v>1824847</v>
      </c>
      <c r="J27" s="12"/>
      <c r="K27" s="12"/>
      <c r="L27" s="12">
        <f>Table5b[[#This Row],[Small
suppliers
gas meters
smart in smart mode and
advanced]]+Table5b[[#This Row],[Small suppliers
gas meters
smart in
traditional mode]]</f>
        <v>0</v>
      </c>
      <c r="M27" s="12"/>
      <c r="N27" s="12"/>
      <c r="O27" s="12"/>
      <c r="P27" s="12">
        <f>Table5b[[#This Row],[Small suppliers
electricity meters
smart in smart mode and advanced]]+Table5b[[#This Row],[Small suppliers
electricity meters
smart in
traditional mode]]</f>
        <v>0</v>
      </c>
      <c r="Q27" s="12"/>
      <c r="R27"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529178</v>
      </c>
      <c r="S27" s="12"/>
      <c r="T27"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529178</v>
      </c>
      <c r="U27" s="12">
        <f t="shared" si="4"/>
        <v>2307098</v>
      </c>
      <c r="V27" s="12">
        <f t="shared" si="5"/>
        <v>2836276</v>
      </c>
      <c r="W27" s="38" t="s">
        <v>82</v>
      </c>
    </row>
    <row r="28" spans="1:23" ht="17.149999999999999" customHeight="1" x14ac:dyDescent="0.35">
      <c r="A28" s="40">
        <v>2014</v>
      </c>
      <c r="B28" s="12">
        <v>15116</v>
      </c>
      <c r="C28" s="12"/>
      <c r="D28" s="12">
        <f>SUM(Table5b[[#This Row],[Large suppliers
gas meters
smart in smart mode and advanced]:[Large suppliers
gas meters
smart in
traditional mode]])</f>
        <v>15116</v>
      </c>
      <c r="E28" s="12">
        <v>487946</v>
      </c>
      <c r="F28" s="12">
        <v>506462</v>
      </c>
      <c r="G28" s="12"/>
      <c r="H28" s="12">
        <f>SUM(Table5b[[#This Row],[Large suppliers
electricity meters
smart in smart mode and advanced]:[Large suppliers
electricity meters
smart in
traditional mode]])</f>
        <v>506462</v>
      </c>
      <c r="I28" s="12">
        <v>1709367</v>
      </c>
      <c r="J28" s="12"/>
      <c r="K28" s="12"/>
      <c r="L28" s="12">
        <f>Table5b[[#This Row],[Small
suppliers
gas meters
smart in smart mode and
advanced]]+Table5b[[#This Row],[Small suppliers
gas meters
smart in
traditional mode]]</f>
        <v>0</v>
      </c>
      <c r="M28" s="12"/>
      <c r="N28" s="12"/>
      <c r="O28" s="12"/>
      <c r="P28" s="12">
        <f>Table5b[[#This Row],[Small suppliers
electricity meters
smart in smart mode and advanced]]+Table5b[[#This Row],[Small suppliers
electricity meters
smart in
traditional mode]]</f>
        <v>0</v>
      </c>
      <c r="Q28" s="12"/>
      <c r="R28"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521578</v>
      </c>
      <c r="S28" s="12"/>
      <c r="T28"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521578</v>
      </c>
      <c r="U28" s="12">
        <f t="shared" si="4"/>
        <v>2197313</v>
      </c>
      <c r="V28" s="12">
        <f t="shared" si="5"/>
        <v>2718891</v>
      </c>
      <c r="W28" s="38"/>
    </row>
    <row r="29" spans="1:23" ht="17.149999999999999" customHeight="1" x14ac:dyDescent="0.35">
      <c r="A29" s="40" t="s">
        <v>192</v>
      </c>
      <c r="B29" s="12">
        <v>37354</v>
      </c>
      <c r="C29" s="12"/>
      <c r="D29" s="12">
        <f>SUM(Table5b[[#This Row],[Large suppliers
gas meters
smart in smart mode and advanced]:[Large suppliers
gas meters
smart in
traditional mode]])</f>
        <v>37354</v>
      </c>
      <c r="E29" s="12">
        <v>433795</v>
      </c>
      <c r="F29" s="12">
        <v>488591</v>
      </c>
      <c r="G29" s="12"/>
      <c r="H29" s="12">
        <f>SUM(Table5b[[#This Row],[Large suppliers
electricity meters
smart in smart mode and advanced]:[Large suppliers
electricity meters
smart in
traditional mode]])</f>
        <v>488591</v>
      </c>
      <c r="I29" s="12">
        <v>1662092</v>
      </c>
      <c r="J29" s="12">
        <v>135496</v>
      </c>
      <c r="K29" s="12"/>
      <c r="L29" s="12">
        <f>Table5b[[#This Row],[Small
suppliers
gas meters
smart in smart mode and
advanced]]+Table5b[[#This Row],[Small suppliers
gas meters
smart in
traditional mode]]</f>
        <v>135496</v>
      </c>
      <c r="M29" s="12">
        <v>188626</v>
      </c>
      <c r="N29" s="12">
        <v>149458</v>
      </c>
      <c r="O29" s="12"/>
      <c r="P29" s="12">
        <f>Table5b[[#This Row],[Small suppliers
electricity meters
smart in smart mode and advanced]]+Table5b[[#This Row],[Small suppliers
electricity meters
smart in
traditional mode]]</f>
        <v>149458</v>
      </c>
      <c r="Q29" s="12">
        <v>238111</v>
      </c>
      <c r="R29"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810899</v>
      </c>
      <c r="S29" s="12"/>
      <c r="T29"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810899</v>
      </c>
      <c r="U29" s="12">
        <f t="shared" si="4"/>
        <v>2522624</v>
      </c>
      <c r="V29" s="12">
        <f t="shared" si="5"/>
        <v>3333523</v>
      </c>
      <c r="W29" s="38" t="s">
        <v>88</v>
      </c>
    </row>
    <row r="30" spans="1:23" ht="17.149999999999999" customHeight="1" x14ac:dyDescent="0.35">
      <c r="A30" s="40" t="s">
        <v>193</v>
      </c>
      <c r="B30" s="12">
        <v>51859</v>
      </c>
      <c r="C30" s="12"/>
      <c r="D30" s="12">
        <f>SUM(Table5b[[#This Row],[Large suppliers
gas meters
smart in smart mode and advanced]:[Large suppliers
gas meters
smart in
traditional mode]])</f>
        <v>51859</v>
      </c>
      <c r="E30" s="12">
        <v>406541</v>
      </c>
      <c r="F30" s="12">
        <v>531008</v>
      </c>
      <c r="G30" s="12"/>
      <c r="H30" s="12">
        <f>SUM(Table5b[[#This Row],[Large suppliers
electricity meters
smart in smart mode and advanced]:[Large suppliers
electricity meters
smart in
traditional mode]])</f>
        <v>531008</v>
      </c>
      <c r="I30" s="12">
        <v>1589466</v>
      </c>
      <c r="J30" s="12">
        <v>155998</v>
      </c>
      <c r="K30" s="12"/>
      <c r="L30" s="12">
        <f>Table5b[[#This Row],[Small
suppliers
gas meters
smart in smart mode and
advanced]]+Table5b[[#This Row],[Small suppliers
gas meters
smart in
traditional mode]]</f>
        <v>155998</v>
      </c>
      <c r="M30" s="12">
        <v>189838</v>
      </c>
      <c r="N30" s="12">
        <v>184690</v>
      </c>
      <c r="O30" s="12"/>
      <c r="P30" s="12">
        <f>Table5b[[#This Row],[Small suppliers
electricity meters
smart in smart mode and advanced]]+Table5b[[#This Row],[Small suppliers
electricity meters
smart in
traditional mode]]</f>
        <v>184690</v>
      </c>
      <c r="Q30" s="12">
        <v>235647</v>
      </c>
      <c r="R30"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923555</v>
      </c>
      <c r="S30" s="12"/>
      <c r="T30"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923555</v>
      </c>
      <c r="U30" s="12">
        <f t="shared" si="4"/>
        <v>2421492</v>
      </c>
      <c r="V30" s="12">
        <f t="shared" si="5"/>
        <v>3345047</v>
      </c>
      <c r="W30" s="38" t="s">
        <v>194</v>
      </c>
    </row>
    <row r="31" spans="1:23" ht="17.149999999999999" customHeight="1" x14ac:dyDescent="0.35">
      <c r="A31" s="40" t="s">
        <v>195</v>
      </c>
      <c r="B31" s="12">
        <v>62223</v>
      </c>
      <c r="C31" s="12"/>
      <c r="D31" s="12">
        <f>SUM(Table5b[[#This Row],[Large suppliers
gas meters
smart in smart mode and advanced]:[Large suppliers
gas meters
smart in
traditional mode]])</f>
        <v>62223</v>
      </c>
      <c r="E31" s="12">
        <v>353981</v>
      </c>
      <c r="F31" s="12">
        <v>574765</v>
      </c>
      <c r="G31" s="12"/>
      <c r="H31" s="12">
        <f>SUM(Table5b[[#This Row],[Large suppliers
electricity meters
smart in smart mode and advanced]:[Large suppliers
electricity meters
smart in
traditional mode]])</f>
        <v>574765</v>
      </c>
      <c r="I31" s="12">
        <v>1422472</v>
      </c>
      <c r="J31" s="12">
        <v>195601</v>
      </c>
      <c r="K31" s="12"/>
      <c r="L31" s="12">
        <f>Table5b[[#This Row],[Small
suppliers
gas meters
smart in smart mode and
advanced]]+Table5b[[#This Row],[Small suppliers
gas meters
smart in
traditional mode]]</f>
        <v>195601</v>
      </c>
      <c r="M31" s="12">
        <v>211909</v>
      </c>
      <c r="N31" s="12">
        <v>227991</v>
      </c>
      <c r="O31" s="12"/>
      <c r="P31" s="12">
        <f>Table5b[[#This Row],[Small suppliers
electricity meters
smart in smart mode and advanced]]+Table5b[[#This Row],[Small suppliers
electricity meters
smart in
traditional mode]]</f>
        <v>227991</v>
      </c>
      <c r="Q31" s="12">
        <v>281932</v>
      </c>
      <c r="R31"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1060580</v>
      </c>
      <c r="S31" s="12"/>
      <c r="T31"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1060580</v>
      </c>
      <c r="U31" s="12">
        <f t="shared" si="4"/>
        <v>2270294</v>
      </c>
      <c r="V31" s="12">
        <f t="shared" si="5"/>
        <v>3330874</v>
      </c>
      <c r="W31" s="38" t="s">
        <v>103</v>
      </c>
    </row>
    <row r="32" spans="1:23" ht="17.149999999999999" customHeight="1" x14ac:dyDescent="0.35">
      <c r="A32" s="40" t="s">
        <v>196</v>
      </c>
      <c r="B32" s="12">
        <f>Table3!$B$34+Table3!$E$34</f>
        <v>79314</v>
      </c>
      <c r="C32" s="12">
        <f>Table3!$C$34</f>
        <v>1633</v>
      </c>
      <c r="D32" s="12">
        <f>SUM(Table5b[[#This Row],[Large suppliers
gas meters
smart in smart mode and advanced]:[Large suppliers
gas meters
smart in
traditional mode]])</f>
        <v>80947</v>
      </c>
      <c r="E32" s="12">
        <f>Table3!$F$34</f>
        <v>319930</v>
      </c>
      <c r="F32" s="12">
        <f>Table3!$G$34+Table3!$J$34</f>
        <v>599310</v>
      </c>
      <c r="G32" s="12">
        <f>Table3!$H$34</f>
        <v>9826</v>
      </c>
      <c r="H32" s="12">
        <f>SUM(Table5b[[#This Row],[Large suppliers
electricity meters
smart in smart mode and advanced]:[Large suppliers
electricity meters
smart in
traditional mode]])</f>
        <v>609136</v>
      </c>
      <c r="I32" s="12">
        <f>Table3!$K$34</f>
        <v>1353378</v>
      </c>
      <c r="J32" s="12">
        <v>182453</v>
      </c>
      <c r="K32" s="12">
        <v>846</v>
      </c>
      <c r="L32" s="12">
        <f>Table5b[[#This Row],[Small
suppliers
gas meters
smart in smart mode and
advanced]]+Table5b[[#This Row],[Small suppliers
gas meters
smart in
traditional mode]]</f>
        <v>183299</v>
      </c>
      <c r="M32" s="12">
        <v>158330</v>
      </c>
      <c r="N32" s="12">
        <v>256384</v>
      </c>
      <c r="O32" s="12">
        <v>4782</v>
      </c>
      <c r="P32" s="12">
        <f>Table5b[[#This Row],[Small suppliers
electricity meters
smart in smart mode and advanced]]+Table5b[[#This Row],[Small suppliers
electricity meters
smart in
traditional mode]]</f>
        <v>261166</v>
      </c>
      <c r="Q32" s="12">
        <v>259972</v>
      </c>
      <c r="R32"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1117461</v>
      </c>
      <c r="S32" s="12">
        <f>SUM(C32,G32,K32,O32)</f>
        <v>17087</v>
      </c>
      <c r="T32"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1134548</v>
      </c>
      <c r="U32" s="12">
        <f t="shared" si="4"/>
        <v>2091610</v>
      </c>
      <c r="V32" s="12">
        <f t="shared" si="5"/>
        <v>3226158</v>
      </c>
      <c r="W32" s="38" t="s">
        <v>197</v>
      </c>
    </row>
    <row r="33" spans="1:23" ht="17.149999999999999" customHeight="1" x14ac:dyDescent="0.35">
      <c r="A33" s="40" t="s">
        <v>198</v>
      </c>
      <c r="B33" s="12">
        <f>Table3!$B$38+Table3!$E$38</f>
        <v>157599</v>
      </c>
      <c r="C33" s="12">
        <f>Table3!$C$38</f>
        <v>2117</v>
      </c>
      <c r="D33" s="12">
        <f>SUM(Table5b[[#This Row],[Large suppliers
gas meters
smart in smart mode and advanced]:[Large suppliers
gas meters
smart in
traditional mode]])</f>
        <v>159716</v>
      </c>
      <c r="E33" s="12">
        <f>Table3!$F$38</f>
        <v>309391</v>
      </c>
      <c r="F33" s="12">
        <f>Table3!$G$38+Table3!$J$38</f>
        <v>822549</v>
      </c>
      <c r="G33" s="12">
        <f>Table3!$H$38</f>
        <v>14780</v>
      </c>
      <c r="H33" s="12">
        <f>SUM(Table5b[[#This Row],[Large suppliers
electricity meters
smart in smart mode and advanced]:[Large suppliers
electricity meters
smart in
traditional mode]])</f>
        <v>837329</v>
      </c>
      <c r="I33" s="12">
        <f>Table3!$K$38</f>
        <v>1317617</v>
      </c>
      <c r="J33" s="12">
        <v>162293</v>
      </c>
      <c r="K33" s="12">
        <v>684</v>
      </c>
      <c r="L33" s="12">
        <f>Table5b[[#This Row],[Small
suppliers
gas meters
smart in smart mode and
advanced]]+Table5b[[#This Row],[Small suppliers
gas meters
smart in
traditional mode]]</f>
        <v>162977</v>
      </c>
      <c r="M33" s="12">
        <v>122380</v>
      </c>
      <c r="N33" s="12">
        <v>148086</v>
      </c>
      <c r="O33" s="12">
        <v>4708</v>
      </c>
      <c r="P33" s="12">
        <f>Table5b[[#This Row],[Small suppliers
electricity meters
smart in smart mode and advanced]]+Table5b[[#This Row],[Small suppliers
electricity meters
smart in
traditional mode]]</f>
        <v>152794</v>
      </c>
      <c r="Q33" s="12">
        <v>137918</v>
      </c>
      <c r="R33"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1290527</v>
      </c>
      <c r="S33" s="12">
        <f>SUM(C33,G33,K33,O33)</f>
        <v>22289</v>
      </c>
      <c r="T33"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1312816</v>
      </c>
      <c r="U33" s="12">
        <f t="shared" si="4"/>
        <v>1887306</v>
      </c>
      <c r="V33" s="12">
        <f t="shared" si="5"/>
        <v>3200122</v>
      </c>
      <c r="W33" s="38" t="s">
        <v>199</v>
      </c>
    </row>
    <row r="34" spans="1:23" ht="17.149999999999999" customHeight="1" x14ac:dyDescent="0.35">
      <c r="A34" s="40" t="s">
        <v>200</v>
      </c>
      <c r="B34" s="12">
        <f>Table3!$B$42+Table3!$E$42</f>
        <v>149131</v>
      </c>
      <c r="C34" s="12">
        <f>Table3!$C$42</f>
        <v>4021</v>
      </c>
      <c r="D34" s="12">
        <f>SUM(Table5b[[#This Row],[Large suppliers
gas meters
smart in smart mode and advanced]:[Large suppliers
gas meters
smart in
traditional mode]])</f>
        <v>153152</v>
      </c>
      <c r="E34" s="12">
        <f>Table3!$F$42</f>
        <v>317310</v>
      </c>
      <c r="F34" s="12">
        <f>Table3!$G$42+Table3!$J$42</f>
        <v>879711</v>
      </c>
      <c r="G34" s="12">
        <f>Table3!$H$42</f>
        <v>24180</v>
      </c>
      <c r="H34" s="12">
        <f>SUM(Table5b[[#This Row],[Large suppliers
electricity meters
smart in smart mode and advanced]:[Large suppliers
electricity meters
smart in
traditional mode]])</f>
        <v>903891</v>
      </c>
      <c r="I34" s="12">
        <f>Table3!$K$42</f>
        <v>1187461</v>
      </c>
      <c r="J34" s="12">
        <v>213387</v>
      </c>
      <c r="K34" s="12">
        <v>2229</v>
      </c>
      <c r="L34" s="12">
        <f>Table5b[[#This Row],[Small
suppliers
gas meters
smart in smart mode and
advanced]]+Table5b[[#This Row],[Small suppliers
gas meters
smart in
traditional mode]]</f>
        <v>215616</v>
      </c>
      <c r="M34" s="12">
        <v>146951</v>
      </c>
      <c r="N34" s="12">
        <v>195384</v>
      </c>
      <c r="O34" s="12">
        <v>7481</v>
      </c>
      <c r="P34" s="12">
        <f>Table5b[[#This Row],[Small suppliers
electricity meters
smart in smart mode and advanced]]+Table5b[[#This Row],[Small suppliers
electricity meters
smart in
traditional mode]]</f>
        <v>202865</v>
      </c>
      <c r="Q34" s="12">
        <v>154932</v>
      </c>
      <c r="R34"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1437613</v>
      </c>
      <c r="S34" s="12">
        <f>SUM(C34,G34,K34,O34)</f>
        <v>37911</v>
      </c>
      <c r="T34"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1475524</v>
      </c>
      <c r="U34" s="12">
        <f t="shared" si="4"/>
        <v>1806654</v>
      </c>
      <c r="V34" s="12">
        <f t="shared" si="5"/>
        <v>3282178</v>
      </c>
      <c r="W34" s="38" t="s">
        <v>201</v>
      </c>
    </row>
    <row r="35" spans="1:23" ht="17.149999999999999" customHeight="1" x14ac:dyDescent="0.35">
      <c r="A35" s="40" t="s">
        <v>202</v>
      </c>
      <c r="B35" s="12">
        <f>Table3!$B$46+Table3!$E$46</f>
        <v>155115</v>
      </c>
      <c r="C35" s="12">
        <f>Table3!$C$46</f>
        <v>4354</v>
      </c>
      <c r="D35" s="12">
        <f>SUM(Table5b[[#This Row],[Large suppliers
gas meters
smart in smart mode and advanced]:[Large suppliers
gas meters
smart in
traditional mode]])</f>
        <v>159469</v>
      </c>
      <c r="E35" s="12">
        <f>Table3!$F$46</f>
        <v>309168</v>
      </c>
      <c r="F35" s="12">
        <f>Table3!$G$46+Table3!$J$46</f>
        <v>994606</v>
      </c>
      <c r="G35" s="12">
        <f>Table3!$H$46</f>
        <v>25042</v>
      </c>
      <c r="H35" s="12">
        <f>SUM(Table5b[[#This Row],[Large suppliers
electricity meters
smart in smart mode and advanced]:[Large suppliers
electricity meters
smart in
traditional mode]])</f>
        <v>1019648</v>
      </c>
      <c r="I35" s="12">
        <f>Table3!$K$46</f>
        <v>1081302</v>
      </c>
      <c r="J35" s="12">
        <v>216414</v>
      </c>
      <c r="K35" s="12">
        <v>1748</v>
      </c>
      <c r="L35" s="12">
        <f>Table5b[[#This Row],[Small
suppliers
gas meters
smart in smart mode and
advanced]]+Table5b[[#This Row],[Small suppliers
gas meters
smart in
traditional mode]]</f>
        <v>218162</v>
      </c>
      <c r="M35" s="12">
        <v>126583</v>
      </c>
      <c r="N35" s="12">
        <v>228743</v>
      </c>
      <c r="O35" s="12">
        <v>8037</v>
      </c>
      <c r="P35" s="12">
        <f>Table5b[[#This Row],[Small suppliers
electricity meters
smart in smart mode and advanced]]+Table5b[[#This Row],[Small suppliers
electricity meters
smart in
traditional mode]]</f>
        <v>236780</v>
      </c>
      <c r="Q35" s="12">
        <v>179372</v>
      </c>
      <c r="R35"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1594878</v>
      </c>
      <c r="S35" s="12">
        <f>SUM(C35,G35,K35,O35)</f>
        <v>39181</v>
      </c>
      <c r="T35"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1634059</v>
      </c>
      <c r="U35" s="12">
        <f t="shared" si="4"/>
        <v>1696425</v>
      </c>
      <c r="V35" s="12">
        <f t="shared" si="5"/>
        <v>3330484</v>
      </c>
      <c r="W35" s="38" t="s">
        <v>203</v>
      </c>
    </row>
    <row r="36" spans="1:23" ht="17.149999999999999" customHeight="1" x14ac:dyDescent="0.35">
      <c r="A36" s="40" t="s">
        <v>204</v>
      </c>
      <c r="B36" s="12">
        <f>Table3!$B$50+Table3!$E$50</f>
        <v>178450</v>
      </c>
      <c r="C36" s="12">
        <f>Table3!$C$50</f>
        <v>7260</v>
      </c>
      <c r="D36" s="12">
        <f>SUM(Table5b[[#This Row],[Large suppliers
gas meters
smart in smart mode and advanced]:[Large suppliers
gas meters
smart in
traditional mode]])</f>
        <v>185710</v>
      </c>
      <c r="E36" s="12">
        <f>Table3!$F$50</f>
        <v>277826</v>
      </c>
      <c r="F36" s="12">
        <f>Table3!$G$50+Table3!$J$50</f>
        <v>1035326</v>
      </c>
      <c r="G36" s="12">
        <f>Table3!$H$50</f>
        <v>26952</v>
      </c>
      <c r="H36" s="12">
        <f>SUM(Table5b[[#This Row],[Large suppliers
electricity meters
smart in smart mode and advanced]:[Large suppliers
electricity meters
smart in
traditional mode]])</f>
        <v>1062278</v>
      </c>
      <c r="I36" s="12">
        <f>Table3!$K$50</f>
        <v>986810</v>
      </c>
      <c r="J36" s="12">
        <v>218093</v>
      </c>
      <c r="K36" s="12">
        <v>2042</v>
      </c>
      <c r="L36" s="12">
        <f>Table5b[[#This Row],[Small
suppliers
gas meters
smart in smart mode and
advanced]]+Table5b[[#This Row],[Small suppliers
gas meters
smart in
traditional mode]]</f>
        <v>220135</v>
      </c>
      <c r="M36" s="12">
        <v>123128</v>
      </c>
      <c r="N36" s="12">
        <v>268086</v>
      </c>
      <c r="O36" s="12">
        <v>9157</v>
      </c>
      <c r="P36" s="12">
        <f>Table5b[[#This Row],[Small suppliers
electricity meters
smart in smart mode and advanced]]+Table5b[[#This Row],[Small suppliers
electricity meters
smart in
traditional mode]]</f>
        <v>277243</v>
      </c>
      <c r="Q36" s="12">
        <v>198272</v>
      </c>
      <c r="R36"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1699955</v>
      </c>
      <c r="S36" s="12">
        <f>SUM(C36,G36,K36,O36)</f>
        <v>45411</v>
      </c>
      <c r="T36"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1745366</v>
      </c>
      <c r="U36" s="12">
        <f t="shared" si="4"/>
        <v>1586036</v>
      </c>
      <c r="V36" s="12">
        <f t="shared" si="5"/>
        <v>3331402</v>
      </c>
      <c r="W36" s="91"/>
    </row>
    <row r="37" spans="1:23" ht="17.149999999999999" customHeight="1" x14ac:dyDescent="0.35">
      <c r="A37" s="106">
        <v>2023</v>
      </c>
      <c r="B37" s="12">
        <f>Table3!B54+Table3!E54</f>
        <v>176589</v>
      </c>
      <c r="C37" s="12">
        <f>Table3!C54</f>
        <v>10100</v>
      </c>
      <c r="D37" s="12">
        <f>SUM(Table5b[[#This Row],[Large suppliers
gas meters
smart in smart mode and advanced]:[Large suppliers
gas meters
smart in
traditional mode]])</f>
        <v>186689</v>
      </c>
      <c r="E37" s="12">
        <f>Table3!$F$54</f>
        <v>245564</v>
      </c>
      <c r="F37" s="12">
        <f>Table3!G54+Table3!J54</f>
        <v>1071669</v>
      </c>
      <c r="G37" s="12">
        <f>Table3!H54</f>
        <v>27746</v>
      </c>
      <c r="H37" s="12">
        <f>SUM(Table5b[[#This Row],[Large suppliers
electricity meters
smart in smart mode and advanced]:[Large suppliers
electricity meters
smart in
traditional mode]])</f>
        <v>1099415</v>
      </c>
      <c r="I37" s="12">
        <f>Table3!$K$54</f>
        <v>853785</v>
      </c>
      <c r="J37" s="12">
        <v>247143</v>
      </c>
      <c r="K37" s="12">
        <v>6775</v>
      </c>
      <c r="L37" s="12">
        <f>Table5b[[#This Row],[Small
suppliers
gas meters
smart in smart mode and
advanced]]+Table5b[[#This Row],[Small suppliers
gas meters
smart in
traditional mode]]</f>
        <v>253918</v>
      </c>
      <c r="M37" s="12">
        <v>126782</v>
      </c>
      <c r="N37" s="12">
        <v>339974</v>
      </c>
      <c r="O37" s="12">
        <v>15602</v>
      </c>
      <c r="P37" s="12">
        <f>Table5b[[#This Row],[Small suppliers
electricity meters
smart in smart mode and advanced]]+Table5b[[#This Row],[Small suppliers
electricity meters
smart in
traditional mode]]</f>
        <v>355576</v>
      </c>
      <c r="Q37" s="12">
        <v>196674</v>
      </c>
      <c r="R37" s="12">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1835375</v>
      </c>
      <c r="S37" s="12">
        <f>Table5b[[#This Row],[Large suppliers
gas meters
smart in
traditional mode]]+Table5b[[#This Row],[Large suppliers
electricity meters
smart in
traditional mode]]+Table5b[[#This Row],[Small suppliers
gas meters
smart in
traditional mode]]+Table5b[[#This Row],[Small suppliers
electricity meters
smart in
traditional mode]]</f>
        <v>60223</v>
      </c>
      <c r="T37" s="12">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1895598</v>
      </c>
      <c r="U37" s="12">
        <f t="shared" si="4"/>
        <v>1422805</v>
      </c>
      <c r="V37" s="11">
        <f t="shared" si="5"/>
        <v>3318403</v>
      </c>
      <c r="W37" s="91"/>
    </row>
    <row r="38" spans="1:23" ht="17.149999999999999" customHeight="1" x14ac:dyDescent="0.35">
      <c r="A38" s="40" t="s">
        <v>973</v>
      </c>
      <c r="B38" s="11">
        <f>Table3!B55+Table3!E55</f>
        <v>158406</v>
      </c>
      <c r="C38" s="11">
        <f>Table3!C55</f>
        <v>9876</v>
      </c>
      <c r="D38" s="11">
        <f>SUM(Table5b[[#This Row],[Large suppliers
gas meters
smart in smart mode and advanced]:[Large suppliers
gas meters
smart in
traditional mode]])</f>
        <v>168282</v>
      </c>
      <c r="E38" s="11">
        <f>Table3!F55</f>
        <v>235916</v>
      </c>
      <c r="F38" s="11">
        <f>Table3!G55+Table3!J55</f>
        <v>1002434</v>
      </c>
      <c r="G38" s="11">
        <f>Table3!H55</f>
        <v>31407</v>
      </c>
      <c r="H38" s="11">
        <f>SUM(Table5b[[#This Row],[Large suppliers
electricity meters
smart in smart mode and advanced]:[Large suppliers
electricity meters
smart in
traditional mode]])</f>
        <v>1033841</v>
      </c>
      <c r="I38" s="11">
        <f>Table3!K55</f>
        <v>814905</v>
      </c>
      <c r="J38" s="12">
        <v>247143</v>
      </c>
      <c r="K38" s="12">
        <v>6775</v>
      </c>
      <c r="L38" s="12">
        <v>253918</v>
      </c>
      <c r="M38" s="12">
        <v>126782</v>
      </c>
      <c r="N38" s="12">
        <v>339974</v>
      </c>
      <c r="O38" s="12">
        <v>15602</v>
      </c>
      <c r="P38" s="12">
        <v>355576</v>
      </c>
      <c r="Q38" s="12">
        <v>196674</v>
      </c>
      <c r="R38" s="11">
        <f>Table5b[[#This Row],[Large suppliers
gas meters
smart in smart mode and advanced]]+Table5b[[#This Row],[Large suppliers
electricity meters
smart in smart mode and advanced]]+Table5b[[#This Row],[Small
suppliers
gas meters
smart in smart mode and
advanced]]+Table5b[[#This Row],[Small suppliers
electricity meters
smart in smart mode and advanced]]</f>
        <v>1747957</v>
      </c>
      <c r="S38" s="11">
        <f>SUM(C38,G38,K38,O38)</f>
        <v>63660</v>
      </c>
      <c r="T38" s="11">
        <f>SUM(Table5b[[#This Row],[Large suppliers
gas meters
total smart and advanced]],Table5b[[#This Row],[Large suppliers
electricity meters
total smart and advanced]],Table5b[[#This Row],[Small suppliers
gas meters
total smart and advanced]],Table5b[[#This Row],[Small
suppliers
electricity meters
total smart and
advanced]])</f>
        <v>1811617</v>
      </c>
      <c r="U38" s="11">
        <f t="shared" si="4"/>
        <v>1374277</v>
      </c>
      <c r="V38" s="11">
        <f>SUM(T38:U38)</f>
        <v>3185894</v>
      </c>
      <c r="W38" s="91" t="s">
        <v>242</v>
      </c>
    </row>
    <row r="39" spans="1:23" ht="17.149999999999999" customHeight="1" x14ac:dyDescent="0.35">
      <c r="A39" s="40"/>
      <c r="B39" s="107"/>
      <c r="C39" s="107"/>
      <c r="D39" s="10"/>
      <c r="E39" s="107"/>
      <c r="F39" s="107"/>
      <c r="G39" s="107"/>
      <c r="H39" s="10"/>
      <c r="I39" s="107"/>
      <c r="J39" s="107"/>
      <c r="K39" s="107"/>
      <c r="L39" s="10"/>
      <c r="M39" s="107"/>
      <c r="N39" s="107"/>
      <c r="O39" s="107"/>
      <c r="P39" s="10"/>
      <c r="Q39" s="107"/>
      <c r="R39" s="161"/>
      <c r="S39" s="107"/>
      <c r="T39" s="162"/>
      <c r="U39" s="107"/>
      <c r="V39" s="161"/>
      <c r="W39" s="107"/>
    </row>
    <row r="40" spans="1:23" ht="25.5" customHeight="1" x14ac:dyDescent="0.35">
      <c r="A40" s="73" t="s">
        <v>220</v>
      </c>
      <c r="D40" s="122"/>
      <c r="H40" s="122"/>
      <c r="L40" s="123"/>
      <c r="M40" s="159"/>
      <c r="N40" s="95"/>
      <c r="O40" s="111"/>
      <c r="P40" s="121"/>
      <c r="Q40" s="19"/>
      <c r="R40" s="43"/>
      <c r="S40" s="103"/>
      <c r="T40" s="43"/>
      <c r="U40" s="103"/>
      <c r="V40" s="103"/>
      <c r="W40" s="43"/>
    </row>
    <row r="41" spans="1:23" ht="106.5" customHeight="1" x14ac:dyDescent="0.35">
      <c r="A41" s="41" t="s">
        <v>170</v>
      </c>
      <c r="B41" s="36" t="s">
        <v>998</v>
      </c>
      <c r="C41" s="33" t="s">
        <v>172</v>
      </c>
      <c r="D41" s="34" t="s">
        <v>206</v>
      </c>
      <c r="E41" s="33" t="s">
        <v>174</v>
      </c>
      <c r="F41" s="36" t="s">
        <v>995</v>
      </c>
      <c r="G41" s="33" t="s">
        <v>207</v>
      </c>
      <c r="H41" s="34" t="s">
        <v>208</v>
      </c>
      <c r="I41" s="33" t="s">
        <v>221</v>
      </c>
      <c r="J41" s="36" t="s">
        <v>999</v>
      </c>
      <c r="K41" s="33" t="s">
        <v>210</v>
      </c>
      <c r="L41" s="34" t="s">
        <v>211</v>
      </c>
      <c r="M41" s="33" t="s">
        <v>212</v>
      </c>
      <c r="N41" s="36" t="s">
        <v>997</v>
      </c>
      <c r="O41" s="33" t="s">
        <v>213</v>
      </c>
      <c r="P41" s="35" t="s">
        <v>214</v>
      </c>
      <c r="Q41" s="33" t="s">
        <v>215</v>
      </c>
      <c r="R41" s="36" t="s">
        <v>216</v>
      </c>
      <c r="S41" s="33" t="s">
        <v>217</v>
      </c>
      <c r="T41" s="35" t="s">
        <v>218</v>
      </c>
      <c r="U41" s="33" t="s">
        <v>219</v>
      </c>
      <c r="V41" s="33" t="s">
        <v>75</v>
      </c>
      <c r="W41" s="42" t="s">
        <v>19</v>
      </c>
    </row>
    <row r="42" spans="1:23" ht="17.149999999999999" customHeight="1" x14ac:dyDescent="0.35">
      <c r="A42" s="40">
        <v>2012</v>
      </c>
      <c r="B42" s="12">
        <f t="shared" ref="B42:B54" si="6">B10+B26</f>
        <v>10751</v>
      </c>
      <c r="C42" s="12"/>
      <c r="D42" s="12">
        <f t="shared" ref="D42:F54" si="7">D10+D26</f>
        <v>10751</v>
      </c>
      <c r="E42" s="12">
        <f t="shared" si="7"/>
        <v>22110255</v>
      </c>
      <c r="F42" s="12">
        <f t="shared" si="7"/>
        <v>446682</v>
      </c>
      <c r="G42" s="12"/>
      <c r="H42" s="12">
        <f t="shared" ref="H42:I54" si="8">H10+H26</f>
        <v>446682</v>
      </c>
      <c r="I42" s="12">
        <f t="shared" si="8"/>
        <v>28039260</v>
      </c>
      <c r="J42" s="12"/>
      <c r="K42" s="12"/>
      <c r="L42" s="12">
        <f t="shared" ref="L42:L54" si="9">L10+L26</f>
        <v>0</v>
      </c>
      <c r="M42" s="12"/>
      <c r="N42" s="12"/>
      <c r="O42" s="12"/>
      <c r="P42" s="12">
        <f t="shared" ref="P42:P54" si="10">P10+P26</f>
        <v>0</v>
      </c>
      <c r="Q42" s="12"/>
      <c r="R42" s="12">
        <f t="shared" ref="R42:R54" si="11">R10+R26</f>
        <v>457433</v>
      </c>
      <c r="S42" s="12"/>
      <c r="T42" s="12">
        <f t="shared" ref="T42:V54" si="12">T10+T26</f>
        <v>457433</v>
      </c>
      <c r="U42" s="12">
        <f t="shared" si="12"/>
        <v>50149515</v>
      </c>
      <c r="V42" s="12">
        <f t="shared" si="12"/>
        <v>50606948</v>
      </c>
      <c r="W42" s="38"/>
    </row>
    <row r="43" spans="1:23" ht="17.149999999999999" customHeight="1" x14ac:dyDescent="0.35">
      <c r="A43" s="40" t="s">
        <v>191</v>
      </c>
      <c r="B43" s="12">
        <f t="shared" si="6"/>
        <v>112263</v>
      </c>
      <c r="C43" s="12"/>
      <c r="D43" s="12">
        <f t="shared" si="7"/>
        <v>112263</v>
      </c>
      <c r="E43" s="12">
        <f t="shared" si="7"/>
        <v>21995978</v>
      </c>
      <c r="F43" s="12">
        <f t="shared" si="7"/>
        <v>682070</v>
      </c>
      <c r="G43" s="12"/>
      <c r="H43" s="12">
        <f t="shared" si="8"/>
        <v>682070</v>
      </c>
      <c r="I43" s="12">
        <f t="shared" si="8"/>
        <v>27819715</v>
      </c>
      <c r="J43" s="12"/>
      <c r="K43" s="12"/>
      <c r="L43" s="12">
        <f t="shared" si="9"/>
        <v>0</v>
      </c>
      <c r="M43" s="12"/>
      <c r="N43" s="12"/>
      <c r="O43" s="12"/>
      <c r="P43" s="12">
        <f t="shared" si="10"/>
        <v>0</v>
      </c>
      <c r="Q43" s="12"/>
      <c r="R43" s="12">
        <f t="shared" si="11"/>
        <v>794333</v>
      </c>
      <c r="S43" s="12"/>
      <c r="T43" s="12">
        <f t="shared" si="12"/>
        <v>794333</v>
      </c>
      <c r="U43" s="12">
        <f t="shared" si="12"/>
        <v>49815693</v>
      </c>
      <c r="V43" s="12">
        <f t="shared" si="12"/>
        <v>50610026</v>
      </c>
      <c r="W43" s="38" t="s">
        <v>82</v>
      </c>
    </row>
    <row r="44" spans="1:23" ht="17.149999999999999" customHeight="1" x14ac:dyDescent="0.35">
      <c r="A44" s="40">
        <v>2014</v>
      </c>
      <c r="B44" s="12">
        <f t="shared" si="6"/>
        <v>285705</v>
      </c>
      <c r="C44" s="12"/>
      <c r="D44" s="12">
        <f t="shared" si="7"/>
        <v>285705</v>
      </c>
      <c r="E44" s="12">
        <f t="shared" si="7"/>
        <v>21052194</v>
      </c>
      <c r="F44" s="12">
        <f t="shared" si="7"/>
        <v>907107</v>
      </c>
      <c r="G44" s="12"/>
      <c r="H44" s="12">
        <f t="shared" si="8"/>
        <v>907107</v>
      </c>
      <c r="I44" s="12">
        <f t="shared" si="8"/>
        <v>26599740</v>
      </c>
      <c r="J44" s="12"/>
      <c r="K44" s="12"/>
      <c r="L44" s="12">
        <f t="shared" si="9"/>
        <v>0</v>
      </c>
      <c r="M44" s="12"/>
      <c r="N44" s="12"/>
      <c r="O44" s="12"/>
      <c r="P44" s="12">
        <f t="shared" si="10"/>
        <v>0</v>
      </c>
      <c r="Q44" s="12"/>
      <c r="R44" s="12">
        <f t="shared" si="11"/>
        <v>1192812</v>
      </c>
      <c r="S44" s="12"/>
      <c r="T44" s="12">
        <f t="shared" si="12"/>
        <v>1192812</v>
      </c>
      <c r="U44" s="12">
        <f t="shared" si="12"/>
        <v>47651934</v>
      </c>
      <c r="V44" s="12">
        <f t="shared" si="12"/>
        <v>48844746</v>
      </c>
      <c r="W44" s="38"/>
    </row>
    <row r="45" spans="1:23" ht="17.149999999999999" customHeight="1" x14ac:dyDescent="0.35">
      <c r="A45" s="40" t="s">
        <v>192</v>
      </c>
      <c r="B45" s="12">
        <f t="shared" si="6"/>
        <v>800695</v>
      </c>
      <c r="C45" s="12"/>
      <c r="D45" s="12">
        <f t="shared" si="7"/>
        <v>800695</v>
      </c>
      <c r="E45" s="12">
        <f t="shared" si="7"/>
        <v>21160321</v>
      </c>
      <c r="F45" s="12">
        <f t="shared" si="7"/>
        <v>1607155</v>
      </c>
      <c r="G45" s="12"/>
      <c r="H45" s="12">
        <f t="shared" si="8"/>
        <v>1607155</v>
      </c>
      <c r="I45" s="12">
        <f t="shared" si="8"/>
        <v>26586071</v>
      </c>
      <c r="J45" s="12">
        <f t="shared" ref="J45:J54" si="13">J13+J29</f>
        <v>342382</v>
      </c>
      <c r="K45" s="12"/>
      <c r="L45" s="12">
        <f t="shared" si="9"/>
        <v>342382</v>
      </c>
      <c r="M45" s="12">
        <f t="shared" ref="M45:N54" si="14">M13+M29</f>
        <v>1139706</v>
      </c>
      <c r="N45" s="12">
        <f t="shared" si="14"/>
        <v>381148</v>
      </c>
      <c r="O45" s="12"/>
      <c r="P45" s="12">
        <f t="shared" si="10"/>
        <v>381148</v>
      </c>
      <c r="Q45" s="12">
        <f t="shared" ref="Q45:Q54" si="15">Q13+Q29</f>
        <v>1467088</v>
      </c>
      <c r="R45" s="12">
        <f t="shared" si="11"/>
        <v>3131380</v>
      </c>
      <c r="S45" s="12"/>
      <c r="T45" s="12">
        <f t="shared" si="12"/>
        <v>3131380</v>
      </c>
      <c r="U45" s="12">
        <f t="shared" si="12"/>
        <v>50353186</v>
      </c>
      <c r="V45" s="12">
        <f t="shared" si="12"/>
        <v>53484566</v>
      </c>
      <c r="W45" s="38" t="s">
        <v>88</v>
      </c>
    </row>
    <row r="46" spans="1:23" ht="17.149999999999999" customHeight="1" x14ac:dyDescent="0.35">
      <c r="A46" s="40" t="s">
        <v>193</v>
      </c>
      <c r="B46" s="12">
        <f t="shared" si="6"/>
        <v>2120980</v>
      </c>
      <c r="C46" s="12"/>
      <c r="D46" s="12">
        <f t="shared" si="7"/>
        <v>2120980</v>
      </c>
      <c r="E46" s="12">
        <f t="shared" si="7"/>
        <v>20254111</v>
      </c>
      <c r="F46" s="12">
        <f t="shared" si="7"/>
        <v>3325177</v>
      </c>
      <c r="G46" s="12"/>
      <c r="H46" s="12">
        <f t="shared" si="8"/>
        <v>3325177</v>
      </c>
      <c r="I46" s="12">
        <f t="shared" si="8"/>
        <v>25180622</v>
      </c>
      <c r="J46" s="12">
        <f t="shared" si="13"/>
        <v>191418</v>
      </c>
      <c r="K46" s="12"/>
      <c r="L46" s="12">
        <f t="shared" si="9"/>
        <v>191418</v>
      </c>
      <c r="M46" s="12">
        <f t="shared" si="14"/>
        <v>1127441</v>
      </c>
      <c r="N46" s="12">
        <f t="shared" si="14"/>
        <v>232962</v>
      </c>
      <c r="O46" s="12"/>
      <c r="P46" s="12">
        <f t="shared" si="10"/>
        <v>232962</v>
      </c>
      <c r="Q46" s="12">
        <f t="shared" si="15"/>
        <v>1457702</v>
      </c>
      <c r="R46" s="12">
        <f t="shared" si="11"/>
        <v>5870537</v>
      </c>
      <c r="S46" s="12"/>
      <c r="T46" s="12">
        <f t="shared" si="12"/>
        <v>5870537</v>
      </c>
      <c r="U46" s="12">
        <f t="shared" si="12"/>
        <v>48019876</v>
      </c>
      <c r="V46" s="12">
        <f t="shared" si="12"/>
        <v>53890413</v>
      </c>
      <c r="W46" s="38" t="s">
        <v>194</v>
      </c>
    </row>
    <row r="47" spans="1:23" ht="17.149999999999999" customHeight="1" x14ac:dyDescent="0.35">
      <c r="A47" s="40" t="s">
        <v>195</v>
      </c>
      <c r="B47" s="12">
        <f t="shared" si="6"/>
        <v>3815526</v>
      </c>
      <c r="C47" s="12"/>
      <c r="D47" s="12">
        <f t="shared" si="7"/>
        <v>3815526</v>
      </c>
      <c r="E47" s="12">
        <f t="shared" si="7"/>
        <v>17883095</v>
      </c>
      <c r="F47" s="12">
        <f t="shared" si="7"/>
        <v>5583953</v>
      </c>
      <c r="G47" s="12"/>
      <c r="H47" s="12">
        <f t="shared" si="8"/>
        <v>5583953</v>
      </c>
      <c r="I47" s="12">
        <f t="shared" si="8"/>
        <v>22098866</v>
      </c>
      <c r="J47" s="12">
        <f t="shared" si="13"/>
        <v>285556</v>
      </c>
      <c r="K47" s="12"/>
      <c r="L47" s="12">
        <f t="shared" si="9"/>
        <v>285556</v>
      </c>
      <c r="M47" s="12">
        <f t="shared" si="14"/>
        <v>1705388</v>
      </c>
      <c r="N47" s="12">
        <f t="shared" si="14"/>
        <v>351239</v>
      </c>
      <c r="O47" s="12"/>
      <c r="P47" s="12">
        <f t="shared" si="10"/>
        <v>351239</v>
      </c>
      <c r="Q47" s="12">
        <f t="shared" si="15"/>
        <v>2165762</v>
      </c>
      <c r="R47" s="12">
        <f t="shared" si="11"/>
        <v>10036274</v>
      </c>
      <c r="S47" s="12"/>
      <c r="T47" s="12">
        <f t="shared" si="12"/>
        <v>10036274</v>
      </c>
      <c r="U47" s="12">
        <f t="shared" si="12"/>
        <v>43853111</v>
      </c>
      <c r="V47" s="12">
        <f t="shared" si="12"/>
        <v>53889385</v>
      </c>
      <c r="W47" s="38" t="s">
        <v>103</v>
      </c>
    </row>
    <row r="48" spans="1:23" ht="17.149999999999999" customHeight="1" x14ac:dyDescent="0.35">
      <c r="A48" s="40" t="s">
        <v>196</v>
      </c>
      <c r="B48" s="12">
        <f t="shared" si="6"/>
        <v>5345495</v>
      </c>
      <c r="C48" s="12">
        <f t="shared" ref="C48:C54" si="16">C16+C32</f>
        <v>689575</v>
      </c>
      <c r="D48" s="12">
        <f t="shared" si="7"/>
        <v>6035070</v>
      </c>
      <c r="E48" s="12">
        <f t="shared" si="7"/>
        <v>15765490</v>
      </c>
      <c r="F48" s="12">
        <f t="shared" si="7"/>
        <v>7626368</v>
      </c>
      <c r="G48" s="12">
        <f t="shared" ref="G48:G54" si="17">G16+G32</f>
        <v>923234</v>
      </c>
      <c r="H48" s="12">
        <f t="shared" si="8"/>
        <v>8549602</v>
      </c>
      <c r="I48" s="12">
        <f t="shared" si="8"/>
        <v>19276248</v>
      </c>
      <c r="J48" s="12">
        <f t="shared" si="13"/>
        <v>337801</v>
      </c>
      <c r="K48" s="12">
        <f t="shared" ref="K48:K54" si="18">K16+K32</f>
        <v>105004</v>
      </c>
      <c r="L48" s="12">
        <f t="shared" si="9"/>
        <v>442805</v>
      </c>
      <c r="M48" s="12">
        <f t="shared" si="14"/>
        <v>1606346</v>
      </c>
      <c r="N48" s="12">
        <f t="shared" si="14"/>
        <v>453884</v>
      </c>
      <c r="O48" s="12">
        <f t="shared" ref="O48:O54" si="19">O16+O32</f>
        <v>166691</v>
      </c>
      <c r="P48" s="12">
        <f t="shared" si="10"/>
        <v>620575</v>
      </c>
      <c r="Q48" s="12">
        <f t="shared" si="15"/>
        <v>1965430</v>
      </c>
      <c r="R48" s="12">
        <f t="shared" si="11"/>
        <v>13763548</v>
      </c>
      <c r="S48" s="12">
        <f t="shared" ref="S48:S54" si="20">S16+S32</f>
        <v>1884504</v>
      </c>
      <c r="T48" s="12">
        <f t="shared" si="12"/>
        <v>15648052</v>
      </c>
      <c r="U48" s="12">
        <f t="shared" si="12"/>
        <v>38613514</v>
      </c>
      <c r="V48" s="12">
        <f t="shared" si="12"/>
        <v>54261566</v>
      </c>
      <c r="W48" s="38" t="s">
        <v>197</v>
      </c>
    </row>
    <row r="49" spans="1:23" ht="17.149999999999999" customHeight="1" x14ac:dyDescent="0.35">
      <c r="A49" s="40" t="s">
        <v>198</v>
      </c>
      <c r="B49" s="12">
        <f t="shared" si="6"/>
        <v>6451884</v>
      </c>
      <c r="C49" s="12">
        <f t="shared" si="16"/>
        <v>1497903</v>
      </c>
      <c r="D49" s="12">
        <f t="shared" si="7"/>
        <v>7949787</v>
      </c>
      <c r="E49" s="12">
        <f t="shared" si="7"/>
        <v>14333271</v>
      </c>
      <c r="F49" s="12">
        <f t="shared" si="7"/>
        <v>9254414</v>
      </c>
      <c r="G49" s="12">
        <f t="shared" si="17"/>
        <v>2003982</v>
      </c>
      <c r="H49" s="12">
        <f t="shared" si="8"/>
        <v>11258396</v>
      </c>
      <c r="I49" s="12">
        <f t="shared" si="8"/>
        <v>17390791</v>
      </c>
      <c r="J49" s="12">
        <f t="shared" si="13"/>
        <v>366125</v>
      </c>
      <c r="K49" s="12">
        <f t="shared" si="18"/>
        <v>196476</v>
      </c>
      <c r="L49" s="12">
        <f t="shared" si="9"/>
        <v>562601</v>
      </c>
      <c r="M49" s="12">
        <f t="shared" si="14"/>
        <v>1329384</v>
      </c>
      <c r="N49" s="12">
        <f t="shared" si="14"/>
        <v>413545</v>
      </c>
      <c r="O49" s="12">
        <f t="shared" si="19"/>
        <v>292356</v>
      </c>
      <c r="P49" s="12">
        <f t="shared" si="10"/>
        <v>705901</v>
      </c>
      <c r="Q49" s="12">
        <f t="shared" si="15"/>
        <v>1514737</v>
      </c>
      <c r="R49" s="12">
        <f t="shared" si="11"/>
        <v>16485968</v>
      </c>
      <c r="S49" s="12">
        <f t="shared" si="20"/>
        <v>3990717</v>
      </c>
      <c r="T49" s="12">
        <f t="shared" si="12"/>
        <v>20476685</v>
      </c>
      <c r="U49" s="12">
        <f t="shared" si="12"/>
        <v>34568183</v>
      </c>
      <c r="V49" s="12">
        <f t="shared" si="12"/>
        <v>55044868</v>
      </c>
      <c r="W49" s="38" t="s">
        <v>199</v>
      </c>
    </row>
    <row r="50" spans="1:23" ht="17.149999999999999" customHeight="1" x14ac:dyDescent="0.35">
      <c r="A50" s="40" t="s">
        <v>200</v>
      </c>
      <c r="B50" s="12">
        <f t="shared" si="6"/>
        <v>7376665</v>
      </c>
      <c r="C50" s="12">
        <f t="shared" si="16"/>
        <v>1851972</v>
      </c>
      <c r="D50" s="12">
        <f t="shared" si="7"/>
        <v>9228637</v>
      </c>
      <c r="E50" s="12">
        <f t="shared" si="7"/>
        <v>13539487</v>
      </c>
      <c r="F50" s="12">
        <f t="shared" si="7"/>
        <v>10764552</v>
      </c>
      <c r="G50" s="12">
        <f t="shared" si="17"/>
        <v>2142346</v>
      </c>
      <c r="H50" s="12">
        <f t="shared" si="8"/>
        <v>12906898</v>
      </c>
      <c r="I50" s="12">
        <f t="shared" si="8"/>
        <v>16039552</v>
      </c>
      <c r="J50" s="12">
        <f t="shared" si="13"/>
        <v>429552</v>
      </c>
      <c r="K50" s="12">
        <f t="shared" si="18"/>
        <v>239724</v>
      </c>
      <c r="L50" s="12">
        <f t="shared" si="9"/>
        <v>669276</v>
      </c>
      <c r="M50" s="12">
        <f t="shared" si="14"/>
        <v>1147490</v>
      </c>
      <c r="N50" s="12">
        <f t="shared" si="14"/>
        <v>500712</v>
      </c>
      <c r="O50" s="12">
        <f t="shared" si="19"/>
        <v>340351</v>
      </c>
      <c r="P50" s="12">
        <f t="shared" si="10"/>
        <v>841063</v>
      </c>
      <c r="Q50" s="12">
        <f t="shared" si="15"/>
        <v>1346835</v>
      </c>
      <c r="R50" s="12">
        <f t="shared" si="11"/>
        <v>19071481</v>
      </c>
      <c r="S50" s="12">
        <f t="shared" si="20"/>
        <v>4574393</v>
      </c>
      <c r="T50" s="12">
        <f t="shared" si="12"/>
        <v>23645874</v>
      </c>
      <c r="U50" s="12">
        <f t="shared" si="12"/>
        <v>32073364</v>
      </c>
      <c r="V50" s="12">
        <f t="shared" si="12"/>
        <v>55719238</v>
      </c>
      <c r="W50" s="38" t="s">
        <v>201</v>
      </c>
    </row>
    <row r="51" spans="1:23" ht="17.149999999999999" customHeight="1" x14ac:dyDescent="0.35">
      <c r="A51" s="40" t="s">
        <v>202</v>
      </c>
      <c r="B51" s="12">
        <f t="shared" si="6"/>
        <v>9319866</v>
      </c>
      <c r="C51" s="12">
        <f t="shared" si="16"/>
        <v>1972683</v>
      </c>
      <c r="D51" s="12">
        <f t="shared" si="7"/>
        <v>11292549</v>
      </c>
      <c r="E51" s="12">
        <f t="shared" si="7"/>
        <v>12836150</v>
      </c>
      <c r="F51" s="12">
        <f t="shared" si="7"/>
        <v>13682921</v>
      </c>
      <c r="G51" s="12">
        <f t="shared" si="17"/>
        <v>2144601</v>
      </c>
      <c r="H51" s="12">
        <f t="shared" si="8"/>
        <v>15827522</v>
      </c>
      <c r="I51" s="12">
        <f t="shared" si="8"/>
        <v>14847343</v>
      </c>
      <c r="J51" s="12">
        <f t="shared" si="13"/>
        <v>261687</v>
      </c>
      <c r="K51" s="12">
        <f t="shared" si="18"/>
        <v>27090</v>
      </c>
      <c r="L51" s="12">
        <f t="shared" si="9"/>
        <v>288777</v>
      </c>
      <c r="M51" s="12">
        <f t="shared" si="14"/>
        <v>253295</v>
      </c>
      <c r="N51" s="12">
        <f t="shared" si="14"/>
        <v>320273</v>
      </c>
      <c r="O51" s="12">
        <f t="shared" si="19"/>
        <v>39552</v>
      </c>
      <c r="P51" s="12">
        <f t="shared" si="10"/>
        <v>359825</v>
      </c>
      <c r="Q51" s="12">
        <f t="shared" si="15"/>
        <v>347873</v>
      </c>
      <c r="R51" s="12">
        <f t="shared" si="11"/>
        <v>23584747</v>
      </c>
      <c r="S51" s="12">
        <f t="shared" si="20"/>
        <v>4183926</v>
      </c>
      <c r="T51" s="12">
        <f t="shared" si="12"/>
        <v>27768673</v>
      </c>
      <c r="U51" s="12">
        <f t="shared" si="12"/>
        <v>28284661</v>
      </c>
      <c r="V51" s="12">
        <f t="shared" si="12"/>
        <v>56053334</v>
      </c>
      <c r="W51" s="38" t="s">
        <v>203</v>
      </c>
    </row>
    <row r="52" spans="1:23" ht="17.149999999999999" customHeight="1" x14ac:dyDescent="0.35">
      <c r="A52" s="40" t="s">
        <v>204</v>
      </c>
      <c r="B52" s="11">
        <f t="shared" si="6"/>
        <v>10663203</v>
      </c>
      <c r="C52" s="11">
        <f t="shared" si="16"/>
        <v>2129790</v>
      </c>
      <c r="D52" s="11">
        <f t="shared" si="7"/>
        <v>12792993</v>
      </c>
      <c r="E52" s="11">
        <f t="shared" si="7"/>
        <v>11563146</v>
      </c>
      <c r="F52" s="11">
        <f t="shared" si="7"/>
        <v>15970980</v>
      </c>
      <c r="G52" s="11">
        <f t="shared" si="17"/>
        <v>1814522</v>
      </c>
      <c r="H52" s="11">
        <f t="shared" si="8"/>
        <v>17785502</v>
      </c>
      <c r="I52" s="11">
        <f t="shared" si="8"/>
        <v>13209473</v>
      </c>
      <c r="J52" s="11">
        <f t="shared" si="13"/>
        <v>298885</v>
      </c>
      <c r="K52" s="11">
        <f t="shared" si="18"/>
        <v>9696</v>
      </c>
      <c r="L52" s="11">
        <f t="shared" si="9"/>
        <v>308581</v>
      </c>
      <c r="M52" s="11">
        <f t="shared" si="14"/>
        <v>233930</v>
      </c>
      <c r="N52" s="11">
        <f t="shared" si="14"/>
        <v>408358</v>
      </c>
      <c r="O52" s="11">
        <f t="shared" si="19"/>
        <v>22184</v>
      </c>
      <c r="P52" s="11">
        <f t="shared" si="10"/>
        <v>430542</v>
      </c>
      <c r="Q52" s="11">
        <f t="shared" si="15"/>
        <v>350926</v>
      </c>
      <c r="R52" s="11">
        <f t="shared" si="11"/>
        <v>27341426</v>
      </c>
      <c r="S52" s="11">
        <f t="shared" si="20"/>
        <v>3976192</v>
      </c>
      <c r="T52" s="11">
        <f t="shared" si="12"/>
        <v>31317618</v>
      </c>
      <c r="U52" s="11">
        <f t="shared" si="12"/>
        <v>25357475</v>
      </c>
      <c r="V52" s="11">
        <f t="shared" si="12"/>
        <v>56675093</v>
      </c>
      <c r="W52" s="91"/>
    </row>
    <row r="53" spans="1:23" s="16" customFormat="1" ht="17.149999999999999" customHeight="1" x14ac:dyDescent="0.35">
      <c r="A53" s="106">
        <v>2023</v>
      </c>
      <c r="B53" s="11">
        <f t="shared" si="6"/>
        <v>11938063</v>
      </c>
      <c r="C53" s="11">
        <f t="shared" si="16"/>
        <v>2230432</v>
      </c>
      <c r="D53" s="11">
        <f t="shared" si="7"/>
        <v>14168495</v>
      </c>
      <c r="E53" s="11">
        <f t="shared" si="7"/>
        <v>10282047</v>
      </c>
      <c r="F53" s="11">
        <f t="shared" si="7"/>
        <v>18221741</v>
      </c>
      <c r="G53" s="11">
        <f t="shared" si="17"/>
        <v>1504381</v>
      </c>
      <c r="H53" s="11">
        <f t="shared" si="8"/>
        <v>19726122</v>
      </c>
      <c r="I53" s="11">
        <f t="shared" si="8"/>
        <v>11407086</v>
      </c>
      <c r="J53" s="11">
        <f t="shared" si="13"/>
        <v>333892</v>
      </c>
      <c r="K53" s="11">
        <f t="shared" si="18"/>
        <v>25606</v>
      </c>
      <c r="L53" s="11">
        <f t="shared" si="9"/>
        <v>359498</v>
      </c>
      <c r="M53" s="11">
        <f t="shared" si="14"/>
        <v>235455</v>
      </c>
      <c r="N53" s="11">
        <f t="shared" si="14"/>
        <v>501145</v>
      </c>
      <c r="O53" s="11">
        <f t="shared" si="19"/>
        <v>49320</v>
      </c>
      <c r="P53" s="11">
        <f t="shared" si="10"/>
        <v>550465</v>
      </c>
      <c r="Q53" s="11">
        <f t="shared" si="15"/>
        <v>339870</v>
      </c>
      <c r="R53" s="11">
        <f t="shared" si="11"/>
        <v>30994841</v>
      </c>
      <c r="S53" s="11">
        <f t="shared" si="20"/>
        <v>3809739</v>
      </c>
      <c r="T53" s="11">
        <f t="shared" si="12"/>
        <v>34804580</v>
      </c>
      <c r="U53" s="11">
        <f t="shared" si="12"/>
        <v>22264458</v>
      </c>
      <c r="V53" s="11">
        <f t="shared" si="12"/>
        <v>57069038</v>
      </c>
      <c r="W53" s="91" t="s">
        <v>993</v>
      </c>
    </row>
    <row r="54" spans="1:23" s="16" customFormat="1" ht="17.149999999999999" customHeight="1" x14ac:dyDescent="0.35">
      <c r="A54" s="40" t="s">
        <v>973</v>
      </c>
      <c r="B54" s="11">
        <f t="shared" si="6"/>
        <v>12277702</v>
      </c>
      <c r="C54" s="11">
        <f t="shared" si="16"/>
        <v>2207564</v>
      </c>
      <c r="D54" s="11">
        <f t="shared" si="7"/>
        <v>14485266</v>
      </c>
      <c r="E54" s="11">
        <f t="shared" si="7"/>
        <v>9984997</v>
      </c>
      <c r="F54" s="11">
        <f t="shared" si="7"/>
        <v>18512982</v>
      </c>
      <c r="G54" s="11">
        <f t="shared" si="17"/>
        <v>1574694</v>
      </c>
      <c r="H54" s="11">
        <f t="shared" si="8"/>
        <v>20087676</v>
      </c>
      <c r="I54" s="11">
        <f t="shared" si="8"/>
        <v>10987019</v>
      </c>
      <c r="J54" s="11">
        <f t="shared" si="13"/>
        <v>333892</v>
      </c>
      <c r="K54" s="11">
        <f t="shared" si="18"/>
        <v>25606</v>
      </c>
      <c r="L54" s="11">
        <f t="shared" si="9"/>
        <v>359498</v>
      </c>
      <c r="M54" s="11">
        <f t="shared" si="14"/>
        <v>235455</v>
      </c>
      <c r="N54" s="11">
        <f t="shared" si="14"/>
        <v>501145</v>
      </c>
      <c r="O54" s="11">
        <f t="shared" si="19"/>
        <v>49320</v>
      </c>
      <c r="P54" s="11">
        <f t="shared" si="10"/>
        <v>550465</v>
      </c>
      <c r="Q54" s="11">
        <f t="shared" si="15"/>
        <v>339870</v>
      </c>
      <c r="R54" s="11">
        <f t="shared" si="11"/>
        <v>31625721</v>
      </c>
      <c r="S54" s="11">
        <f t="shared" si="20"/>
        <v>3857184</v>
      </c>
      <c r="T54" s="11">
        <f t="shared" si="12"/>
        <v>35482905</v>
      </c>
      <c r="U54" s="11">
        <f t="shared" si="12"/>
        <v>21547341</v>
      </c>
      <c r="V54" s="11">
        <f t="shared" si="12"/>
        <v>57030246</v>
      </c>
      <c r="W54" s="91" t="s">
        <v>242</v>
      </c>
    </row>
  </sheetData>
  <phoneticPr fontId="14" type="noConversion"/>
  <pageMargins left="0.7" right="0.7" top="0.75" bottom="0.75" header="0.3" footer="0.3"/>
  <pageSetup paperSize="9" scale="74" fitToWidth="0" fitToHeight="0" orientation="portrait" verticalDpi="4" r:id="rId1"/>
  <ignoredErrors>
    <ignoredError sqref="A43 A45:A52 A11 A13:A20 A22 A54 A27:A38" numberStoredAsText="1"/>
    <ignoredError sqref="L38 P38 S37" calculatedColumn="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59"/>
  <sheetViews>
    <sheetView showGridLines="0" workbookViewId="0"/>
  </sheetViews>
  <sheetFormatPr defaultColWidth="9.1796875" defaultRowHeight="17.149999999999999" customHeight="1" x14ac:dyDescent="0.35"/>
  <cols>
    <col min="1" max="1" width="13.26953125" style="48" customWidth="1"/>
    <col min="2" max="2" width="14.81640625" style="4" customWidth="1"/>
    <col min="3" max="3" width="17.453125" style="4" customWidth="1"/>
    <col min="4" max="4" width="20.54296875" style="4" customWidth="1"/>
    <col min="5" max="5" width="17.7265625" style="4" customWidth="1"/>
    <col min="6" max="6" width="19.54296875" style="4" customWidth="1"/>
    <col min="7" max="7" width="16.7265625" style="4" customWidth="1"/>
    <col min="8" max="8" width="19.7265625" style="4" customWidth="1"/>
    <col min="9" max="9" width="72.7265625" style="4" customWidth="1"/>
    <col min="10" max="16384" width="9.1796875" style="48"/>
  </cols>
  <sheetData>
    <row r="1" spans="1:9" ht="25.5" customHeight="1" x14ac:dyDescent="0.35">
      <c r="A1" s="75" t="s">
        <v>222</v>
      </c>
    </row>
    <row r="2" spans="1:9" ht="17.149999999999999" customHeight="1" x14ac:dyDescent="0.35">
      <c r="A2" s="37" t="s">
        <v>223</v>
      </c>
    </row>
    <row r="3" spans="1:9" s="64" customFormat="1" ht="17.149999999999999" customHeight="1" x14ac:dyDescent="0.35">
      <c r="A3" s="37" t="s">
        <v>60</v>
      </c>
      <c r="B3" s="63"/>
      <c r="C3" s="54"/>
      <c r="D3" s="8"/>
      <c r="E3" s="8"/>
      <c r="F3" s="9"/>
    </row>
    <row r="4" spans="1:9" ht="17.149999999999999" customHeight="1" x14ac:dyDescent="0.35">
      <c r="A4" s="37" t="s">
        <v>224</v>
      </c>
      <c r="H4" s="100"/>
    </row>
    <row r="5" spans="1:9" ht="17.149999999999999" customHeight="1" x14ac:dyDescent="0.35">
      <c r="A5" s="37" t="s">
        <v>61</v>
      </c>
      <c r="E5" s="100"/>
      <c r="F5" s="100"/>
      <c r="H5" s="98"/>
    </row>
    <row r="6" spans="1:9" ht="17.149999999999999" customHeight="1" x14ac:dyDescent="0.35">
      <c r="A6" s="44" t="s">
        <v>972</v>
      </c>
      <c r="B6" s="146"/>
      <c r="C6" s="146"/>
      <c r="D6" s="146"/>
      <c r="E6" s="100"/>
      <c r="F6" s="100"/>
      <c r="H6" s="140"/>
    </row>
    <row r="7" spans="1:9" ht="25.5" customHeight="1" x14ac:dyDescent="0.35">
      <c r="A7" s="73" t="s">
        <v>225</v>
      </c>
    </row>
    <row r="8" spans="1:9" ht="31" customHeight="1" x14ac:dyDescent="0.35">
      <c r="A8" s="39" t="s">
        <v>170</v>
      </c>
      <c r="B8" s="35" t="s">
        <v>226</v>
      </c>
      <c r="C8" s="35" t="s">
        <v>227</v>
      </c>
      <c r="D8" s="35" t="s">
        <v>228</v>
      </c>
      <c r="E8" s="35" t="s">
        <v>229</v>
      </c>
      <c r="F8" s="35" t="s">
        <v>230</v>
      </c>
      <c r="G8" s="35" t="s">
        <v>231</v>
      </c>
      <c r="H8" s="53" t="s">
        <v>75</v>
      </c>
      <c r="I8" s="39" t="s">
        <v>19</v>
      </c>
    </row>
    <row r="9" spans="1:9" ht="17.149999999999999" customHeight="1" x14ac:dyDescent="0.35">
      <c r="A9" s="27" t="s">
        <v>140</v>
      </c>
      <c r="B9" s="12">
        <v>18975</v>
      </c>
      <c r="C9" s="12">
        <v>59446</v>
      </c>
      <c r="D9" s="12"/>
      <c r="E9" s="12"/>
      <c r="F9" s="12">
        <f t="shared" ref="F9:F19" si="0">B9+D9</f>
        <v>18975</v>
      </c>
      <c r="G9" s="12">
        <f t="shared" ref="G9:G19" si="1">C9+E9</f>
        <v>59446</v>
      </c>
      <c r="H9" s="12">
        <f>F9+G9</f>
        <v>78421</v>
      </c>
      <c r="I9" s="45" t="s">
        <v>232</v>
      </c>
    </row>
    <row r="10" spans="1:9" ht="17.149999999999999" customHeight="1" x14ac:dyDescent="0.35">
      <c r="A10" s="40" t="s">
        <v>233</v>
      </c>
      <c r="B10" s="12">
        <v>1602</v>
      </c>
      <c r="C10" s="12">
        <v>1707</v>
      </c>
      <c r="D10" s="12"/>
      <c r="E10" s="12"/>
      <c r="F10" s="12">
        <f t="shared" si="0"/>
        <v>1602</v>
      </c>
      <c r="G10" s="12">
        <f t="shared" si="1"/>
        <v>1707</v>
      </c>
      <c r="H10" s="12">
        <f>F10+G10</f>
        <v>3309</v>
      </c>
      <c r="I10" s="62" t="s">
        <v>234</v>
      </c>
    </row>
    <row r="11" spans="1:9" ht="17.149999999999999" customHeight="1" x14ac:dyDescent="0.35">
      <c r="A11" s="40" t="s">
        <v>191</v>
      </c>
      <c r="B11" s="12">
        <v>121013</v>
      </c>
      <c r="C11" s="12">
        <v>171369</v>
      </c>
      <c r="D11" s="12"/>
      <c r="E11" s="12"/>
      <c r="F11" s="12">
        <f t="shared" si="0"/>
        <v>121013</v>
      </c>
      <c r="G11" s="12">
        <f t="shared" si="1"/>
        <v>171369</v>
      </c>
      <c r="H11" s="12">
        <f t="shared" ref="H11:H17" si="2">F11+G11</f>
        <v>292382</v>
      </c>
      <c r="I11" s="62" t="s">
        <v>82</v>
      </c>
    </row>
    <row r="12" spans="1:9" ht="17.149999999999999" customHeight="1" x14ac:dyDescent="0.35">
      <c r="A12" s="40">
        <v>2014</v>
      </c>
      <c r="B12" s="12">
        <v>189394</v>
      </c>
      <c r="C12" s="12">
        <v>279688</v>
      </c>
      <c r="D12" s="12"/>
      <c r="E12" s="12"/>
      <c r="F12" s="12">
        <f t="shared" si="0"/>
        <v>189394</v>
      </c>
      <c r="G12" s="12">
        <f t="shared" si="1"/>
        <v>279688</v>
      </c>
      <c r="H12" s="12">
        <f t="shared" si="2"/>
        <v>469082</v>
      </c>
      <c r="I12" s="62"/>
    </row>
    <row r="13" spans="1:9" ht="17.149999999999999" customHeight="1" x14ac:dyDescent="0.35">
      <c r="A13" s="40" t="s">
        <v>192</v>
      </c>
      <c r="B13" s="12">
        <v>505232</v>
      </c>
      <c r="C13" s="12">
        <v>718369</v>
      </c>
      <c r="D13" s="12">
        <v>137450</v>
      </c>
      <c r="E13" s="12">
        <v>147508</v>
      </c>
      <c r="F13" s="12">
        <f t="shared" si="0"/>
        <v>642682</v>
      </c>
      <c r="G13" s="12">
        <f t="shared" si="1"/>
        <v>865877</v>
      </c>
      <c r="H13" s="12">
        <f t="shared" si="2"/>
        <v>1508559</v>
      </c>
      <c r="I13" s="62" t="s">
        <v>88</v>
      </c>
    </row>
    <row r="14" spans="1:9" ht="17.149999999999999" customHeight="1" x14ac:dyDescent="0.35">
      <c r="A14" s="40" t="s">
        <v>193</v>
      </c>
      <c r="B14" s="12">
        <v>1265222</v>
      </c>
      <c r="C14" s="12">
        <v>1648563</v>
      </c>
      <c r="D14" s="12">
        <v>4693</v>
      </c>
      <c r="E14" s="12">
        <v>6994</v>
      </c>
      <c r="F14" s="12">
        <f t="shared" si="0"/>
        <v>1269915</v>
      </c>
      <c r="G14" s="12">
        <f t="shared" si="1"/>
        <v>1655557</v>
      </c>
      <c r="H14" s="12">
        <f t="shared" si="2"/>
        <v>2925472</v>
      </c>
      <c r="I14" s="62" t="s">
        <v>194</v>
      </c>
    </row>
    <row r="15" spans="1:9" ht="17.149999999999999" customHeight="1" x14ac:dyDescent="0.35">
      <c r="A15" s="40" t="s">
        <v>195</v>
      </c>
      <c r="B15" s="12">
        <v>2002465</v>
      </c>
      <c r="C15" s="12">
        <v>2586215</v>
      </c>
      <c r="D15" s="12">
        <v>72544</v>
      </c>
      <c r="E15" s="12">
        <v>88565</v>
      </c>
      <c r="F15" s="12">
        <f t="shared" si="0"/>
        <v>2075009</v>
      </c>
      <c r="G15" s="12">
        <f t="shared" si="1"/>
        <v>2674780</v>
      </c>
      <c r="H15" s="12">
        <f t="shared" si="2"/>
        <v>4749789</v>
      </c>
      <c r="I15" s="62" t="s">
        <v>103</v>
      </c>
    </row>
    <row r="16" spans="1:9" ht="17.149999999999999" customHeight="1" x14ac:dyDescent="0.35">
      <c r="A16" s="40" t="s">
        <v>196</v>
      </c>
      <c r="B16" s="12">
        <v>2126465</v>
      </c>
      <c r="C16" s="12">
        <f>SUM(Table2!$C$31:$C$34)</f>
        <v>2668327</v>
      </c>
      <c r="D16" s="12">
        <v>86950</v>
      </c>
      <c r="E16" s="12">
        <v>107809</v>
      </c>
      <c r="F16" s="12">
        <f t="shared" si="0"/>
        <v>2213415</v>
      </c>
      <c r="G16" s="12">
        <f t="shared" si="1"/>
        <v>2776136</v>
      </c>
      <c r="H16" s="12">
        <f t="shared" si="2"/>
        <v>4989551</v>
      </c>
      <c r="I16" s="62" t="s">
        <v>235</v>
      </c>
    </row>
    <row r="17" spans="1:9" ht="17.149999999999999" customHeight="1" x14ac:dyDescent="0.35">
      <c r="A17" s="40" t="s">
        <v>198</v>
      </c>
      <c r="B17" s="12">
        <v>1957388</v>
      </c>
      <c r="C17" s="12">
        <f>SUM(Table2!$C$35:$C$38)</f>
        <v>2383830</v>
      </c>
      <c r="D17" s="12">
        <v>55047</v>
      </c>
      <c r="E17" s="12">
        <v>73718</v>
      </c>
      <c r="F17" s="12">
        <f t="shared" si="0"/>
        <v>2012435</v>
      </c>
      <c r="G17" s="12">
        <f t="shared" si="1"/>
        <v>2457548</v>
      </c>
      <c r="H17" s="12">
        <f t="shared" si="2"/>
        <v>4469983</v>
      </c>
      <c r="I17" s="62" t="s">
        <v>199</v>
      </c>
    </row>
    <row r="18" spans="1:9" ht="17.149999999999999" customHeight="1" x14ac:dyDescent="0.35">
      <c r="A18" s="40" t="s">
        <v>200</v>
      </c>
      <c r="B18" s="12">
        <v>1334275</v>
      </c>
      <c r="C18" s="12">
        <f>SUM(Table2!$C$39:$C$42)</f>
        <v>1674063</v>
      </c>
      <c r="D18" s="12">
        <v>53886</v>
      </c>
      <c r="E18" s="12">
        <v>80270</v>
      </c>
      <c r="F18" s="12">
        <f t="shared" si="0"/>
        <v>1388161</v>
      </c>
      <c r="G18" s="12">
        <f t="shared" si="1"/>
        <v>1754333</v>
      </c>
      <c r="H18" s="12">
        <f>F18+G18</f>
        <v>3142494</v>
      </c>
      <c r="I18" s="62" t="s">
        <v>236</v>
      </c>
    </row>
    <row r="19" spans="1:9" ht="17.149999999999999" customHeight="1" x14ac:dyDescent="0.35">
      <c r="A19" s="40" t="s">
        <v>202</v>
      </c>
      <c r="B19" s="12">
        <v>1508788</v>
      </c>
      <c r="C19" s="12">
        <f>SUM(Table2!$C$43:$C$46)</f>
        <v>2016512</v>
      </c>
      <c r="D19" s="12">
        <v>85342</v>
      </c>
      <c r="E19" s="12">
        <v>112758</v>
      </c>
      <c r="F19" s="12">
        <f t="shared" si="0"/>
        <v>1594130</v>
      </c>
      <c r="G19" s="12">
        <f t="shared" si="1"/>
        <v>2129270</v>
      </c>
      <c r="H19" s="12">
        <f>F19+G19</f>
        <v>3723400</v>
      </c>
      <c r="I19" s="62" t="s">
        <v>237</v>
      </c>
    </row>
    <row r="20" spans="1:9" ht="17.149999999999999" customHeight="1" x14ac:dyDescent="0.35">
      <c r="A20" s="40" t="s">
        <v>204</v>
      </c>
      <c r="B20" s="12">
        <f>SUM(Table2!$B$47:$B$50)</f>
        <v>1521478</v>
      </c>
      <c r="C20" s="12">
        <f>SUM(Table2!$C$47:$C$50)</f>
        <v>2006842</v>
      </c>
      <c r="D20" s="12">
        <v>18829</v>
      </c>
      <c r="E20" s="12">
        <v>29582</v>
      </c>
      <c r="F20" s="12">
        <f t="shared" ref="F20" si="3">B20+D20</f>
        <v>1540307</v>
      </c>
      <c r="G20" s="12">
        <f t="shared" ref="G20" si="4">C20+E20</f>
        <v>2036424</v>
      </c>
      <c r="H20" s="12">
        <f>F20+G20</f>
        <v>3576731</v>
      </c>
      <c r="I20" s="62" t="s">
        <v>145</v>
      </c>
    </row>
    <row r="21" spans="1:9" ht="17.149999999999999" customHeight="1" x14ac:dyDescent="0.35">
      <c r="A21" s="27">
        <v>2023</v>
      </c>
      <c r="B21" s="12">
        <f>SUM(Table2!$B$51:$B$54)</f>
        <v>1436298</v>
      </c>
      <c r="C21" s="12">
        <f>SUM(Table2!$C$51:$C$54)</f>
        <v>1828432</v>
      </c>
      <c r="D21" s="12">
        <v>11840</v>
      </c>
      <c r="E21" s="12">
        <v>20204</v>
      </c>
      <c r="F21" s="12">
        <f t="shared" ref="F21" si="5">B21+D21</f>
        <v>1448138</v>
      </c>
      <c r="G21" s="12">
        <f t="shared" ref="G21" si="6">C21+E21</f>
        <v>1848636</v>
      </c>
      <c r="H21" s="12">
        <f>F21+G21</f>
        <v>3296774</v>
      </c>
      <c r="I21" s="62"/>
    </row>
    <row r="22" spans="1:9" ht="17.149999999999999" customHeight="1" x14ac:dyDescent="0.35">
      <c r="A22" s="154" t="s">
        <v>973</v>
      </c>
      <c r="B22" s="147">
        <f>SUM(Table2!$B$55:$B$55)</f>
        <v>338177</v>
      </c>
      <c r="C22" s="147">
        <f>SUM(Table2!$C$55:$C$55)</f>
        <v>409095</v>
      </c>
      <c r="D22" s="147"/>
      <c r="E22" s="147"/>
      <c r="F22" s="147">
        <f t="shared" ref="F22" si="7">B22+D22</f>
        <v>338177</v>
      </c>
      <c r="G22" s="147">
        <f t="shared" ref="G22" si="8">C22+E22</f>
        <v>409095</v>
      </c>
      <c r="H22" s="147">
        <f>F22+G22</f>
        <v>747272</v>
      </c>
      <c r="I22" s="167" t="s">
        <v>977</v>
      </c>
    </row>
    <row r="23" spans="1:9" ht="17.149999999999999" customHeight="1" x14ac:dyDescent="0.35">
      <c r="A23" s="40" t="s">
        <v>75</v>
      </c>
      <c r="B23" s="147">
        <f>SUM($B$9:$B$22)</f>
        <v>14326772</v>
      </c>
      <c r="C23" s="147">
        <f>SUM($C$9:$C$22)</f>
        <v>18452458</v>
      </c>
      <c r="D23" s="147">
        <f>SUM($D$9:$D$22)</f>
        <v>526581</v>
      </c>
      <c r="E23" s="147">
        <f>SUM($E$9:$E$22)</f>
        <v>667408</v>
      </c>
      <c r="F23" s="147">
        <f>SUM($F$9:$F$22)</f>
        <v>14853353</v>
      </c>
      <c r="G23" s="147">
        <f>SUM($G$9:$G$22)</f>
        <v>19119866</v>
      </c>
      <c r="H23" s="147">
        <f>SUM($H$9:$H$22)</f>
        <v>33973219</v>
      </c>
      <c r="I23" s="62"/>
    </row>
    <row r="24" spans="1:9" ht="17.149999999999999" customHeight="1" x14ac:dyDescent="0.35">
      <c r="A24" s="40"/>
      <c r="B24" s="40"/>
      <c r="C24" s="40"/>
      <c r="D24" s="40"/>
      <c r="E24" s="40"/>
      <c r="F24" s="40"/>
      <c r="G24" s="40"/>
      <c r="H24" s="40"/>
      <c r="I24" s="40"/>
    </row>
    <row r="25" spans="1:9" ht="25.5" customHeight="1" x14ac:dyDescent="0.35">
      <c r="A25" s="73" t="s">
        <v>238</v>
      </c>
      <c r="B25" s="51"/>
      <c r="C25" s="51"/>
      <c r="D25" s="51"/>
      <c r="E25" s="51"/>
      <c r="F25" s="51"/>
      <c r="G25" s="51"/>
      <c r="H25" s="51"/>
      <c r="I25" s="51"/>
    </row>
    <row r="26" spans="1:9" ht="31" customHeight="1" x14ac:dyDescent="0.35">
      <c r="A26" s="39" t="s">
        <v>170</v>
      </c>
      <c r="B26" s="35" t="s">
        <v>226</v>
      </c>
      <c r="C26" s="35" t="s">
        <v>227</v>
      </c>
      <c r="D26" s="35" t="s">
        <v>228</v>
      </c>
      <c r="E26" s="35" t="s">
        <v>229</v>
      </c>
      <c r="F26" s="35" t="s">
        <v>230</v>
      </c>
      <c r="G26" s="35" t="s">
        <v>231</v>
      </c>
      <c r="H26" s="53" t="s">
        <v>75</v>
      </c>
      <c r="I26" s="39" t="s">
        <v>19</v>
      </c>
    </row>
    <row r="27" spans="1:9" ht="17.149999999999999" customHeight="1" x14ac:dyDescent="0.35">
      <c r="A27" s="27" t="s">
        <v>140</v>
      </c>
      <c r="B27" s="12">
        <v>9865</v>
      </c>
      <c r="C27" s="12">
        <v>320499</v>
      </c>
      <c r="D27" s="12"/>
      <c r="E27" s="12"/>
      <c r="F27" s="12">
        <f t="shared" ref="F27:F37" si="9">B27+D27</f>
        <v>9865</v>
      </c>
      <c r="G27" s="12">
        <f t="shared" ref="G27:G37" si="10">C27+E27</f>
        <v>320499</v>
      </c>
      <c r="H27" s="12">
        <f>F27+G27</f>
        <v>330364</v>
      </c>
      <c r="I27" s="45" t="s">
        <v>239</v>
      </c>
    </row>
    <row r="28" spans="1:9" ht="17.149999999999999" customHeight="1" x14ac:dyDescent="0.35">
      <c r="A28" s="40" t="s">
        <v>233</v>
      </c>
      <c r="B28" s="12">
        <v>330</v>
      </c>
      <c r="C28" s="12">
        <v>71289</v>
      </c>
      <c r="D28" s="12"/>
      <c r="E28" s="12"/>
      <c r="F28" s="12">
        <f t="shared" si="9"/>
        <v>330</v>
      </c>
      <c r="G28" s="12">
        <f t="shared" si="10"/>
        <v>71289</v>
      </c>
      <c r="H28" s="12">
        <f>F28+G28</f>
        <v>71619</v>
      </c>
      <c r="I28" s="62" t="s">
        <v>234</v>
      </c>
    </row>
    <row r="29" spans="1:9" ht="17.149999999999999" customHeight="1" x14ac:dyDescent="0.35">
      <c r="A29" s="40" t="s">
        <v>191</v>
      </c>
      <c r="B29" s="12">
        <v>1855</v>
      </c>
      <c r="C29" s="12">
        <v>117276</v>
      </c>
      <c r="D29" s="12"/>
      <c r="E29" s="12"/>
      <c r="F29" s="12">
        <f t="shared" si="9"/>
        <v>1855</v>
      </c>
      <c r="G29" s="12">
        <f t="shared" si="10"/>
        <v>117276</v>
      </c>
      <c r="H29" s="12">
        <f t="shared" ref="H29:H35" si="11">F29+G29</f>
        <v>119131</v>
      </c>
      <c r="I29" s="62" t="s">
        <v>82</v>
      </c>
    </row>
    <row r="30" spans="1:9" ht="17.149999999999999" customHeight="1" x14ac:dyDescent="0.35">
      <c r="A30" s="40">
        <v>2014</v>
      </c>
      <c r="B30" s="12">
        <v>2546</v>
      </c>
      <c r="C30" s="12">
        <v>63687</v>
      </c>
      <c r="D30" s="12"/>
      <c r="E30" s="12"/>
      <c r="F30" s="12">
        <f t="shared" si="9"/>
        <v>2546</v>
      </c>
      <c r="G30" s="12">
        <f t="shared" si="10"/>
        <v>63687</v>
      </c>
      <c r="H30" s="12">
        <f t="shared" si="11"/>
        <v>66233</v>
      </c>
      <c r="I30" s="62"/>
    </row>
    <row r="31" spans="1:9" ht="17.149999999999999" customHeight="1" x14ac:dyDescent="0.35">
      <c r="A31" s="40" t="s">
        <v>192</v>
      </c>
      <c r="B31" s="12">
        <v>21569</v>
      </c>
      <c r="C31" s="12">
        <v>60947</v>
      </c>
      <c r="D31" s="12">
        <v>30549</v>
      </c>
      <c r="E31" s="12">
        <v>31003</v>
      </c>
      <c r="F31" s="12">
        <f t="shared" si="9"/>
        <v>52118</v>
      </c>
      <c r="G31" s="12">
        <f t="shared" si="10"/>
        <v>91950</v>
      </c>
      <c r="H31" s="12">
        <f t="shared" si="11"/>
        <v>144068</v>
      </c>
      <c r="I31" s="62" t="s">
        <v>88</v>
      </c>
    </row>
    <row r="32" spans="1:9" ht="17.149999999999999" customHeight="1" x14ac:dyDescent="0.35">
      <c r="A32" s="40" t="s">
        <v>193</v>
      </c>
      <c r="B32" s="12">
        <v>15413</v>
      </c>
      <c r="C32" s="12">
        <v>46772</v>
      </c>
      <c r="D32" s="12">
        <v>33575</v>
      </c>
      <c r="E32" s="12">
        <v>31738</v>
      </c>
      <c r="F32" s="12">
        <f t="shared" si="9"/>
        <v>48988</v>
      </c>
      <c r="G32" s="12">
        <f t="shared" si="10"/>
        <v>78510</v>
      </c>
      <c r="H32" s="12">
        <f t="shared" si="11"/>
        <v>127498</v>
      </c>
      <c r="I32" s="62" t="s">
        <v>194</v>
      </c>
    </row>
    <row r="33" spans="1:9" ht="17.149999999999999" customHeight="1" x14ac:dyDescent="0.35">
      <c r="A33" s="40" t="s">
        <v>195</v>
      </c>
      <c r="B33" s="12">
        <v>12316</v>
      </c>
      <c r="C33" s="12">
        <v>47680</v>
      </c>
      <c r="D33" s="12">
        <v>51453</v>
      </c>
      <c r="E33" s="12">
        <v>36622</v>
      </c>
      <c r="F33" s="12">
        <f t="shared" si="9"/>
        <v>63769</v>
      </c>
      <c r="G33" s="12">
        <f t="shared" si="10"/>
        <v>84302</v>
      </c>
      <c r="H33" s="12">
        <f t="shared" si="11"/>
        <v>148071</v>
      </c>
      <c r="I33" s="62" t="s">
        <v>103</v>
      </c>
    </row>
    <row r="34" spans="1:9" ht="17.149999999999999" customHeight="1" x14ac:dyDescent="0.35">
      <c r="A34" s="40" t="s">
        <v>196</v>
      </c>
      <c r="B34" s="12">
        <f>SUM(Table4!$B$31:$C$34)</f>
        <v>18866</v>
      </c>
      <c r="C34" s="12">
        <f>SUM(Table4!$D$31:$E$34)</f>
        <v>59081</v>
      </c>
      <c r="D34" s="12">
        <v>33617</v>
      </c>
      <c r="E34" s="12">
        <v>33753</v>
      </c>
      <c r="F34" s="12">
        <f t="shared" si="9"/>
        <v>52483</v>
      </c>
      <c r="G34" s="12">
        <f t="shared" si="10"/>
        <v>92834</v>
      </c>
      <c r="H34" s="12">
        <f t="shared" si="11"/>
        <v>145317</v>
      </c>
      <c r="I34" s="62" t="s">
        <v>235</v>
      </c>
    </row>
    <row r="35" spans="1:9" ht="17.149999999999999" customHeight="1" x14ac:dyDescent="0.35">
      <c r="A35" s="40" t="s">
        <v>198</v>
      </c>
      <c r="B35" s="12">
        <f>SUM(Table4!$B$35:$C$38)</f>
        <v>17982</v>
      </c>
      <c r="C35" s="12">
        <f>SUM(Table4!$D$35:$E$38)</f>
        <v>75642</v>
      </c>
      <c r="D35" s="12">
        <v>13018</v>
      </c>
      <c r="E35" s="12">
        <v>14112</v>
      </c>
      <c r="F35" s="12">
        <f t="shared" si="9"/>
        <v>31000</v>
      </c>
      <c r="G35" s="12">
        <f t="shared" si="10"/>
        <v>89754</v>
      </c>
      <c r="H35" s="12">
        <f t="shared" si="11"/>
        <v>120754</v>
      </c>
      <c r="I35" s="62" t="s">
        <v>199</v>
      </c>
    </row>
    <row r="36" spans="1:9" ht="17.149999999999999" customHeight="1" x14ac:dyDescent="0.35">
      <c r="A36" s="40" t="s">
        <v>200</v>
      </c>
      <c r="B36" s="12">
        <f>SUM(Table4!$B$39:$C$42)</f>
        <v>9531</v>
      </c>
      <c r="C36" s="12">
        <f>SUM(Table4!$D$39:$E$42)</f>
        <v>63438</v>
      </c>
      <c r="D36" s="12">
        <v>13956</v>
      </c>
      <c r="E36" s="12">
        <v>11629</v>
      </c>
      <c r="F36" s="12">
        <f t="shared" si="9"/>
        <v>23487</v>
      </c>
      <c r="G36" s="12">
        <f t="shared" si="10"/>
        <v>75067</v>
      </c>
      <c r="H36" s="12">
        <f>F36+G36</f>
        <v>98554</v>
      </c>
      <c r="I36" s="62" t="s">
        <v>236</v>
      </c>
    </row>
    <row r="37" spans="1:9" ht="17.149999999999999" customHeight="1" x14ac:dyDescent="0.35">
      <c r="A37" s="40" t="s">
        <v>202</v>
      </c>
      <c r="B37" s="12">
        <f>SUM(Table4!$B$43:$C$46)</f>
        <v>16034</v>
      </c>
      <c r="C37" s="12">
        <f>SUM(Table4!$D$43:$E$46)</f>
        <v>98117</v>
      </c>
      <c r="D37" s="12">
        <v>12070</v>
      </c>
      <c r="E37" s="12">
        <v>19651</v>
      </c>
      <c r="F37" s="12">
        <f t="shared" si="9"/>
        <v>28104</v>
      </c>
      <c r="G37" s="12">
        <f t="shared" si="10"/>
        <v>117768</v>
      </c>
      <c r="H37" s="12">
        <f>F37+G37</f>
        <v>145872</v>
      </c>
      <c r="I37" s="62" t="s">
        <v>237</v>
      </c>
    </row>
    <row r="38" spans="1:9" ht="17.149999999999999" customHeight="1" x14ac:dyDescent="0.35">
      <c r="A38" s="40" t="s">
        <v>204</v>
      </c>
      <c r="B38" s="12">
        <f>SUM(Table4!$B$47:$C$50)</f>
        <v>18734</v>
      </c>
      <c r="C38" s="12">
        <f>SUM(Table4!$D$47:$E$50)</f>
        <v>95382</v>
      </c>
      <c r="D38" s="12">
        <v>9945</v>
      </c>
      <c r="E38" s="12">
        <v>20583</v>
      </c>
      <c r="F38" s="12">
        <f t="shared" ref="F38" si="12">B38+D38</f>
        <v>28679</v>
      </c>
      <c r="G38" s="12">
        <f t="shared" ref="G38" si="13">C38+E38</f>
        <v>115965</v>
      </c>
      <c r="H38" s="12">
        <f>F38+G38</f>
        <v>144644</v>
      </c>
      <c r="I38" s="62" t="s">
        <v>145</v>
      </c>
    </row>
    <row r="39" spans="1:9" ht="17.149999999999999" customHeight="1" x14ac:dyDescent="0.35">
      <c r="A39" s="27">
        <v>2023</v>
      </c>
      <c r="B39" s="12">
        <f>SUM(Table4!$B$51:$C$54)</f>
        <v>21538</v>
      </c>
      <c r="C39" s="12">
        <f>SUM(Table4!$D$51:$E$54)</f>
        <v>125901</v>
      </c>
      <c r="D39" s="12">
        <v>15846</v>
      </c>
      <c r="E39" s="12">
        <v>38480</v>
      </c>
      <c r="F39" s="12">
        <f t="shared" ref="F39" si="14">B39+D39</f>
        <v>37384</v>
      </c>
      <c r="G39" s="12">
        <f t="shared" ref="G39" si="15">C39+E39</f>
        <v>164381</v>
      </c>
      <c r="H39" s="12">
        <f>F39+G39</f>
        <v>201765</v>
      </c>
      <c r="I39" s="62"/>
    </row>
    <row r="40" spans="1:9" ht="17.149999999999999" customHeight="1" x14ac:dyDescent="0.35">
      <c r="A40" s="154" t="s">
        <v>973</v>
      </c>
      <c r="B40" s="147">
        <f>SUM(Table4!$B$55:$C$55)</f>
        <v>4382</v>
      </c>
      <c r="C40" s="147">
        <f>SUM(Table4!$D$55:$E$55)</f>
        <v>29149</v>
      </c>
      <c r="D40" s="147"/>
      <c r="E40" s="147"/>
      <c r="F40" s="147">
        <f>B40+D40</f>
        <v>4382</v>
      </c>
      <c r="G40" s="147">
        <f>C40+E40</f>
        <v>29149</v>
      </c>
      <c r="H40" s="147">
        <f>F40+G40</f>
        <v>33531</v>
      </c>
      <c r="I40" s="167" t="s">
        <v>977</v>
      </c>
    </row>
    <row r="41" spans="1:9" ht="17.149999999999999" customHeight="1" x14ac:dyDescent="0.35">
      <c r="A41" s="62" t="s">
        <v>75</v>
      </c>
      <c r="B41" s="12">
        <f t="shared" ref="B41:H41" si="16">SUM(B27:B40)</f>
        <v>170961</v>
      </c>
      <c r="C41" s="12">
        <f t="shared" si="16"/>
        <v>1274860</v>
      </c>
      <c r="D41" s="12">
        <f t="shared" si="16"/>
        <v>214029</v>
      </c>
      <c r="E41" s="12">
        <f t="shared" si="16"/>
        <v>237571</v>
      </c>
      <c r="F41" s="12">
        <f t="shared" si="16"/>
        <v>384990</v>
      </c>
      <c r="G41" s="12">
        <f t="shared" si="16"/>
        <v>1512431</v>
      </c>
      <c r="H41" s="12">
        <f t="shared" si="16"/>
        <v>1897421</v>
      </c>
      <c r="I41" s="62"/>
    </row>
    <row r="42" spans="1:9" ht="17.149999999999999" customHeight="1" x14ac:dyDescent="0.35">
      <c r="A42" s="62"/>
      <c r="B42" s="141"/>
      <c r="C42" s="12"/>
      <c r="D42" s="141"/>
      <c r="E42" s="12"/>
      <c r="F42" s="12"/>
      <c r="G42" s="141"/>
      <c r="H42" s="12"/>
      <c r="I42" s="62"/>
    </row>
    <row r="43" spans="1:9" ht="25.5" customHeight="1" x14ac:dyDescent="0.35">
      <c r="A43" s="73" t="s">
        <v>240</v>
      </c>
      <c r="B43" s="51"/>
      <c r="C43" s="51"/>
      <c r="D43" s="51"/>
      <c r="E43" s="51"/>
      <c r="F43" s="51"/>
      <c r="G43" s="51"/>
      <c r="H43" s="51"/>
      <c r="I43" s="51"/>
    </row>
    <row r="44" spans="1:9" ht="31" customHeight="1" x14ac:dyDescent="0.35">
      <c r="A44" s="39" t="s">
        <v>170</v>
      </c>
      <c r="B44" s="35" t="s">
        <v>226</v>
      </c>
      <c r="C44" s="35" t="s">
        <v>227</v>
      </c>
      <c r="D44" s="35" t="s">
        <v>228</v>
      </c>
      <c r="E44" s="35" t="s">
        <v>229</v>
      </c>
      <c r="F44" s="35" t="s">
        <v>230</v>
      </c>
      <c r="G44" s="35" t="s">
        <v>231</v>
      </c>
      <c r="H44" s="53" t="s">
        <v>75</v>
      </c>
      <c r="I44" s="39" t="s">
        <v>19</v>
      </c>
    </row>
    <row r="45" spans="1:9" ht="17.149999999999999" customHeight="1" x14ac:dyDescent="0.35">
      <c r="A45" s="27" t="s">
        <v>140</v>
      </c>
      <c r="B45" s="12">
        <f>B27+B9</f>
        <v>28840</v>
      </c>
      <c r="C45" s="12">
        <f>C27+C9</f>
        <v>379945</v>
      </c>
      <c r="D45" s="12"/>
      <c r="E45" s="12"/>
      <c r="F45" s="12">
        <f t="shared" ref="F45:H57" si="17">F9+F27</f>
        <v>28840</v>
      </c>
      <c r="G45" s="12">
        <f t="shared" si="17"/>
        <v>379945</v>
      </c>
      <c r="H45" s="12">
        <f t="shared" si="17"/>
        <v>408785</v>
      </c>
      <c r="I45" s="45" t="s">
        <v>241</v>
      </c>
    </row>
    <row r="46" spans="1:9" ht="17.149999999999999" customHeight="1" x14ac:dyDescent="0.35">
      <c r="A46" s="40" t="s">
        <v>233</v>
      </c>
      <c r="B46" s="12">
        <f t="shared" ref="B46:C57" si="18">B10+B28</f>
        <v>1932</v>
      </c>
      <c r="C46" s="12">
        <f t="shared" si="18"/>
        <v>72996</v>
      </c>
      <c r="D46" s="12"/>
      <c r="E46" s="12"/>
      <c r="F46" s="12">
        <f t="shared" si="17"/>
        <v>1932</v>
      </c>
      <c r="G46" s="12">
        <f t="shared" si="17"/>
        <v>72996</v>
      </c>
      <c r="H46" s="12">
        <f t="shared" si="17"/>
        <v>74928</v>
      </c>
      <c r="I46" s="62" t="s">
        <v>234</v>
      </c>
    </row>
    <row r="47" spans="1:9" ht="17.149999999999999" customHeight="1" x14ac:dyDescent="0.35">
      <c r="A47" s="40" t="s">
        <v>191</v>
      </c>
      <c r="B47" s="12">
        <f t="shared" si="18"/>
        <v>122868</v>
      </c>
      <c r="C47" s="12">
        <f t="shared" si="18"/>
        <v>288645</v>
      </c>
      <c r="D47" s="12"/>
      <c r="E47" s="12"/>
      <c r="F47" s="12">
        <f t="shared" si="17"/>
        <v>122868</v>
      </c>
      <c r="G47" s="12">
        <f t="shared" si="17"/>
        <v>288645</v>
      </c>
      <c r="H47" s="12">
        <f t="shared" si="17"/>
        <v>411513</v>
      </c>
      <c r="I47" s="62" t="s">
        <v>82</v>
      </c>
    </row>
    <row r="48" spans="1:9" ht="17.149999999999999" customHeight="1" x14ac:dyDescent="0.35">
      <c r="A48" s="40">
        <v>2014</v>
      </c>
      <c r="B48" s="12">
        <f t="shared" si="18"/>
        <v>191940</v>
      </c>
      <c r="C48" s="12">
        <f t="shared" si="18"/>
        <v>343375</v>
      </c>
      <c r="D48" s="12"/>
      <c r="E48" s="12"/>
      <c r="F48" s="12">
        <f t="shared" si="17"/>
        <v>191940</v>
      </c>
      <c r="G48" s="12">
        <f t="shared" si="17"/>
        <v>343375</v>
      </c>
      <c r="H48" s="12">
        <f t="shared" si="17"/>
        <v>535315</v>
      </c>
      <c r="I48" s="62"/>
    </row>
    <row r="49" spans="1:9" ht="17.149999999999999" customHeight="1" x14ac:dyDescent="0.35">
      <c r="A49" s="40" t="s">
        <v>192</v>
      </c>
      <c r="B49" s="12">
        <f t="shared" si="18"/>
        <v>526801</v>
      </c>
      <c r="C49" s="12">
        <f t="shared" si="18"/>
        <v>779316</v>
      </c>
      <c r="D49" s="12">
        <f t="shared" ref="D49:E58" si="19">D13+D31</f>
        <v>167999</v>
      </c>
      <c r="E49" s="12">
        <f t="shared" si="19"/>
        <v>178511</v>
      </c>
      <c r="F49" s="12">
        <f t="shared" si="17"/>
        <v>694800</v>
      </c>
      <c r="G49" s="12">
        <f t="shared" si="17"/>
        <v>957827</v>
      </c>
      <c r="H49" s="12">
        <f t="shared" si="17"/>
        <v>1652627</v>
      </c>
      <c r="I49" s="62" t="s">
        <v>88</v>
      </c>
    </row>
    <row r="50" spans="1:9" ht="17.149999999999999" customHeight="1" x14ac:dyDescent="0.35">
      <c r="A50" s="40" t="s">
        <v>193</v>
      </c>
      <c r="B50" s="12">
        <f t="shared" si="18"/>
        <v>1280635</v>
      </c>
      <c r="C50" s="12">
        <f t="shared" si="18"/>
        <v>1695335</v>
      </c>
      <c r="D50" s="12">
        <f t="shared" si="19"/>
        <v>38268</v>
      </c>
      <c r="E50" s="12">
        <f t="shared" si="19"/>
        <v>38732</v>
      </c>
      <c r="F50" s="12">
        <f t="shared" si="17"/>
        <v>1318903</v>
      </c>
      <c r="G50" s="12">
        <f t="shared" si="17"/>
        <v>1734067</v>
      </c>
      <c r="H50" s="12">
        <f t="shared" si="17"/>
        <v>3052970</v>
      </c>
      <c r="I50" s="62" t="s">
        <v>194</v>
      </c>
    </row>
    <row r="51" spans="1:9" ht="17.149999999999999" customHeight="1" x14ac:dyDescent="0.35">
      <c r="A51" s="40" t="s">
        <v>195</v>
      </c>
      <c r="B51" s="12">
        <f t="shared" si="18"/>
        <v>2014781</v>
      </c>
      <c r="C51" s="12">
        <f t="shared" si="18"/>
        <v>2633895</v>
      </c>
      <c r="D51" s="12">
        <f t="shared" si="19"/>
        <v>123997</v>
      </c>
      <c r="E51" s="12">
        <f t="shared" si="19"/>
        <v>125187</v>
      </c>
      <c r="F51" s="12">
        <f t="shared" si="17"/>
        <v>2138778</v>
      </c>
      <c r="G51" s="12">
        <f t="shared" si="17"/>
        <v>2759082</v>
      </c>
      <c r="H51" s="12">
        <f t="shared" si="17"/>
        <v>4897860</v>
      </c>
      <c r="I51" s="62" t="s">
        <v>103</v>
      </c>
    </row>
    <row r="52" spans="1:9" ht="17.149999999999999" customHeight="1" x14ac:dyDescent="0.35">
      <c r="A52" s="40" t="s">
        <v>196</v>
      </c>
      <c r="B52" s="12">
        <f t="shared" si="18"/>
        <v>2145331</v>
      </c>
      <c r="C52" s="12">
        <f t="shared" si="18"/>
        <v>2727408</v>
      </c>
      <c r="D52" s="12">
        <f t="shared" si="19"/>
        <v>120567</v>
      </c>
      <c r="E52" s="12">
        <f t="shared" si="19"/>
        <v>141562</v>
      </c>
      <c r="F52" s="12">
        <f t="shared" si="17"/>
        <v>2265898</v>
      </c>
      <c r="G52" s="12">
        <f t="shared" si="17"/>
        <v>2868970</v>
      </c>
      <c r="H52" s="12">
        <f t="shared" si="17"/>
        <v>5134868</v>
      </c>
      <c r="I52" s="62" t="s">
        <v>235</v>
      </c>
    </row>
    <row r="53" spans="1:9" ht="17.149999999999999" customHeight="1" x14ac:dyDescent="0.35">
      <c r="A53" s="40" t="s">
        <v>198</v>
      </c>
      <c r="B53" s="12">
        <f t="shared" si="18"/>
        <v>1975370</v>
      </c>
      <c r="C53" s="12">
        <f t="shared" si="18"/>
        <v>2459472</v>
      </c>
      <c r="D53" s="12">
        <f t="shared" si="19"/>
        <v>68065</v>
      </c>
      <c r="E53" s="12">
        <f t="shared" si="19"/>
        <v>87830</v>
      </c>
      <c r="F53" s="12">
        <f t="shared" si="17"/>
        <v>2043435</v>
      </c>
      <c r="G53" s="12">
        <f t="shared" si="17"/>
        <v>2547302</v>
      </c>
      <c r="H53" s="12">
        <f t="shared" si="17"/>
        <v>4590737</v>
      </c>
      <c r="I53" s="62" t="s">
        <v>199</v>
      </c>
    </row>
    <row r="54" spans="1:9" ht="17.149999999999999" customHeight="1" x14ac:dyDescent="0.35">
      <c r="A54" s="40" t="s">
        <v>200</v>
      </c>
      <c r="B54" s="12">
        <f t="shared" si="18"/>
        <v>1343806</v>
      </c>
      <c r="C54" s="12">
        <f t="shared" si="18"/>
        <v>1737501</v>
      </c>
      <c r="D54" s="12">
        <f t="shared" si="19"/>
        <v>67842</v>
      </c>
      <c r="E54" s="12">
        <f t="shared" si="19"/>
        <v>91899</v>
      </c>
      <c r="F54" s="12">
        <f t="shared" si="17"/>
        <v>1411648</v>
      </c>
      <c r="G54" s="12">
        <f t="shared" si="17"/>
        <v>1829400</v>
      </c>
      <c r="H54" s="12">
        <f t="shared" si="17"/>
        <v>3241048</v>
      </c>
      <c r="I54" s="62" t="s">
        <v>236</v>
      </c>
    </row>
    <row r="55" spans="1:9" ht="17.149999999999999" customHeight="1" x14ac:dyDescent="0.35">
      <c r="A55" s="40" t="s">
        <v>202</v>
      </c>
      <c r="B55" s="12">
        <f t="shared" si="18"/>
        <v>1524822</v>
      </c>
      <c r="C55" s="12">
        <f t="shared" si="18"/>
        <v>2114629</v>
      </c>
      <c r="D55" s="12">
        <f t="shared" si="19"/>
        <v>97412</v>
      </c>
      <c r="E55" s="12">
        <f t="shared" si="19"/>
        <v>132409</v>
      </c>
      <c r="F55" s="12">
        <f t="shared" si="17"/>
        <v>1622234</v>
      </c>
      <c r="G55" s="12">
        <f t="shared" si="17"/>
        <v>2247038</v>
      </c>
      <c r="H55" s="12">
        <f t="shared" si="17"/>
        <v>3869272</v>
      </c>
      <c r="I55" s="62" t="s">
        <v>237</v>
      </c>
    </row>
    <row r="56" spans="1:9" ht="17.149999999999999" customHeight="1" x14ac:dyDescent="0.35">
      <c r="A56" s="40" t="s">
        <v>204</v>
      </c>
      <c r="B56" s="12">
        <f t="shared" si="18"/>
        <v>1540212</v>
      </c>
      <c r="C56" s="12">
        <f t="shared" si="18"/>
        <v>2102224</v>
      </c>
      <c r="D56" s="12">
        <f t="shared" si="19"/>
        <v>28774</v>
      </c>
      <c r="E56" s="12">
        <f t="shared" si="19"/>
        <v>50165</v>
      </c>
      <c r="F56" s="12">
        <f t="shared" si="17"/>
        <v>1568986</v>
      </c>
      <c r="G56" s="12">
        <f t="shared" si="17"/>
        <v>2152389</v>
      </c>
      <c r="H56" s="12">
        <f t="shared" si="17"/>
        <v>3721375</v>
      </c>
      <c r="I56" s="62" t="s">
        <v>145</v>
      </c>
    </row>
    <row r="57" spans="1:9" ht="17.149999999999999" customHeight="1" x14ac:dyDescent="0.35">
      <c r="A57" s="27">
        <v>2023</v>
      </c>
      <c r="B57" s="12">
        <f t="shared" si="18"/>
        <v>1457836</v>
      </c>
      <c r="C57" s="12">
        <f t="shared" si="18"/>
        <v>1954333</v>
      </c>
      <c r="D57" s="12">
        <f t="shared" si="19"/>
        <v>27686</v>
      </c>
      <c r="E57" s="12">
        <f t="shared" si="19"/>
        <v>58684</v>
      </c>
      <c r="F57" s="12">
        <f t="shared" si="17"/>
        <v>1485522</v>
      </c>
      <c r="G57" s="12">
        <f t="shared" si="17"/>
        <v>2013017</v>
      </c>
      <c r="H57" s="12">
        <f t="shared" si="17"/>
        <v>3498539</v>
      </c>
      <c r="I57" s="62"/>
    </row>
    <row r="58" spans="1:9" ht="17.149999999999999" customHeight="1" x14ac:dyDescent="0.35">
      <c r="A58" s="154" t="s">
        <v>973</v>
      </c>
      <c r="B58" s="147">
        <f>B22+B40</f>
        <v>342559</v>
      </c>
      <c r="C58" s="147">
        <f>C22+C40</f>
        <v>438244</v>
      </c>
      <c r="D58" s="147">
        <f t="shared" si="19"/>
        <v>0</v>
      </c>
      <c r="E58" s="147">
        <f t="shared" si="19"/>
        <v>0</v>
      </c>
      <c r="F58" s="147">
        <f>F22+F40</f>
        <v>342559</v>
      </c>
      <c r="G58" s="147">
        <f>G22+G40</f>
        <v>438244</v>
      </c>
      <c r="H58" s="147">
        <f>H22+H40</f>
        <v>780803</v>
      </c>
      <c r="I58" s="167" t="s">
        <v>977</v>
      </c>
    </row>
    <row r="59" spans="1:9" ht="17.149999999999999" customHeight="1" x14ac:dyDescent="0.35">
      <c r="A59" s="40" t="s">
        <v>75</v>
      </c>
      <c r="B59" s="12">
        <f>SUM(B45:B58)</f>
        <v>14497733</v>
      </c>
      <c r="C59" s="12">
        <f>SUM(C45:C58)</f>
        <v>19727318</v>
      </c>
      <c r="D59" s="12">
        <f t="shared" ref="D59:E59" si="20">SUM(D45:D58)</f>
        <v>740610</v>
      </c>
      <c r="E59" s="12">
        <f t="shared" si="20"/>
        <v>904979</v>
      </c>
      <c r="F59" s="12">
        <f>SUM(F45:F58)</f>
        <v>15238343</v>
      </c>
      <c r="G59" s="12">
        <f>SUM(G45:G58)</f>
        <v>20632297</v>
      </c>
      <c r="H59" s="12">
        <f>SUM(H45:H58)</f>
        <v>35870640</v>
      </c>
      <c r="I59" s="62"/>
    </row>
  </sheetData>
  <phoneticPr fontId="14" type="noConversion"/>
  <pageMargins left="0.7" right="0.7" top="0.75" bottom="0.75" header="0.3" footer="0.3"/>
  <pageSetup paperSize="9" scale="74" fitToWidth="0" fitToHeight="0" orientation="portrait" verticalDpi="4" r:id="rId1"/>
  <ignoredErrors>
    <ignoredError sqref="A10:C11 A17:A20 A28:A37 A46:A56 A38 A16 A12:A15 C12:C15 A22 A40 A58" numberStoredAsText="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9" ma:contentTypeDescription="Create a new excel document." ma:contentTypeScope="" ma:versionID="430084160d39cd3e7361d92a3c19e45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1e4836933462283fda03e88a80286018"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HFMR37X5V2JZ-1220936107-105573</_dlc_DocId>
    <TaxCatchAll xmlns="78f34e0d-c96b-42b2-99b8-77b844361183">
      <Value>4</Value>
    </TaxCatchAll>
    <_dlc_DocIdUrl xmlns="78f34e0d-c96b-42b2-99b8-77b844361183">
      <Url>https://beisgov.sharepoint.com/sites/SMIP-Benefits-199/_layouts/15/DocIdRedir.aspx?ID=HFMR37X5V2JZ-1220936107-105573</Url>
      <Description>HFMR37X5V2JZ-1220936107-105573</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_Flow_SignoffStatus xmlns="8c06df7e-f5df-4eef-bca1-5efbf40df90c" xsi:nil="true"/>
  </documentManagement>
</p:properties>
</file>

<file path=customXml/itemProps1.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2.xml><?xml version="1.0" encoding="utf-8"?>
<ds:datastoreItem xmlns:ds="http://schemas.openxmlformats.org/officeDocument/2006/customXml" ds:itemID="{3CF4D126-67E7-4A64-98FA-47F84B581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4.xml><?xml version="1.0" encoding="utf-8"?>
<ds:datastoreItem xmlns:ds="http://schemas.openxmlformats.org/officeDocument/2006/customXml" ds:itemID="{BA418B5F-A11A-4FC1-A16B-C7C596AC18D4}">
  <ds:schemaRefs>
    <ds:schemaRef ds:uri="8c06df7e-f5df-4eef-bca1-5efbf40df90c"/>
    <ds:schemaRef ds:uri="http://www.w3.org/XML/1998/namespace"/>
    <ds:schemaRef ds:uri="http://schemas.microsoft.com/office/2006/documentManagement/types"/>
    <ds:schemaRef ds:uri="http://schemas.openxmlformats.org/package/2006/metadata/core-properties"/>
    <ds:schemaRef ds:uri="78f34e0d-c96b-42b2-99b8-77b844361183"/>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Cover_sheet</vt:lpstr>
      <vt:lpstr>Contents</vt:lpstr>
      <vt:lpstr>Notes</vt:lpstr>
      <vt:lpstr>Table1</vt:lpstr>
      <vt:lpstr>Table2</vt:lpstr>
      <vt:lpstr>Table3</vt:lpstr>
      <vt:lpstr>Table4</vt:lpstr>
      <vt:lpstr>Table5</vt:lpstr>
      <vt:lpstr>Table6</vt:lpstr>
      <vt:lpstr>Table7</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(Energy Security)</cp:lastModifiedBy>
  <cp:revision/>
  <dcterms:created xsi:type="dcterms:W3CDTF">2016-05-05T14:07:14Z</dcterms:created>
  <dcterms:modified xsi:type="dcterms:W3CDTF">2024-05-28T16:11:39Z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c5e3bbfe-e9a4-4128-ab98-854bb2314f73</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