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Capital/6_2023-24/CPR4/01) Form/"/>
    </mc:Choice>
  </mc:AlternateContent>
  <xr:revisionPtr revIDLastSave="1320" documentId="13_ncr:1_{0E4667B3-2A4F-4454-AB8A-A8C30F5BD7E8}" xr6:coauthVersionLast="47" xr6:coauthVersionMax="47" xr10:uidLastSave="{0226BD75-4441-423D-9E9D-A88A5A2C1CD8}"/>
  <workbookProtection lockStructure="1"/>
  <bookViews>
    <workbookView xWindow="-30830" yWindow="800" windowWidth="30940" windowHeight="16900" tabRatio="907" firstSheet="10" xr2:uid="{3BD4045B-DCE7-4410-A39A-C623933D5B58}"/>
  </bookViews>
  <sheets>
    <sheet name="Cover" sheetId="11" r:id="rId1"/>
    <sheet name="Index" sheetId="12" r:id="rId2"/>
    <sheet name="Key" sheetId="115" r:id="rId3"/>
    <sheet name="E&amp;R1" sheetId="1" r:id="rId4"/>
    <sheet name="E&amp;R Validations" sheetId="106" r:id="rId5"/>
    <sheet name="FIN1" sheetId="6" r:id="rId6"/>
    <sheet name="FIN Validations" sheetId="112" r:id="rId7"/>
    <sheet name="PRU1" sheetId="7" r:id="rId8"/>
    <sheet name="PRU2" sheetId="8" r:id="rId9"/>
    <sheet name="PRU Validations" sheetId="113" r:id="rId10"/>
    <sheet name="REC" sheetId="126" r:id="rId11"/>
    <sheet name="Backsheet" sheetId="13" state="hidden" r:id="rId12"/>
    <sheet name="LA_List" sheetId="26" state="hidden" r:id="rId13"/>
    <sheet name="COR_2223" sheetId="122" state="hidden" r:id="rId14"/>
    <sheet name="threshold_2024" sheetId="123" state="hidden" r:id="rId15"/>
    <sheet name="CER_2324" sheetId="125" state="hidden" r:id="rId16"/>
    <sheet name="CPR_Q3_2324" sheetId="118" state="hidden" r:id="rId17"/>
    <sheet name="CPR_Q2_2324" sheetId="119" state="hidden" r:id="rId18"/>
    <sheet name="CPR_Q1_2324" sheetId="120" state="hidden" r:id="rId19"/>
  </sheets>
  <definedNames>
    <definedName name="_xlnm._FilterDatabase" localSheetId="11" hidden="1">Backsheet!$A$2:$L$616</definedName>
    <definedName name="_xlnm._FilterDatabase" localSheetId="15" hidden="1">CER_2324!$A$2:$AD$2</definedName>
    <definedName name="_xlnm._FilterDatabase" localSheetId="13" hidden="1">COR_2223!$A$2:$U$2</definedName>
    <definedName name="_xlnm._FilterDatabase" localSheetId="16" hidden="1">CPR_Q3_2324!$A$2:$S$2</definedName>
    <definedName name="_xlnm._FilterDatabase" localSheetId="4" hidden="1">'E&amp;R Validations'!$A$1:$O$134</definedName>
    <definedName name="_xlnm._FilterDatabase" localSheetId="3" hidden="1">'E&amp;R1'!$A$6:$AG$28</definedName>
    <definedName name="_xlnm._FilterDatabase" localSheetId="12" hidden="1">LA_List!$A$1:$D$431</definedName>
    <definedName name="_xlnm._FilterDatabase" localSheetId="9" hidden="1">'PRU Validations'!$A$1:$O$35</definedName>
    <definedName name="_xlnm._FilterDatabase" localSheetId="14" hidden="1">threshold_2024!$A$1:$AA$426</definedName>
    <definedName name="CER_2223_col">CER_2324!$A$1:$AC$1</definedName>
    <definedName name="CER_2223_Data">CER_2324!$A$1:$AC$433</definedName>
    <definedName name="CER_2223_row">CER_2324!$A$1:$A$433</definedName>
    <definedName name="COR_2122_col">COR_2223!$A$1:$T$1</definedName>
    <definedName name="COR_2122_Data">COR_2223!$A$1:$T$433</definedName>
    <definedName name="COR_2122_row">COR_2223!$A$1:$A$429</definedName>
    <definedName name="CPR_Q1_2021_col">CPR_Q1_2324!$A$1:$AN$1</definedName>
    <definedName name="CPR_Q1_2021_Data">CPR_Q1_2324!$A$1:$AN$433</definedName>
    <definedName name="CPR_Q1_2021_row">CPR_Q1_2324!$A$1:$A$433</definedName>
    <definedName name="CPR_Q2_2021_col">CPR_Q2_2324!$A$1:$S$1</definedName>
    <definedName name="CPR_Q2_2021_Data">CPR_Q2_2324!$A$1:$AN$433</definedName>
    <definedName name="CPR_Q2_2021_row">CPR_Q2_2324!$A$1:$A$433</definedName>
    <definedName name="CPR_Q3_2021_col">CPR_Q3_2324!$A$1:$S$1</definedName>
    <definedName name="CPR_Q3_2021_col2">CPR_Q3_2324!#REF!</definedName>
    <definedName name="CPR_Q3_2021_Data">CPR_Q3_2324!$A$1:$AN$433</definedName>
    <definedName name="CPR_Q3_2021_row">CPR_Q3_2324!$A$1:$A$433</definedName>
    <definedName name="CPR_Q3_2021_row2">CPR_Q3_2324!#REF!</definedName>
    <definedName name="EandR1_data">'E&amp;R1'!$A$1:$AG$28</definedName>
    <definedName name="EandR1_header">'E&amp;R1'!$A$1:$AG$1</definedName>
    <definedName name="EandR1_rows">'E&amp;R1'!$A$1:$A$28</definedName>
    <definedName name="EandR1_validation_data">'E&amp;R Validations'!$A$1:$O$134</definedName>
    <definedName name="EandR1_validation_header">'E&amp;R Validations'!$A$1:$O$1</definedName>
    <definedName name="EandR1_validation_rows">'E&amp;R Validations'!$A$1:$A$134</definedName>
    <definedName name="FIN1_data">'FIN1'!$A$1:$D$30</definedName>
    <definedName name="FIN1_header">'FIN1'!$A$1:$D$1</definedName>
    <definedName name="FIN1_rows">'FIN1'!$A$1:$A$30</definedName>
    <definedName name="FIN1_validation_data">'FIN Validations'!$A$1:$O$34</definedName>
    <definedName name="FIN1_validation_header">'FIN Validations'!$A$1:$O$1</definedName>
    <definedName name="FIN1_validation_rows">'FIN Validations'!$A$1:$A$33</definedName>
    <definedName name="Import_CFO_Email">Cover!$C$28</definedName>
    <definedName name="Import_CFO_Name">Cover!$C$26</definedName>
    <definedName name="Import_CFO_Tel">Cover!$C$27</definedName>
    <definedName name="Import_Contact_Email">Cover!$C$23</definedName>
    <definedName name="Import_Contact_Name">Cover!$C$21</definedName>
    <definedName name="Import_Contact_Tel">Cover!$C$22</definedName>
    <definedName name="import_fy">LA_List!$G$1</definedName>
    <definedName name="import_la_ons_code">Cover!$C$17</definedName>
    <definedName name="LA_List">LA_List!$A$2:$D$427</definedName>
    <definedName name="MHCLG_CONTROL">Backsheet!$A$2:$F$604</definedName>
    <definedName name="_xlnm.Print_Area" localSheetId="4">'E&amp;R Validations'!$C$2:$H$134</definedName>
    <definedName name="_xlnm.Print_Area" localSheetId="3">'E&amp;R1'!$C$2:$AG$30</definedName>
    <definedName name="_xlnm.Print_Area" localSheetId="6">'FIN Validations'!$C$2:$G$22</definedName>
    <definedName name="_xlnm.Print_Area" localSheetId="5">'FIN1'!$B$2:$F$31</definedName>
    <definedName name="_xlnm.Print_Area" localSheetId="1">Index!$A$1:$D$11</definedName>
    <definedName name="_xlnm.Print_Area" localSheetId="2">Key!$A$1:$D$15</definedName>
    <definedName name="_xlnm.Print_Area" localSheetId="9">'PRU Validations'!$C$2:$G$35</definedName>
    <definedName name="_xlnm.Print_Area" localSheetId="7">'PRU1'!$B$2:$E$14</definedName>
    <definedName name="_xlnm.Print_Area" localSheetId="8">'PRU2'!$B$2:$I$22</definedName>
    <definedName name="PRU1_data">'PRU1'!$A$1:$E$13</definedName>
    <definedName name="PRU1_header">'PRU1'!$A$1:$E$1</definedName>
    <definedName name="PRU1_rows">'PRU1'!$A$1:$A$13</definedName>
    <definedName name="PRU1_validation_data">'PRU Validations'!$A$1:$O$35</definedName>
    <definedName name="PRU1_validation_header">'PRU Validations'!$A$1:$N$1</definedName>
    <definedName name="PRU1_validation_rows">'PRU Validations'!$A$1:$A$35</definedName>
    <definedName name="PRU2T1_data">'PRU2'!$A$1:$G$12</definedName>
    <definedName name="PRU2T1_header">'PRU2'!$A$1:$G$1</definedName>
    <definedName name="PRU2T1_rows">'PRU2'!$A$1:$A$21</definedName>
    <definedName name="PRU2T1_validation_data">'PRU Validations'!$A$1:$N$35</definedName>
    <definedName name="PRU2T1_validation_header">'PRU Validations'!$A$1:$N$1</definedName>
    <definedName name="PRU2T1_validation_rows">'PRU Validations'!$A$1:$A$35</definedName>
    <definedName name="PRU2T2_data">'PRU2'!$A$1:$G$21</definedName>
    <definedName name="PRU2T2_header">'PRU2'!$A$1:$G$1</definedName>
    <definedName name="PRU2T2_rows">'PRU2'!$A$1:$A$21</definedName>
    <definedName name="REC_data">REC!$A$1:$E$9</definedName>
    <definedName name="REC_header">REC!$A$1:$E$1</definedName>
    <definedName name="REC_row">REC!$A$1:$A$9</definedName>
    <definedName name="threshold_col">threshold_2024!$A$1:$X$1</definedName>
    <definedName name="threshold_data">threshold_2024!$A$1:$X$432</definedName>
    <definedName name="threshold_row">threshold_2024!$A$1:$A$432</definedName>
    <definedName name="Z_AA1F7CA1_E8A4_4F51_B60B_C97EA40EC4E2_.wvu.Cols" localSheetId="3" hidden="1">'E&amp;R1'!#REF!</definedName>
    <definedName name="Z_AA1F7CA1_E8A4_4F51_B60B_C97EA40EC4E2_.wvu.PrintArea" localSheetId="0" hidden="1">Cover!$B$1:$C$46</definedName>
    <definedName name="Z_AA1F7CA1_E8A4_4F51_B60B_C97EA40EC4E2_.wvu.PrintArea" localSheetId="3" hidden="1">'E&amp;R1'!$C$4:$AF$28</definedName>
    <definedName name="Z_AA1F7CA1_E8A4_4F51_B60B_C97EA40EC4E2_.wvu.PrintArea" localSheetId="5" hidden="1">'FIN1'!$B$7:$D$27</definedName>
    <definedName name="Z_AA1F7CA1_E8A4_4F51_B60B_C97EA40EC4E2_.wvu.PrintArea" localSheetId="7" hidden="1">'PRU1'!$B$5:$D$13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8" l="1"/>
  <c r="X28" i="1" l="1"/>
  <c r="G285" i="13"/>
  <c r="J285" i="13"/>
  <c r="K285" i="13" s="1"/>
  <c r="G286" i="13"/>
  <c r="J286" i="13"/>
  <c r="K286" i="13" s="1"/>
  <c r="R28" i="1"/>
  <c r="G19" i="1"/>
  <c r="H19" i="1"/>
  <c r="I19" i="1"/>
  <c r="AF19" i="1"/>
  <c r="AD19" i="1"/>
  <c r="AC19" i="1"/>
  <c r="AB19" i="1"/>
  <c r="AA19" i="1"/>
  <c r="X19" i="1"/>
  <c r="R19" i="1"/>
  <c r="Q19" i="1"/>
  <c r="O19" i="1"/>
  <c r="N19" i="1"/>
  <c r="L19" i="1"/>
  <c r="K19" i="1"/>
  <c r="F19" i="1"/>
  <c r="F28" i="1" s="1"/>
  <c r="I28" i="1"/>
  <c r="J17" i="1"/>
  <c r="AG17" i="1"/>
  <c r="AG18" i="1"/>
  <c r="AE17" i="1"/>
  <c r="AE18" i="1"/>
  <c r="V17" i="1"/>
  <c r="Y17" i="1" s="1"/>
  <c r="U17" i="1"/>
  <c r="U18" i="1"/>
  <c r="T17" i="1"/>
  <c r="T18" i="1"/>
  <c r="P17" i="1"/>
  <c r="P18" i="1"/>
  <c r="M17" i="1"/>
  <c r="M18" i="1"/>
  <c r="J18" i="1"/>
  <c r="V18" i="1" s="1"/>
  <c r="Y18" i="1" s="1"/>
  <c r="G584" i="13"/>
  <c r="J584" i="13"/>
  <c r="K584" i="13" s="1"/>
  <c r="G585" i="13"/>
  <c r="J585" i="13"/>
  <c r="K585" i="13" s="1"/>
  <c r="G586" i="13"/>
  <c r="J586" i="13"/>
  <c r="K586" i="13"/>
  <c r="H586" i="13" s="1"/>
  <c r="L586" i="13"/>
  <c r="G587" i="13"/>
  <c r="J587" i="13"/>
  <c r="K587" i="13" s="1"/>
  <c r="G588" i="13"/>
  <c r="J588" i="13"/>
  <c r="K588" i="13" s="1"/>
  <c r="G589" i="13"/>
  <c r="J589" i="13"/>
  <c r="K589" i="13"/>
  <c r="H589" i="13" s="1"/>
  <c r="G590" i="13"/>
  <c r="J590" i="13"/>
  <c r="K590" i="13"/>
  <c r="L590" i="13" s="1"/>
  <c r="G591" i="13"/>
  <c r="J591" i="13"/>
  <c r="K591" i="13"/>
  <c r="G592" i="13"/>
  <c r="J592" i="13"/>
  <c r="K592" i="13"/>
  <c r="L592" i="13" s="1"/>
  <c r="I592" i="13" s="1"/>
  <c r="G593" i="13"/>
  <c r="J593" i="13"/>
  <c r="K593" i="13"/>
  <c r="L593" i="13"/>
  <c r="G594" i="13"/>
  <c r="J594" i="13"/>
  <c r="K594" i="13"/>
  <c r="H594" i="13" s="1"/>
  <c r="G595" i="13"/>
  <c r="J595" i="13"/>
  <c r="K595" i="13"/>
  <c r="L595" i="13"/>
  <c r="G596" i="13"/>
  <c r="J596" i="13"/>
  <c r="K596" i="13"/>
  <c r="H596" i="13" s="1"/>
  <c r="L596" i="13"/>
  <c r="G597" i="13"/>
  <c r="J597" i="13"/>
  <c r="K597" i="13" s="1"/>
  <c r="G598" i="13"/>
  <c r="J598" i="13"/>
  <c r="K598" i="13"/>
  <c r="H598" i="13" s="1"/>
  <c r="L598" i="13"/>
  <c r="G599" i="13"/>
  <c r="J599" i="13"/>
  <c r="K599" i="13" s="1"/>
  <c r="G600" i="13"/>
  <c r="J600" i="13"/>
  <c r="K600" i="13" s="1"/>
  <c r="G601" i="13"/>
  <c r="J601" i="13"/>
  <c r="K601" i="13"/>
  <c r="H601" i="13" s="1"/>
  <c r="G602" i="13"/>
  <c r="J602" i="13"/>
  <c r="K602" i="13"/>
  <c r="L602" i="13" s="1"/>
  <c r="G603" i="13"/>
  <c r="J603" i="13"/>
  <c r="K603" i="13"/>
  <c r="L603" i="13" s="1"/>
  <c r="J583" i="13"/>
  <c r="K583" i="13" s="1"/>
  <c r="G583" i="13"/>
  <c r="G563" i="13"/>
  <c r="J563" i="13"/>
  <c r="K563" i="13" s="1"/>
  <c r="G564" i="13"/>
  <c r="J564" i="13"/>
  <c r="K564" i="13" s="1"/>
  <c r="G565" i="13"/>
  <c r="J565" i="13"/>
  <c r="K565" i="13"/>
  <c r="H565" i="13" s="1"/>
  <c r="G566" i="13"/>
  <c r="J566" i="13"/>
  <c r="K566" i="13"/>
  <c r="L566" i="13" s="1"/>
  <c r="G567" i="13"/>
  <c r="J567" i="13"/>
  <c r="K567" i="13"/>
  <c r="H567" i="13" s="1"/>
  <c r="G568" i="13"/>
  <c r="J568" i="13"/>
  <c r="K568" i="13" s="1"/>
  <c r="G569" i="13"/>
  <c r="J569" i="13"/>
  <c r="K569" i="13"/>
  <c r="L569" i="13" s="1"/>
  <c r="G570" i="13"/>
  <c r="J570" i="13"/>
  <c r="K570" i="13" s="1"/>
  <c r="G571" i="13"/>
  <c r="J571" i="13"/>
  <c r="K571" i="13"/>
  <c r="H571" i="13" s="1"/>
  <c r="L571" i="13"/>
  <c r="G572" i="13"/>
  <c r="J572" i="13"/>
  <c r="K572" i="13" s="1"/>
  <c r="G573" i="13"/>
  <c r="J573" i="13"/>
  <c r="K573" i="13" s="1"/>
  <c r="G574" i="13"/>
  <c r="J574" i="13"/>
  <c r="K574" i="13"/>
  <c r="L574" i="13"/>
  <c r="G575" i="13"/>
  <c r="J575" i="13"/>
  <c r="K575" i="13" s="1"/>
  <c r="G576" i="13"/>
  <c r="J576" i="13"/>
  <c r="K576" i="13" s="1"/>
  <c r="G577" i="13"/>
  <c r="J577" i="13"/>
  <c r="K577" i="13"/>
  <c r="H577" i="13" s="1"/>
  <c r="G578" i="13"/>
  <c r="J578" i="13"/>
  <c r="K578" i="13"/>
  <c r="L578" i="13" s="1"/>
  <c r="G579" i="13"/>
  <c r="J579" i="13"/>
  <c r="K579" i="13"/>
  <c r="H579" i="13" s="1"/>
  <c r="G580" i="13"/>
  <c r="J580" i="13"/>
  <c r="K580" i="13" s="1"/>
  <c r="G581" i="13"/>
  <c r="J581" i="13"/>
  <c r="K581" i="13"/>
  <c r="L581" i="13" s="1"/>
  <c r="G582" i="13"/>
  <c r="J582" i="13"/>
  <c r="K582" i="13" s="1"/>
  <c r="J562" i="13"/>
  <c r="K562" i="13" s="1"/>
  <c r="G562" i="13"/>
  <c r="G542" i="13"/>
  <c r="J542" i="13"/>
  <c r="K542" i="13"/>
  <c r="H542" i="13" s="1"/>
  <c r="L542" i="13"/>
  <c r="G543" i="13"/>
  <c r="J543" i="13"/>
  <c r="K543" i="13" s="1"/>
  <c r="G544" i="13"/>
  <c r="J544" i="13"/>
  <c r="K544" i="13" s="1"/>
  <c r="G545" i="13"/>
  <c r="J545" i="13"/>
  <c r="K545" i="13" s="1"/>
  <c r="G546" i="13"/>
  <c r="J546" i="13"/>
  <c r="K546" i="13"/>
  <c r="H546" i="13" s="1"/>
  <c r="G547" i="13"/>
  <c r="J547" i="13"/>
  <c r="K547" i="13"/>
  <c r="H547" i="13" s="1"/>
  <c r="G548" i="13"/>
  <c r="J548" i="13"/>
  <c r="K548" i="13" s="1"/>
  <c r="L548" i="13" s="1"/>
  <c r="G549" i="13"/>
  <c r="J549" i="13"/>
  <c r="K549" i="13"/>
  <c r="H549" i="13" s="1"/>
  <c r="L549" i="13"/>
  <c r="G550" i="13"/>
  <c r="J550" i="13"/>
  <c r="K550" i="13" s="1"/>
  <c r="G551" i="13"/>
  <c r="J551" i="13"/>
  <c r="K551" i="13"/>
  <c r="H551" i="13" s="1"/>
  <c r="L551" i="13"/>
  <c r="G552" i="13"/>
  <c r="J552" i="13"/>
  <c r="K552" i="13" s="1"/>
  <c r="G553" i="13"/>
  <c r="J553" i="13"/>
  <c r="K553" i="13" s="1"/>
  <c r="G554" i="13"/>
  <c r="J554" i="13"/>
  <c r="K554" i="13"/>
  <c r="H554" i="13" s="1"/>
  <c r="L554" i="13"/>
  <c r="G555" i="13"/>
  <c r="J555" i="13"/>
  <c r="K555" i="13" s="1"/>
  <c r="G556" i="13"/>
  <c r="J556" i="13"/>
  <c r="K556" i="13" s="1"/>
  <c r="G557" i="13"/>
  <c r="J557" i="13"/>
  <c r="K557" i="13" s="1"/>
  <c r="G558" i="13"/>
  <c r="J558" i="13"/>
  <c r="K558" i="13"/>
  <c r="H558" i="13" s="1"/>
  <c r="G559" i="13"/>
  <c r="J559" i="13"/>
  <c r="K559" i="13"/>
  <c r="H559" i="13" s="1"/>
  <c r="G560" i="13"/>
  <c r="J560" i="13"/>
  <c r="K560" i="13" s="1"/>
  <c r="L560" i="13" s="1"/>
  <c r="G561" i="13"/>
  <c r="J561" i="13"/>
  <c r="K561" i="13"/>
  <c r="H561" i="13" s="1"/>
  <c r="L561" i="13"/>
  <c r="G541" i="13"/>
  <c r="J541" i="13"/>
  <c r="K541" i="13" s="1"/>
  <c r="L541" i="13" s="1"/>
  <c r="G508" i="13"/>
  <c r="J508" i="13"/>
  <c r="K508" i="13" s="1"/>
  <c r="L508" i="13" s="1"/>
  <c r="G417" i="13"/>
  <c r="J417" i="13"/>
  <c r="K417" i="13"/>
  <c r="L417" i="13" s="1"/>
  <c r="G418" i="13"/>
  <c r="J418" i="13"/>
  <c r="K418" i="13" s="1"/>
  <c r="L418" i="13" s="1"/>
  <c r="G401" i="13"/>
  <c r="J401" i="13"/>
  <c r="K401" i="13" s="1"/>
  <c r="L401" i="13" s="1"/>
  <c r="G402" i="13"/>
  <c r="J402" i="13"/>
  <c r="K402" i="13" s="1"/>
  <c r="L402" i="13" s="1"/>
  <c r="G385" i="13"/>
  <c r="J385" i="13"/>
  <c r="K385" i="13" s="1"/>
  <c r="L385" i="13" s="1"/>
  <c r="G386" i="13"/>
  <c r="J386" i="13"/>
  <c r="K386" i="13" s="1"/>
  <c r="L386" i="13" s="1"/>
  <c r="G369" i="13"/>
  <c r="J369" i="13"/>
  <c r="K369" i="13" s="1"/>
  <c r="L369" i="13" s="1"/>
  <c r="G370" i="13"/>
  <c r="J370" i="13"/>
  <c r="K370" i="13" s="1"/>
  <c r="L370" i="13" s="1"/>
  <c r="G353" i="13"/>
  <c r="J353" i="13"/>
  <c r="K353" i="13" s="1"/>
  <c r="L353" i="13" s="1"/>
  <c r="G354" i="13"/>
  <c r="J354" i="13"/>
  <c r="K354" i="13" s="1"/>
  <c r="L354" i="13" s="1"/>
  <c r="G337" i="13"/>
  <c r="J337" i="13"/>
  <c r="K337" i="13" s="1"/>
  <c r="L337" i="13" s="1"/>
  <c r="G338" i="13"/>
  <c r="J338" i="13"/>
  <c r="K338" i="13"/>
  <c r="L338" i="13"/>
  <c r="G321" i="13"/>
  <c r="J321" i="13"/>
  <c r="K321" i="13" s="1"/>
  <c r="L321" i="13" s="1"/>
  <c r="G322" i="13"/>
  <c r="J322" i="13"/>
  <c r="K322" i="13" s="1"/>
  <c r="L322" i="13" s="1"/>
  <c r="G312" i="13"/>
  <c r="J312" i="13"/>
  <c r="K312" i="13" s="1"/>
  <c r="L312" i="13" s="1"/>
  <c r="G313" i="13"/>
  <c r="J313" i="13"/>
  <c r="K313" i="13" s="1"/>
  <c r="L313" i="13" s="1"/>
  <c r="G300" i="13"/>
  <c r="J300" i="13"/>
  <c r="K300" i="13" s="1"/>
  <c r="L300" i="13" s="1"/>
  <c r="G301" i="13"/>
  <c r="J301" i="13"/>
  <c r="K301" i="13" s="1"/>
  <c r="L301" i="13" s="1"/>
  <c r="G269" i="13"/>
  <c r="J269" i="13"/>
  <c r="K269" i="13" s="1"/>
  <c r="L269" i="13" s="1"/>
  <c r="G270" i="13"/>
  <c r="J270" i="13"/>
  <c r="K270" i="13" s="1"/>
  <c r="L270" i="13" s="1"/>
  <c r="G253" i="13"/>
  <c r="J253" i="13"/>
  <c r="K253" i="13"/>
  <c r="L253" i="13" s="1"/>
  <c r="G254" i="13"/>
  <c r="J254" i="13"/>
  <c r="K254" i="13"/>
  <c r="L254" i="13"/>
  <c r="G237" i="13"/>
  <c r="J237" i="13"/>
  <c r="K237" i="13" s="1"/>
  <c r="L237" i="13" s="1"/>
  <c r="G238" i="13"/>
  <c r="J238" i="13"/>
  <c r="K238" i="13" s="1"/>
  <c r="L238" i="13" s="1"/>
  <c r="G221" i="13"/>
  <c r="J221" i="13"/>
  <c r="K221" i="13" s="1"/>
  <c r="L221" i="13" s="1"/>
  <c r="G222" i="13"/>
  <c r="J222" i="13"/>
  <c r="K222" i="13" s="1"/>
  <c r="L222" i="13" s="1"/>
  <c r="G205" i="13"/>
  <c r="J205" i="13"/>
  <c r="K205" i="13" s="1"/>
  <c r="L205" i="13" s="1"/>
  <c r="G206" i="13"/>
  <c r="J206" i="13"/>
  <c r="K206" i="13" s="1"/>
  <c r="L206" i="13" s="1"/>
  <c r="G189" i="13"/>
  <c r="J189" i="13"/>
  <c r="K189" i="13" s="1"/>
  <c r="L189" i="13" s="1"/>
  <c r="G190" i="13"/>
  <c r="J190" i="13"/>
  <c r="K190" i="13" s="1"/>
  <c r="L190" i="13" s="1"/>
  <c r="G173" i="13"/>
  <c r="J173" i="13"/>
  <c r="K173" i="13" s="1"/>
  <c r="L173" i="13" s="1"/>
  <c r="G174" i="13"/>
  <c r="J174" i="13"/>
  <c r="K174" i="13" s="1"/>
  <c r="L174" i="13" s="1"/>
  <c r="G157" i="13"/>
  <c r="J157" i="13"/>
  <c r="K157" i="13" s="1"/>
  <c r="L157" i="13" s="1"/>
  <c r="G158" i="13"/>
  <c r="J158" i="13"/>
  <c r="K158" i="13" s="1"/>
  <c r="L158" i="13" s="1"/>
  <c r="G141" i="13"/>
  <c r="J141" i="13"/>
  <c r="K141" i="13" s="1"/>
  <c r="L141" i="13" s="1"/>
  <c r="G142" i="13"/>
  <c r="J142" i="13"/>
  <c r="K142" i="13" s="1"/>
  <c r="L142" i="13" s="1"/>
  <c r="G125" i="13"/>
  <c r="J125" i="13"/>
  <c r="K125" i="13" s="1"/>
  <c r="L125" i="13" s="1"/>
  <c r="G126" i="13"/>
  <c r="J126" i="13"/>
  <c r="K126" i="13" s="1"/>
  <c r="L126" i="13" s="1"/>
  <c r="G109" i="13"/>
  <c r="J109" i="13"/>
  <c r="K109" i="13" s="1"/>
  <c r="L109" i="13" s="1"/>
  <c r="G110" i="13"/>
  <c r="J110" i="13"/>
  <c r="K110" i="13"/>
  <c r="L110" i="13" s="1"/>
  <c r="G93" i="13"/>
  <c r="J93" i="13"/>
  <c r="K93" i="13" s="1"/>
  <c r="L93" i="13" s="1"/>
  <c r="G94" i="13"/>
  <c r="J94" i="13"/>
  <c r="K94" i="13" s="1"/>
  <c r="L94" i="13" s="1"/>
  <c r="G77" i="13"/>
  <c r="J77" i="13"/>
  <c r="K77" i="13" s="1"/>
  <c r="L77" i="13" s="1"/>
  <c r="G78" i="13"/>
  <c r="J78" i="13"/>
  <c r="K78" i="13" s="1"/>
  <c r="L78" i="13" s="1"/>
  <c r="G61" i="13"/>
  <c r="J61" i="13"/>
  <c r="K61" i="13" s="1"/>
  <c r="L61" i="13" s="1"/>
  <c r="G62" i="13"/>
  <c r="J62" i="13"/>
  <c r="K62" i="13" s="1"/>
  <c r="L62" i="13" s="1"/>
  <c r="G45" i="13"/>
  <c r="J45" i="13"/>
  <c r="K45" i="13" s="1"/>
  <c r="L45" i="13" s="1"/>
  <c r="G46" i="13"/>
  <c r="J46" i="13"/>
  <c r="K46" i="13" s="1"/>
  <c r="L46" i="13" s="1"/>
  <c r="G29" i="13"/>
  <c r="J29" i="13"/>
  <c r="K29" i="13" s="1"/>
  <c r="L29" i="13" s="1"/>
  <c r="G30" i="13"/>
  <c r="J30" i="13"/>
  <c r="K30" i="13" s="1"/>
  <c r="L30" i="13" s="1"/>
  <c r="C14" i="112"/>
  <c r="C20" i="112" s="1"/>
  <c r="C26" i="112" s="1"/>
  <c r="F12" i="112"/>
  <c r="F18" i="112" s="1"/>
  <c r="F24" i="112" s="1"/>
  <c r="F30" i="112" s="1"/>
  <c r="E12" i="112"/>
  <c r="E18" i="112" s="1"/>
  <c r="E24" i="112" s="1"/>
  <c r="E126" i="106"/>
  <c r="E116" i="106"/>
  <c r="E106" i="106"/>
  <c r="E96" i="106"/>
  <c r="E86" i="106"/>
  <c r="E76" i="106"/>
  <c r="E66" i="106"/>
  <c r="E56" i="106"/>
  <c r="E46" i="106"/>
  <c r="E36" i="106"/>
  <c r="E26" i="106"/>
  <c r="G16" i="106"/>
  <c r="G26" i="106" s="1"/>
  <c r="G36" i="106" s="1"/>
  <c r="G46" i="106" s="1"/>
  <c r="G56" i="106" s="1"/>
  <c r="G66" i="106" s="1"/>
  <c r="E16" i="106"/>
  <c r="F16" i="106"/>
  <c r="F26" i="106" s="1"/>
  <c r="F36" i="106" s="1"/>
  <c r="F46" i="106" s="1"/>
  <c r="F56" i="106" s="1"/>
  <c r="F66" i="106" s="1"/>
  <c r="D16" i="106"/>
  <c r="D26" i="106" s="1"/>
  <c r="D36" i="106" s="1"/>
  <c r="D46" i="106" s="1"/>
  <c r="D56" i="106" s="1"/>
  <c r="D66" i="106" s="1"/>
  <c r="D96" i="106" s="1"/>
  <c r="D106" i="106" s="1"/>
  <c r="D116" i="106" s="1"/>
  <c r="D126" i="106" s="1"/>
  <c r="C16" i="106"/>
  <c r="C26" i="106" s="1"/>
  <c r="C36" i="106" s="1"/>
  <c r="C46" i="106" s="1"/>
  <c r="C56" i="106" s="1"/>
  <c r="C66" i="106" s="1"/>
  <c r="K9" i="106"/>
  <c r="K11" i="106"/>
  <c r="K13" i="106"/>
  <c r="K19" i="106"/>
  <c r="K21" i="106"/>
  <c r="K23" i="106"/>
  <c r="K29" i="106"/>
  <c r="K31" i="106"/>
  <c r="K33" i="106"/>
  <c r="K39" i="106"/>
  <c r="K41" i="106"/>
  <c r="K43" i="106"/>
  <c r="K49" i="106"/>
  <c r="K51" i="106"/>
  <c r="K53" i="106"/>
  <c r="K59" i="106"/>
  <c r="K61" i="106"/>
  <c r="K63" i="106"/>
  <c r="K69" i="106"/>
  <c r="K71" i="106"/>
  <c r="K73" i="106"/>
  <c r="K79" i="106"/>
  <c r="K81" i="106"/>
  <c r="K83" i="106"/>
  <c r="K89" i="106"/>
  <c r="K91" i="106"/>
  <c r="K93" i="106"/>
  <c r="K99" i="106"/>
  <c r="K101" i="106"/>
  <c r="K103" i="106"/>
  <c r="K109" i="106"/>
  <c r="K111" i="106"/>
  <c r="K113" i="106"/>
  <c r="K119" i="106"/>
  <c r="K121" i="106"/>
  <c r="K123" i="106"/>
  <c r="K129" i="106"/>
  <c r="K131" i="106"/>
  <c r="K133" i="106"/>
  <c r="D285" i="13"/>
  <c r="E286" i="13"/>
  <c r="C286" i="13"/>
  <c r="B285" i="13"/>
  <c r="F285" i="13"/>
  <c r="B286" i="13"/>
  <c r="C285" i="13"/>
  <c r="E285" i="13"/>
  <c r="F286" i="13"/>
  <c r="D286" i="13"/>
  <c r="H580" i="13" l="1"/>
  <c r="L580" i="13"/>
  <c r="H556" i="13"/>
  <c r="L556" i="13"/>
  <c r="L575" i="13"/>
  <c r="I575" i="13" s="1"/>
  <c r="H570" i="13"/>
  <c r="L570" i="13"/>
  <c r="I570" i="13" s="1"/>
  <c r="I545" i="13"/>
  <c r="H545" i="13"/>
  <c r="L545" i="13"/>
  <c r="I582" i="13"/>
  <c r="L582" i="13"/>
  <c r="H573" i="13"/>
  <c r="L573" i="13"/>
  <c r="L550" i="13"/>
  <c r="I550" i="13" s="1"/>
  <c r="H550" i="13"/>
  <c r="H568" i="13"/>
  <c r="L568" i="13"/>
  <c r="H286" i="13"/>
  <c r="I286" i="13"/>
  <c r="L286" i="13"/>
  <c r="H553" i="13"/>
  <c r="L553" i="13"/>
  <c r="H544" i="13"/>
  <c r="L544" i="13"/>
  <c r="H572" i="13"/>
  <c r="L572" i="13"/>
  <c r="L563" i="13"/>
  <c r="I563" i="13" s="1"/>
  <c r="H584" i="13"/>
  <c r="L584" i="13"/>
  <c r="I584" i="13" s="1"/>
  <c r="L285" i="13"/>
  <c r="I285" i="13" s="1"/>
  <c r="H285" i="13"/>
  <c r="H557" i="13"/>
  <c r="L557" i="13"/>
  <c r="I557" i="13" s="1"/>
  <c r="H552" i="13"/>
  <c r="L552" i="13"/>
  <c r="H588" i="13"/>
  <c r="L588" i="13"/>
  <c r="H566" i="13"/>
  <c r="I591" i="13"/>
  <c r="L558" i="13"/>
  <c r="I558" i="13" s="1"/>
  <c r="L546" i="13"/>
  <c r="L601" i="13"/>
  <c r="I574" i="13"/>
  <c r="L577" i="13"/>
  <c r="L565" i="13"/>
  <c r="L589" i="13"/>
  <c r="I571" i="13"/>
  <c r="I603" i="13"/>
  <c r="I595" i="13"/>
  <c r="I578" i="13"/>
  <c r="I566" i="13"/>
  <c r="L559" i="13"/>
  <c r="I559" i="13" s="1"/>
  <c r="L547" i="13"/>
  <c r="L579" i="13"/>
  <c r="L567" i="13"/>
  <c r="H592" i="13"/>
  <c r="H578" i="13"/>
  <c r="I593" i="13"/>
  <c r="L594" i="13"/>
  <c r="L591" i="13"/>
  <c r="H587" i="13"/>
  <c r="L587" i="13"/>
  <c r="I587" i="13" s="1"/>
  <c r="L599" i="13"/>
  <c r="I599" i="13" s="1"/>
  <c r="H599" i="13"/>
  <c r="L585" i="13"/>
  <c r="I585" i="13" s="1"/>
  <c r="H585" i="13"/>
  <c r="L600" i="13"/>
  <c r="H600" i="13"/>
  <c r="I600" i="13"/>
  <c r="L597" i="13"/>
  <c r="H597" i="13"/>
  <c r="I597" i="13"/>
  <c r="I586" i="13"/>
  <c r="H603" i="13"/>
  <c r="I596" i="13"/>
  <c r="H591" i="13"/>
  <c r="I602" i="13"/>
  <c r="I590" i="13"/>
  <c r="H602" i="13"/>
  <c r="H590" i="13"/>
  <c r="I598" i="13"/>
  <c r="H593" i="13"/>
  <c r="I601" i="13"/>
  <c r="I589" i="13"/>
  <c r="H595" i="13"/>
  <c r="I588" i="13"/>
  <c r="I594" i="13"/>
  <c r="L583" i="13"/>
  <c r="I583" i="13" s="1"/>
  <c r="H583" i="13"/>
  <c r="L576" i="13"/>
  <c r="I576" i="13" s="1"/>
  <c r="H576" i="13"/>
  <c r="L564" i="13"/>
  <c r="I564" i="13" s="1"/>
  <c r="H564" i="13"/>
  <c r="H569" i="13"/>
  <c r="I579" i="13"/>
  <c r="H574" i="13"/>
  <c r="I567" i="13"/>
  <c r="I572" i="13"/>
  <c r="I577" i="13"/>
  <c r="I565" i="13"/>
  <c r="H582" i="13"/>
  <c r="H575" i="13"/>
  <c r="H563" i="13"/>
  <c r="I581" i="13"/>
  <c r="I569" i="13"/>
  <c r="I580" i="13"/>
  <c r="I568" i="13"/>
  <c r="I573" i="13"/>
  <c r="H581" i="13"/>
  <c r="L562" i="13"/>
  <c r="I562" i="13" s="1"/>
  <c r="H562" i="13"/>
  <c r="L555" i="13"/>
  <c r="I555" i="13" s="1"/>
  <c r="H555" i="13"/>
  <c r="L543" i="13"/>
  <c r="H543" i="13"/>
  <c r="I543" i="13"/>
  <c r="I560" i="13"/>
  <c r="I548" i="13"/>
  <c r="H560" i="13"/>
  <c r="I553" i="13"/>
  <c r="H548" i="13"/>
  <c r="I546" i="13"/>
  <c r="I551" i="13"/>
  <c r="I556" i="13"/>
  <c r="I544" i="13"/>
  <c r="I561" i="13"/>
  <c r="I549" i="13"/>
  <c r="I554" i="13"/>
  <c r="I542" i="13"/>
  <c r="I547" i="13"/>
  <c r="I552" i="13"/>
  <c r="H541" i="13"/>
  <c r="I541" i="13"/>
  <c r="H508" i="13"/>
  <c r="I508" i="13"/>
  <c r="H418" i="13"/>
  <c r="I418" i="13"/>
  <c r="H417" i="13"/>
  <c r="I417" i="13"/>
  <c r="H402" i="13"/>
  <c r="I402" i="13"/>
  <c r="H401" i="13"/>
  <c r="I401" i="13"/>
  <c r="H386" i="13"/>
  <c r="I386" i="13"/>
  <c r="H385" i="13"/>
  <c r="I385" i="13"/>
  <c r="H370" i="13"/>
  <c r="I370" i="13"/>
  <c r="H369" i="13"/>
  <c r="I369" i="13"/>
  <c r="H354" i="13"/>
  <c r="I354" i="13"/>
  <c r="H353" i="13"/>
  <c r="I353" i="13"/>
  <c r="H338" i="13"/>
  <c r="I338" i="13"/>
  <c r="H337" i="13"/>
  <c r="I337" i="13"/>
  <c r="H322" i="13"/>
  <c r="I322" i="13"/>
  <c r="H321" i="13"/>
  <c r="I321" i="13"/>
  <c r="H313" i="13"/>
  <c r="I313" i="13"/>
  <c r="H312" i="13"/>
  <c r="I312" i="13"/>
  <c r="H301" i="13"/>
  <c r="I301" i="13"/>
  <c r="H300" i="13"/>
  <c r="I300" i="13"/>
  <c r="H270" i="13"/>
  <c r="I270" i="13"/>
  <c r="H269" i="13"/>
  <c r="I269" i="13"/>
  <c r="H254" i="13"/>
  <c r="I254" i="13"/>
  <c r="H253" i="13"/>
  <c r="I253" i="13"/>
  <c r="H238" i="13"/>
  <c r="I238" i="13"/>
  <c r="H237" i="13"/>
  <c r="I237" i="13"/>
  <c r="H222" i="13"/>
  <c r="I222" i="13"/>
  <c r="H221" i="13"/>
  <c r="I221" i="13"/>
  <c r="H206" i="13"/>
  <c r="I206" i="13"/>
  <c r="H205" i="13"/>
  <c r="I205" i="13"/>
  <c r="H190" i="13"/>
  <c r="I190" i="13"/>
  <c r="H189" i="13"/>
  <c r="I189" i="13"/>
  <c r="H174" i="13"/>
  <c r="I174" i="13"/>
  <c r="H173" i="13"/>
  <c r="I173" i="13"/>
  <c r="H158" i="13"/>
  <c r="I158" i="13"/>
  <c r="H157" i="13"/>
  <c r="I157" i="13"/>
  <c r="H142" i="13"/>
  <c r="I142" i="13"/>
  <c r="H141" i="13"/>
  <c r="I141" i="13"/>
  <c r="H126" i="13"/>
  <c r="I126" i="13"/>
  <c r="H125" i="13"/>
  <c r="I125" i="13"/>
  <c r="H110" i="13"/>
  <c r="I110" i="13"/>
  <c r="H109" i="13"/>
  <c r="I109" i="13"/>
  <c r="H94" i="13"/>
  <c r="I94" i="13"/>
  <c r="H93" i="13"/>
  <c r="I93" i="13"/>
  <c r="H78" i="13"/>
  <c r="I78" i="13"/>
  <c r="H77" i="13"/>
  <c r="I77" i="13"/>
  <c r="H62" i="13"/>
  <c r="I62" i="13"/>
  <c r="H61" i="13"/>
  <c r="I61" i="13"/>
  <c r="H46" i="13"/>
  <c r="I46" i="13"/>
  <c r="H45" i="13"/>
  <c r="I45" i="13"/>
  <c r="H30" i="13"/>
  <c r="I30" i="13"/>
  <c r="H29" i="13"/>
  <c r="I29" i="13"/>
  <c r="C96" i="106"/>
  <c r="C106" i="106" s="1"/>
  <c r="C116" i="106" s="1"/>
  <c r="C126" i="106" s="1"/>
  <c r="C76" i="106"/>
  <c r="C86" i="106" s="1"/>
  <c r="G96" i="106"/>
  <c r="G106" i="106" s="1"/>
  <c r="G116" i="106" s="1"/>
  <c r="G126" i="106" s="1"/>
  <c r="G76" i="106"/>
  <c r="G86" i="106" s="1"/>
  <c r="F96" i="106"/>
  <c r="F106" i="106" s="1"/>
  <c r="F116" i="106" s="1"/>
  <c r="F126" i="106" s="1"/>
  <c r="F76" i="106"/>
  <c r="F86" i="106" s="1"/>
  <c r="G478" i="13"/>
  <c r="J478" i="13"/>
  <c r="K478" i="13" s="1"/>
  <c r="G479" i="13"/>
  <c r="J479" i="13"/>
  <c r="K479" i="13" s="1"/>
  <c r="G480" i="13"/>
  <c r="J480" i="13"/>
  <c r="K480" i="13" s="1"/>
  <c r="G481" i="13"/>
  <c r="J481" i="13"/>
  <c r="K481" i="13" s="1"/>
  <c r="G482" i="13"/>
  <c r="J482" i="13"/>
  <c r="K482" i="13" s="1"/>
  <c r="G483" i="13"/>
  <c r="J483" i="13"/>
  <c r="K483" i="13" s="1"/>
  <c r="H483" i="13" s="1"/>
  <c r="G484" i="13"/>
  <c r="J484" i="13"/>
  <c r="K484" i="13" s="1"/>
  <c r="G485" i="13"/>
  <c r="J485" i="13"/>
  <c r="K485" i="13" s="1"/>
  <c r="L485" i="13" s="1"/>
  <c r="G486" i="13"/>
  <c r="J486" i="13"/>
  <c r="K486" i="13" s="1"/>
  <c r="G487" i="13"/>
  <c r="J487" i="13"/>
  <c r="K487" i="13" s="1"/>
  <c r="L487" i="13" s="1"/>
  <c r="G488" i="13"/>
  <c r="J488" i="13"/>
  <c r="K488" i="13" s="1"/>
  <c r="G489" i="13"/>
  <c r="J489" i="13"/>
  <c r="K489" i="13" s="1"/>
  <c r="G490" i="13"/>
  <c r="J490" i="13"/>
  <c r="K490" i="13" s="1"/>
  <c r="G491" i="13"/>
  <c r="J491" i="13"/>
  <c r="K491" i="13" s="1"/>
  <c r="G492" i="13"/>
  <c r="J492" i="13"/>
  <c r="K492" i="13" s="1"/>
  <c r="G493" i="13"/>
  <c r="J493" i="13"/>
  <c r="K493" i="13" s="1"/>
  <c r="L493" i="13" s="1"/>
  <c r="G494" i="13"/>
  <c r="J494" i="13"/>
  <c r="K494" i="13" s="1"/>
  <c r="G495" i="13"/>
  <c r="J495" i="13"/>
  <c r="K495" i="13" s="1"/>
  <c r="H495" i="13" s="1"/>
  <c r="G496" i="13"/>
  <c r="J496" i="13"/>
  <c r="K496" i="13" s="1"/>
  <c r="G497" i="13"/>
  <c r="J497" i="13"/>
  <c r="K497" i="13" s="1"/>
  <c r="G498" i="13"/>
  <c r="J498" i="13"/>
  <c r="K498" i="13" s="1"/>
  <c r="G499" i="13"/>
  <c r="J499" i="13"/>
  <c r="K499" i="13"/>
  <c r="G500" i="13"/>
  <c r="J500" i="13"/>
  <c r="K500" i="13" s="1"/>
  <c r="G501" i="13"/>
  <c r="J501" i="13"/>
  <c r="K501" i="13" s="1"/>
  <c r="L501" i="13" s="1"/>
  <c r="G502" i="13"/>
  <c r="J502" i="13"/>
  <c r="K502" i="13" s="1"/>
  <c r="G503" i="13"/>
  <c r="J503" i="13"/>
  <c r="K503" i="13" s="1"/>
  <c r="L503" i="13" s="1"/>
  <c r="G504" i="13"/>
  <c r="J504" i="13"/>
  <c r="K504" i="13" s="1"/>
  <c r="G505" i="13"/>
  <c r="J505" i="13"/>
  <c r="K505" i="13" s="1"/>
  <c r="G506" i="13"/>
  <c r="J506" i="13"/>
  <c r="K506" i="13" s="1"/>
  <c r="G507" i="13"/>
  <c r="J507" i="13"/>
  <c r="K507" i="13" s="1"/>
  <c r="H507" i="13" s="1"/>
  <c r="G509" i="13"/>
  <c r="J509" i="13"/>
  <c r="K509" i="13" s="1"/>
  <c r="G510" i="13"/>
  <c r="J510" i="13"/>
  <c r="K510" i="13" s="1"/>
  <c r="L510" i="13" s="1"/>
  <c r="G511" i="13"/>
  <c r="J511" i="13"/>
  <c r="K511" i="13" s="1"/>
  <c r="G512" i="13"/>
  <c r="J512" i="13"/>
  <c r="K512" i="13" s="1"/>
  <c r="G513" i="13"/>
  <c r="J513" i="13"/>
  <c r="K513" i="13" s="1"/>
  <c r="G514" i="13"/>
  <c r="J514" i="13"/>
  <c r="K514" i="13" s="1"/>
  <c r="G515" i="13"/>
  <c r="J515" i="13"/>
  <c r="K515" i="13" s="1"/>
  <c r="G516" i="13"/>
  <c r="J516" i="13"/>
  <c r="K516" i="13" s="1"/>
  <c r="G517" i="13"/>
  <c r="J517" i="13"/>
  <c r="K517" i="13" s="1"/>
  <c r="G518" i="13"/>
  <c r="J518" i="13"/>
  <c r="K518" i="13" s="1"/>
  <c r="L518" i="13" s="1"/>
  <c r="G519" i="13"/>
  <c r="J519" i="13"/>
  <c r="K519" i="13" s="1"/>
  <c r="G520" i="13"/>
  <c r="J520" i="13"/>
  <c r="K520" i="13" s="1"/>
  <c r="L520" i="13" s="1"/>
  <c r="G521" i="13"/>
  <c r="J521" i="13"/>
  <c r="K521" i="13" s="1"/>
  <c r="G522" i="13"/>
  <c r="J522" i="13"/>
  <c r="K522" i="13" s="1"/>
  <c r="G523" i="13"/>
  <c r="J523" i="13"/>
  <c r="K523" i="13" s="1"/>
  <c r="G524" i="13"/>
  <c r="J524" i="13"/>
  <c r="K524" i="13" s="1"/>
  <c r="G525" i="13"/>
  <c r="J525" i="13"/>
  <c r="K525" i="13" s="1"/>
  <c r="G526" i="13"/>
  <c r="J526" i="13"/>
  <c r="K526" i="13" s="1"/>
  <c r="L526" i="13" s="1"/>
  <c r="G527" i="13"/>
  <c r="J527" i="13"/>
  <c r="K527" i="13" s="1"/>
  <c r="G528" i="13"/>
  <c r="J528" i="13"/>
  <c r="K528" i="13" s="1"/>
  <c r="H528" i="13" s="1"/>
  <c r="G529" i="13"/>
  <c r="J529" i="13"/>
  <c r="K529" i="13" s="1"/>
  <c r="G530" i="13"/>
  <c r="J530" i="13"/>
  <c r="K530" i="13" s="1"/>
  <c r="G531" i="13"/>
  <c r="J531" i="13"/>
  <c r="K531" i="13" s="1"/>
  <c r="G532" i="13"/>
  <c r="J532" i="13"/>
  <c r="K532" i="13" s="1"/>
  <c r="H532" i="13" s="1"/>
  <c r="G533" i="13"/>
  <c r="J533" i="13"/>
  <c r="K533" i="13" s="1"/>
  <c r="G534" i="13"/>
  <c r="J534" i="13"/>
  <c r="K534" i="13" s="1"/>
  <c r="L534" i="13" s="1"/>
  <c r="G535" i="13"/>
  <c r="J535" i="13"/>
  <c r="K535" i="13" s="1"/>
  <c r="G536" i="13"/>
  <c r="J536" i="13"/>
  <c r="K536" i="13" s="1"/>
  <c r="L536" i="13" s="1"/>
  <c r="G537" i="13"/>
  <c r="J537" i="13"/>
  <c r="K537" i="13" s="1"/>
  <c r="G538" i="13"/>
  <c r="J538" i="13"/>
  <c r="K538" i="13" s="1"/>
  <c r="G539" i="13"/>
  <c r="J539" i="13"/>
  <c r="K539" i="13" s="1"/>
  <c r="G540" i="13"/>
  <c r="J540" i="13"/>
  <c r="K540" i="13" s="1"/>
  <c r="G604" i="13"/>
  <c r="J604" i="13"/>
  <c r="K604" i="13" s="1"/>
  <c r="H479" i="13" l="1"/>
  <c r="L479" i="13"/>
  <c r="I479" i="13" s="1"/>
  <c r="H512" i="13"/>
  <c r="L512" i="13"/>
  <c r="I512" i="13" s="1"/>
  <c r="L528" i="13"/>
  <c r="L495" i="13"/>
  <c r="I495" i="13" s="1"/>
  <c r="H536" i="13"/>
  <c r="H520" i="13"/>
  <c r="H503" i="13"/>
  <c r="H487" i="13"/>
  <c r="L530" i="13"/>
  <c r="I530" i="13" s="1"/>
  <c r="H530" i="13"/>
  <c r="L497" i="13"/>
  <c r="I497" i="13" s="1"/>
  <c r="H497" i="13"/>
  <c r="H481" i="13"/>
  <c r="L481" i="13"/>
  <c r="I481" i="13" s="1"/>
  <c r="L514" i="13"/>
  <c r="I514" i="13" s="1"/>
  <c r="H514" i="13"/>
  <c r="L538" i="13"/>
  <c r="I538" i="13" s="1"/>
  <c r="H538" i="13"/>
  <c r="L522" i="13"/>
  <c r="I522" i="13" s="1"/>
  <c r="H522" i="13"/>
  <c r="L505" i="13"/>
  <c r="I505" i="13" s="1"/>
  <c r="H505" i="13"/>
  <c r="L489" i="13"/>
  <c r="I489" i="13" s="1"/>
  <c r="H489" i="13"/>
  <c r="I526" i="13"/>
  <c r="I518" i="13"/>
  <c r="I493" i="13"/>
  <c r="I485" i="13"/>
  <c r="H540" i="13"/>
  <c r="I536" i="13"/>
  <c r="I528" i="13"/>
  <c r="H524" i="13"/>
  <c r="I520" i="13"/>
  <c r="H516" i="13"/>
  <c r="I503" i="13"/>
  <c r="H499" i="13"/>
  <c r="H491" i="13"/>
  <c r="I487" i="13"/>
  <c r="I534" i="13"/>
  <c r="I510" i="13"/>
  <c r="I501" i="13"/>
  <c r="L540" i="13"/>
  <c r="I540" i="13" s="1"/>
  <c r="H534" i="13"/>
  <c r="L532" i="13"/>
  <c r="I532" i="13" s="1"/>
  <c r="H526" i="13"/>
  <c r="L524" i="13"/>
  <c r="I524" i="13" s="1"/>
  <c r="H518" i="13"/>
  <c r="L516" i="13"/>
  <c r="I516" i="13" s="1"/>
  <c r="H510" i="13"/>
  <c r="L507" i="13"/>
  <c r="I507" i="13" s="1"/>
  <c r="H501" i="13"/>
  <c r="L499" i="13"/>
  <c r="I499" i="13" s="1"/>
  <c r="H493" i="13"/>
  <c r="L491" i="13"/>
  <c r="I491" i="13" s="1"/>
  <c r="H485" i="13"/>
  <c r="L483" i="13"/>
  <c r="I483" i="13" s="1"/>
  <c r="H523" i="13"/>
  <c r="L523" i="13"/>
  <c r="I523" i="13" s="1"/>
  <c r="H498" i="13"/>
  <c r="L498" i="13"/>
  <c r="I498" i="13" s="1"/>
  <c r="H490" i="13"/>
  <c r="L490" i="13"/>
  <c r="I490" i="13" s="1"/>
  <c r="H482" i="13"/>
  <c r="L482" i="13"/>
  <c r="I482" i="13" s="1"/>
  <c r="H604" i="13"/>
  <c r="L604" i="13"/>
  <c r="I604" i="13" s="1"/>
  <c r="H533" i="13"/>
  <c r="L533" i="13"/>
  <c r="I533" i="13" s="1"/>
  <c r="H525" i="13"/>
  <c r="L525" i="13"/>
  <c r="I525" i="13" s="1"/>
  <c r="H517" i="13"/>
  <c r="L517" i="13"/>
  <c r="I517" i="13" s="1"/>
  <c r="H509" i="13"/>
  <c r="L509" i="13"/>
  <c r="I509" i="13" s="1"/>
  <c r="H500" i="13"/>
  <c r="L500" i="13"/>
  <c r="I500" i="13" s="1"/>
  <c r="H492" i="13"/>
  <c r="L492" i="13"/>
  <c r="I492" i="13" s="1"/>
  <c r="H484" i="13"/>
  <c r="L484" i="13"/>
  <c r="I484" i="13" s="1"/>
  <c r="H539" i="13"/>
  <c r="L539" i="13"/>
  <c r="I539" i="13" s="1"/>
  <c r="H535" i="13"/>
  <c r="L535" i="13"/>
  <c r="I535" i="13" s="1"/>
  <c r="H527" i="13"/>
  <c r="L527" i="13"/>
  <c r="I527" i="13" s="1"/>
  <c r="H519" i="13"/>
  <c r="L519" i="13"/>
  <c r="I519" i="13" s="1"/>
  <c r="H511" i="13"/>
  <c r="L511" i="13"/>
  <c r="I511" i="13" s="1"/>
  <c r="H502" i="13"/>
  <c r="L502" i="13"/>
  <c r="I502" i="13" s="1"/>
  <c r="H494" i="13"/>
  <c r="L494" i="13"/>
  <c r="I494" i="13" s="1"/>
  <c r="H486" i="13"/>
  <c r="L486" i="13"/>
  <c r="I486" i="13" s="1"/>
  <c r="H478" i="13"/>
  <c r="L478" i="13"/>
  <c r="I478" i="13" s="1"/>
  <c r="H531" i="13"/>
  <c r="L531" i="13"/>
  <c r="I531" i="13" s="1"/>
  <c r="H515" i="13"/>
  <c r="L515" i="13"/>
  <c r="I515" i="13" s="1"/>
  <c r="H506" i="13"/>
  <c r="L506" i="13"/>
  <c r="I506" i="13" s="1"/>
  <c r="H537" i="13"/>
  <c r="L537" i="13"/>
  <c r="I537" i="13" s="1"/>
  <c r="H529" i="13"/>
  <c r="L529" i="13"/>
  <c r="I529" i="13" s="1"/>
  <c r="H521" i="13"/>
  <c r="L521" i="13"/>
  <c r="I521" i="13" s="1"/>
  <c r="H513" i="13"/>
  <c r="L513" i="13"/>
  <c r="I513" i="13" s="1"/>
  <c r="H504" i="13"/>
  <c r="L504" i="13"/>
  <c r="I504" i="13" s="1"/>
  <c r="H496" i="13"/>
  <c r="L496" i="13"/>
  <c r="I496" i="13" s="1"/>
  <c r="H488" i="13"/>
  <c r="L488" i="13"/>
  <c r="I488" i="13" s="1"/>
  <c r="H480" i="13"/>
  <c r="L480" i="13"/>
  <c r="I480" i="13" s="1"/>
  <c r="C312" i="13"/>
  <c r="E110" i="13"/>
  <c r="C306" i="13"/>
  <c r="E62" i="13"/>
  <c r="C163" i="13"/>
  <c r="B237" i="13"/>
  <c r="F270" i="13"/>
  <c r="E327" i="13"/>
  <c r="F163" i="13"/>
  <c r="E243" i="13"/>
  <c r="B158" i="13"/>
  <c r="E222" i="13"/>
  <c r="D115" i="13"/>
  <c r="E77" i="13"/>
  <c r="D402" i="13"/>
  <c r="E227" i="13"/>
  <c r="C301" i="13"/>
  <c r="D141" i="13"/>
  <c r="B269" i="13"/>
  <c r="D77" i="13"/>
  <c r="F254" i="13"/>
  <c r="D45" i="13"/>
  <c r="F343" i="13"/>
  <c r="C275" i="13"/>
  <c r="E312" i="13"/>
  <c r="D321" i="13"/>
  <c r="E51" i="13"/>
  <c r="E221" i="13"/>
  <c r="B61" i="13"/>
  <c r="C173" i="13"/>
  <c r="D337" i="13"/>
  <c r="B206" i="13"/>
  <c r="D126" i="13"/>
  <c r="D109" i="13"/>
  <c r="E174" i="13"/>
  <c r="B322" i="13"/>
  <c r="C375" i="13"/>
  <c r="D51" i="13"/>
  <c r="F275" i="13"/>
  <c r="E402" i="13"/>
  <c r="E67" i="13"/>
  <c r="C243" i="13"/>
  <c r="E417" i="13"/>
  <c r="E275" i="13"/>
  <c r="C195" i="13"/>
  <c r="B402" i="13"/>
  <c r="E195" i="13"/>
  <c r="F61" i="13"/>
  <c r="B94" i="13"/>
  <c r="B142" i="13"/>
  <c r="C30" i="13"/>
  <c r="D338" i="13"/>
  <c r="D222" i="13"/>
  <c r="C313" i="13"/>
  <c r="D142" i="13"/>
  <c r="D237" i="13"/>
  <c r="F375" i="13"/>
  <c r="D110" i="13"/>
  <c r="D205" i="13"/>
  <c r="C269" i="13"/>
  <c r="D94" i="13"/>
  <c r="F353" i="13"/>
  <c r="D369" i="13"/>
  <c r="F115" i="13"/>
  <c r="F386" i="13"/>
  <c r="C354" i="13"/>
  <c r="C343" i="13"/>
  <c r="B270" i="13"/>
  <c r="E354" i="13"/>
  <c r="F142" i="13"/>
  <c r="F243" i="13"/>
  <c r="D131" i="13"/>
  <c r="D179" i="13"/>
  <c r="D313" i="13"/>
  <c r="E291" i="13"/>
  <c r="D391" i="13"/>
  <c r="D238" i="13"/>
  <c r="D386" i="13"/>
  <c r="F30" i="13"/>
  <c r="D93" i="13"/>
  <c r="E423" i="13"/>
  <c r="C142" i="13"/>
  <c r="F369" i="13"/>
  <c r="D35" i="13"/>
  <c r="D195" i="13"/>
  <c r="F205" i="13"/>
  <c r="B78" i="13"/>
  <c r="B338" i="13"/>
  <c r="B222" i="13"/>
  <c r="E35" i="13"/>
  <c r="F370" i="13"/>
  <c r="F300" i="13"/>
  <c r="F206" i="13"/>
  <c r="B369" i="13"/>
  <c r="E391" i="13"/>
  <c r="B46" i="13"/>
  <c r="C338" i="13"/>
  <c r="E126" i="13"/>
  <c r="D174" i="13"/>
  <c r="F51" i="13"/>
  <c r="F195" i="13"/>
  <c r="D221" i="13"/>
  <c r="E254" i="13"/>
  <c r="C45" i="13"/>
  <c r="C147" i="13"/>
  <c r="C222" i="13"/>
  <c r="F269" i="13"/>
  <c r="D327" i="13"/>
  <c r="D62" i="13"/>
  <c r="D375" i="13"/>
  <c r="B221" i="13"/>
  <c r="D29" i="13"/>
  <c r="D407" i="13"/>
  <c r="C401" i="13"/>
  <c r="B174" i="13"/>
  <c r="F62" i="13"/>
  <c r="E142" i="13"/>
  <c r="F391" i="13"/>
  <c r="C321" i="13"/>
  <c r="C110" i="13"/>
  <c r="B354" i="13"/>
  <c r="C253" i="13"/>
  <c r="F306" i="13"/>
  <c r="F227" i="13"/>
  <c r="F291" i="13"/>
  <c r="E418" i="13"/>
  <c r="E238" i="13"/>
  <c r="C369" i="13"/>
  <c r="C131" i="13"/>
  <c r="F45" i="13"/>
  <c r="D163" i="13"/>
  <c r="E189" i="13"/>
  <c r="E179" i="13"/>
  <c r="C93" i="13"/>
  <c r="C61" i="13"/>
  <c r="D401" i="13"/>
  <c r="E407" i="13"/>
  <c r="C78" i="13"/>
  <c r="F94" i="13"/>
  <c r="F301" i="13"/>
  <c r="C327" i="13"/>
  <c r="E46" i="13"/>
  <c r="B62" i="13"/>
  <c r="B238" i="13"/>
  <c r="C189" i="13"/>
  <c r="C174" i="13"/>
  <c r="D158" i="13"/>
  <c r="D259" i="13"/>
  <c r="D211" i="13"/>
  <c r="D253" i="13"/>
  <c r="C125" i="13"/>
  <c r="F67" i="13"/>
  <c r="F407" i="13"/>
  <c r="D270" i="13"/>
  <c r="E321" i="13"/>
  <c r="D147" i="13"/>
  <c r="F402" i="13"/>
  <c r="F313" i="13"/>
  <c r="E259" i="13"/>
  <c r="B110" i="13"/>
  <c r="B418" i="13"/>
  <c r="E343" i="13"/>
  <c r="E45" i="13"/>
  <c r="D254" i="13"/>
  <c r="E205" i="13"/>
  <c r="F385" i="13"/>
  <c r="E386" i="13"/>
  <c r="F141" i="13"/>
  <c r="D30" i="13"/>
  <c r="B337" i="13"/>
  <c r="B141" i="13"/>
  <c r="F158" i="13"/>
  <c r="F35" i="13"/>
  <c r="E313" i="13"/>
  <c r="E83" i="13"/>
  <c r="C205" i="13"/>
  <c r="B353" i="13"/>
  <c r="F173" i="13"/>
  <c r="C35" i="13"/>
  <c r="D301" i="13"/>
  <c r="D322" i="13"/>
  <c r="B190" i="13"/>
  <c r="C158" i="13"/>
  <c r="C402" i="13"/>
  <c r="E147" i="13"/>
  <c r="D227" i="13"/>
  <c r="D190" i="13"/>
  <c r="E337" i="13"/>
  <c r="F327" i="13"/>
  <c r="F417" i="13"/>
  <c r="C29" i="13"/>
  <c r="C370" i="13"/>
  <c r="B417" i="13"/>
  <c r="E322" i="13"/>
  <c r="E125" i="13"/>
  <c r="D353" i="13"/>
  <c r="D83" i="13"/>
  <c r="D61" i="13"/>
  <c r="B30" i="13"/>
  <c r="D269" i="13"/>
  <c r="E375" i="13"/>
  <c r="C67" i="13"/>
  <c r="F125" i="13"/>
  <c r="F109" i="13"/>
  <c r="B385" i="13"/>
  <c r="F179" i="13"/>
  <c r="F253" i="13"/>
  <c r="E300" i="13"/>
  <c r="C359" i="13"/>
  <c r="E206" i="13"/>
  <c r="C141" i="13"/>
  <c r="F147" i="13"/>
  <c r="B77" i="13"/>
  <c r="F338" i="13"/>
  <c r="F354" i="13"/>
  <c r="B370" i="13"/>
  <c r="C83" i="13"/>
  <c r="F131" i="13"/>
  <c r="F259" i="13"/>
  <c r="C51" i="13"/>
  <c r="D385" i="13"/>
  <c r="B173" i="13"/>
  <c r="C259" i="13"/>
  <c r="E94" i="13"/>
  <c r="D418" i="13"/>
  <c r="D157" i="13"/>
  <c r="B157" i="13"/>
  <c r="B109" i="13"/>
  <c r="F78" i="13"/>
  <c r="C221" i="13"/>
  <c r="C94" i="13"/>
  <c r="E29" i="13"/>
  <c r="F110" i="13"/>
  <c r="D206" i="13"/>
  <c r="E301" i="13"/>
  <c r="C211" i="13"/>
  <c r="F312" i="13"/>
  <c r="C291" i="13"/>
  <c r="D291" i="13"/>
  <c r="C322" i="13"/>
  <c r="B126" i="13"/>
  <c r="C337" i="13"/>
  <c r="E30" i="13"/>
  <c r="E115" i="13"/>
  <c r="C386" i="13"/>
  <c r="B254" i="13"/>
  <c r="E190" i="13"/>
  <c r="C62" i="13"/>
  <c r="D423" i="13"/>
  <c r="E109" i="13"/>
  <c r="C227" i="13"/>
  <c r="B125" i="13"/>
  <c r="E157" i="13"/>
  <c r="F126" i="13"/>
  <c r="C46" i="13"/>
  <c r="E141" i="13"/>
  <c r="F189" i="13"/>
  <c r="C206" i="13"/>
  <c r="E93" i="13"/>
  <c r="F337" i="13"/>
  <c r="E369" i="13"/>
  <c r="C115" i="13"/>
  <c r="E385" i="13"/>
  <c r="C179" i="13"/>
  <c r="E359" i="13"/>
  <c r="E211" i="13"/>
  <c r="D173" i="13"/>
  <c r="F77" i="13"/>
  <c r="E270" i="13"/>
  <c r="D99" i="13"/>
  <c r="F46" i="13"/>
  <c r="E306" i="13"/>
  <c r="E158" i="13"/>
  <c r="F157" i="13"/>
  <c r="B29" i="13"/>
  <c r="B189" i="13"/>
  <c r="E99" i="13"/>
  <c r="B301" i="13"/>
  <c r="C157" i="13"/>
  <c r="B386" i="13"/>
  <c r="D417" i="13"/>
  <c r="B313" i="13"/>
  <c r="B312" i="13"/>
  <c r="D354" i="13"/>
  <c r="D300" i="13"/>
  <c r="E163" i="13"/>
  <c r="C300" i="13"/>
  <c r="B205" i="13"/>
  <c r="C417" i="13"/>
  <c r="F423" i="13"/>
  <c r="C254" i="13"/>
  <c r="F321" i="13"/>
  <c r="F322" i="13"/>
  <c r="D312" i="13"/>
  <c r="C126" i="13"/>
  <c r="D359" i="13"/>
  <c r="D46" i="13"/>
  <c r="F238" i="13"/>
  <c r="F174" i="13"/>
  <c r="C353" i="13"/>
  <c r="B253" i="13"/>
  <c r="B401" i="13"/>
  <c r="E253" i="13"/>
  <c r="C77" i="13"/>
  <c r="D343" i="13"/>
  <c r="E338" i="13"/>
  <c r="F359" i="13"/>
  <c r="E353" i="13"/>
  <c r="C190" i="13"/>
  <c r="E401" i="13"/>
  <c r="D67" i="13"/>
  <c r="C418" i="13"/>
  <c r="C423" i="13"/>
  <c r="D125" i="13"/>
  <c r="F418" i="13"/>
  <c r="F401" i="13"/>
  <c r="C407" i="13"/>
  <c r="B321" i="13"/>
  <c r="E78" i="13"/>
  <c r="D243" i="13"/>
  <c r="D275" i="13"/>
  <c r="E131" i="13"/>
  <c r="E370" i="13"/>
  <c r="F222" i="13"/>
  <c r="B93" i="13"/>
  <c r="C391" i="13"/>
  <c r="F29" i="13"/>
  <c r="E61" i="13"/>
  <c r="B300" i="13"/>
  <c r="C99" i="13"/>
  <c r="F93" i="13"/>
  <c r="B45" i="13"/>
  <c r="F221" i="13"/>
  <c r="F99" i="13"/>
  <c r="D78" i="13"/>
  <c r="F211" i="13"/>
  <c r="F83" i="13"/>
  <c r="D306" i="13"/>
  <c r="C238" i="13"/>
  <c r="F237" i="13"/>
  <c r="D189" i="13"/>
  <c r="C109" i="13"/>
  <c r="C385" i="13"/>
  <c r="E237" i="13"/>
  <c r="E173" i="13"/>
  <c r="E269" i="13"/>
  <c r="C237" i="13"/>
  <c r="F190" i="13"/>
  <c r="D370" i="13"/>
  <c r="C270" i="13"/>
  <c r="G27" i="13" l="1"/>
  <c r="J27" i="13"/>
  <c r="K27" i="13" s="1"/>
  <c r="G28" i="13"/>
  <c r="J28" i="13"/>
  <c r="K28" i="13" s="1"/>
  <c r="G31" i="13"/>
  <c r="J31" i="13"/>
  <c r="K31" i="13" s="1"/>
  <c r="G32" i="13"/>
  <c r="J32" i="13"/>
  <c r="K32" i="13" s="1"/>
  <c r="G33" i="13"/>
  <c r="J33" i="13"/>
  <c r="K33" i="13" s="1"/>
  <c r="G34" i="13"/>
  <c r="J34" i="13"/>
  <c r="K34" i="13" s="1"/>
  <c r="G36" i="13"/>
  <c r="J36" i="13"/>
  <c r="K36" i="13" s="1"/>
  <c r="G37" i="13"/>
  <c r="J37" i="13"/>
  <c r="K37" i="13" s="1"/>
  <c r="G38" i="13"/>
  <c r="J38" i="13"/>
  <c r="K38" i="13" s="1"/>
  <c r="G39" i="13"/>
  <c r="J39" i="13"/>
  <c r="K39" i="13" s="1"/>
  <c r="L39" i="13" s="1"/>
  <c r="G40" i="13"/>
  <c r="J40" i="13"/>
  <c r="K40" i="13" s="1"/>
  <c r="G41" i="13"/>
  <c r="J41" i="13"/>
  <c r="K41" i="13" s="1"/>
  <c r="G42" i="13"/>
  <c r="J42" i="13"/>
  <c r="K42" i="13" s="1"/>
  <c r="G43" i="13"/>
  <c r="J43" i="13"/>
  <c r="K43" i="13" s="1"/>
  <c r="G44" i="13"/>
  <c r="J44" i="13"/>
  <c r="K44" i="13" s="1"/>
  <c r="G47" i="13"/>
  <c r="J47" i="13"/>
  <c r="K47" i="13" s="1"/>
  <c r="G48" i="13"/>
  <c r="J48" i="13"/>
  <c r="K48" i="13" s="1"/>
  <c r="G49" i="13"/>
  <c r="J49" i="13"/>
  <c r="K49" i="13" s="1"/>
  <c r="G50" i="13"/>
  <c r="J50" i="13"/>
  <c r="K50" i="13" s="1"/>
  <c r="G52" i="13"/>
  <c r="J52" i="13"/>
  <c r="K52" i="13" s="1"/>
  <c r="G53" i="13"/>
  <c r="J53" i="13"/>
  <c r="K53" i="13" s="1"/>
  <c r="G54" i="13"/>
  <c r="J54" i="13"/>
  <c r="K54" i="13" s="1"/>
  <c r="G55" i="13"/>
  <c r="J55" i="13"/>
  <c r="K55" i="13" s="1"/>
  <c r="G56" i="13"/>
  <c r="J56" i="13"/>
  <c r="K56" i="13" s="1"/>
  <c r="G57" i="13"/>
  <c r="J57" i="13"/>
  <c r="K57" i="13" s="1"/>
  <c r="G58" i="13"/>
  <c r="J58" i="13"/>
  <c r="K58" i="13" s="1"/>
  <c r="L58" i="13" s="1"/>
  <c r="G59" i="13"/>
  <c r="J59" i="13"/>
  <c r="K59" i="13" s="1"/>
  <c r="G60" i="13"/>
  <c r="J60" i="13"/>
  <c r="K60" i="13" s="1"/>
  <c r="G63" i="13"/>
  <c r="J63" i="13"/>
  <c r="K63" i="13" s="1"/>
  <c r="G64" i="13"/>
  <c r="J64" i="13"/>
  <c r="K64" i="13" s="1"/>
  <c r="G65" i="13"/>
  <c r="J65" i="13"/>
  <c r="K65" i="13" s="1"/>
  <c r="G66" i="13"/>
  <c r="J66" i="13"/>
  <c r="K66" i="13" s="1"/>
  <c r="G68" i="13"/>
  <c r="J68" i="13"/>
  <c r="K68" i="13" s="1"/>
  <c r="G69" i="13"/>
  <c r="J69" i="13"/>
  <c r="K69" i="13" s="1"/>
  <c r="G70" i="13"/>
  <c r="J70" i="13"/>
  <c r="K70" i="13" s="1"/>
  <c r="G71" i="13"/>
  <c r="J71" i="13"/>
  <c r="K71" i="13" s="1"/>
  <c r="G72" i="13"/>
  <c r="J72" i="13"/>
  <c r="K72" i="13" s="1"/>
  <c r="G73" i="13"/>
  <c r="J73" i="13"/>
  <c r="K73" i="13" s="1"/>
  <c r="G74" i="13"/>
  <c r="J74" i="13"/>
  <c r="K74" i="13" s="1"/>
  <c r="G75" i="13"/>
  <c r="J75" i="13"/>
  <c r="K75" i="13" s="1"/>
  <c r="G76" i="13"/>
  <c r="J76" i="13"/>
  <c r="K76" i="13" s="1"/>
  <c r="G79" i="13"/>
  <c r="J79" i="13"/>
  <c r="K79" i="13" s="1"/>
  <c r="L79" i="13" s="1"/>
  <c r="G80" i="13"/>
  <c r="J80" i="13"/>
  <c r="K80" i="13" s="1"/>
  <c r="G81" i="13"/>
  <c r="J81" i="13"/>
  <c r="K81" i="13" s="1"/>
  <c r="G82" i="13"/>
  <c r="J82" i="13"/>
  <c r="K82" i="13" s="1"/>
  <c r="G84" i="13"/>
  <c r="J84" i="13"/>
  <c r="K84" i="13" s="1"/>
  <c r="G85" i="13"/>
  <c r="J85" i="13"/>
  <c r="K85" i="13" s="1"/>
  <c r="G86" i="13"/>
  <c r="J86" i="13"/>
  <c r="K86" i="13" s="1"/>
  <c r="G87" i="13"/>
  <c r="J87" i="13"/>
  <c r="K87" i="13" s="1"/>
  <c r="G88" i="13"/>
  <c r="J88" i="13"/>
  <c r="K88" i="13" s="1"/>
  <c r="G89" i="13"/>
  <c r="J89" i="13"/>
  <c r="K89" i="13" s="1"/>
  <c r="G90" i="13"/>
  <c r="J90" i="13"/>
  <c r="K90" i="13" s="1"/>
  <c r="G91" i="13"/>
  <c r="J91" i="13"/>
  <c r="K91" i="13" s="1"/>
  <c r="G92" i="13"/>
  <c r="J92" i="13"/>
  <c r="K92" i="13" s="1"/>
  <c r="G95" i="13"/>
  <c r="J95" i="13"/>
  <c r="K95" i="13" s="1"/>
  <c r="G96" i="13"/>
  <c r="J96" i="13"/>
  <c r="K96" i="13" s="1"/>
  <c r="L96" i="13" s="1"/>
  <c r="G97" i="13"/>
  <c r="J97" i="13"/>
  <c r="K97" i="13" s="1"/>
  <c r="G98" i="13"/>
  <c r="J98" i="13"/>
  <c r="K98" i="13" s="1"/>
  <c r="L98" i="13" s="1"/>
  <c r="G100" i="13"/>
  <c r="J100" i="13"/>
  <c r="K100" i="13" s="1"/>
  <c r="G101" i="13"/>
  <c r="J101" i="13"/>
  <c r="K101" i="13" s="1"/>
  <c r="L101" i="13" s="1"/>
  <c r="G102" i="13"/>
  <c r="J102" i="13"/>
  <c r="K102" i="13" s="1"/>
  <c r="G103" i="13"/>
  <c r="J103" i="13"/>
  <c r="K103" i="13" s="1"/>
  <c r="L103" i="13" s="1"/>
  <c r="G104" i="13"/>
  <c r="J104" i="13"/>
  <c r="K104" i="13" s="1"/>
  <c r="G105" i="13"/>
  <c r="J105" i="13"/>
  <c r="K105" i="13" s="1"/>
  <c r="L105" i="13" s="1"/>
  <c r="G106" i="13"/>
  <c r="J106" i="13"/>
  <c r="K106" i="13" s="1"/>
  <c r="G107" i="13"/>
  <c r="J107" i="13"/>
  <c r="K107" i="13" s="1"/>
  <c r="L107" i="13" s="1"/>
  <c r="G108" i="13"/>
  <c r="J108" i="13"/>
  <c r="K108" i="13" s="1"/>
  <c r="G111" i="13"/>
  <c r="J111" i="13"/>
  <c r="K111" i="13" s="1"/>
  <c r="L111" i="13" s="1"/>
  <c r="G112" i="13"/>
  <c r="J112" i="13"/>
  <c r="K112" i="13" s="1"/>
  <c r="G113" i="13"/>
  <c r="J113" i="13"/>
  <c r="K113" i="13" s="1"/>
  <c r="L113" i="13" s="1"/>
  <c r="G114" i="13"/>
  <c r="J114" i="13"/>
  <c r="K114" i="13" s="1"/>
  <c r="G116" i="13"/>
  <c r="J116" i="13"/>
  <c r="K116" i="13" s="1"/>
  <c r="L116" i="13" s="1"/>
  <c r="G117" i="13"/>
  <c r="J117" i="13"/>
  <c r="K117" i="13" s="1"/>
  <c r="G118" i="13"/>
  <c r="J118" i="13"/>
  <c r="K118" i="13" s="1"/>
  <c r="G119" i="13"/>
  <c r="J119" i="13"/>
  <c r="K119" i="13" s="1"/>
  <c r="G120" i="13"/>
  <c r="J120" i="13"/>
  <c r="K120" i="13" s="1"/>
  <c r="G121" i="13"/>
  <c r="J121" i="13"/>
  <c r="K121" i="13" s="1"/>
  <c r="G122" i="13"/>
  <c r="J122" i="13"/>
  <c r="K122" i="13" s="1"/>
  <c r="G123" i="13"/>
  <c r="J123" i="13"/>
  <c r="K123" i="13" s="1"/>
  <c r="G124" i="13"/>
  <c r="J124" i="13"/>
  <c r="K124" i="13" s="1"/>
  <c r="G127" i="13"/>
  <c r="J127" i="13"/>
  <c r="K127" i="13" s="1"/>
  <c r="G128" i="13"/>
  <c r="J128" i="13"/>
  <c r="K128" i="13" s="1"/>
  <c r="G129" i="13"/>
  <c r="J129" i="13"/>
  <c r="K129" i="13" s="1"/>
  <c r="G130" i="13"/>
  <c r="J130" i="13"/>
  <c r="K130" i="13" s="1"/>
  <c r="L130" i="13" s="1"/>
  <c r="G132" i="13"/>
  <c r="J132" i="13"/>
  <c r="K132" i="13" s="1"/>
  <c r="G133" i="13"/>
  <c r="J133" i="13"/>
  <c r="K133" i="13" s="1"/>
  <c r="G134" i="13"/>
  <c r="J134" i="13"/>
  <c r="K134" i="13" s="1"/>
  <c r="L134" i="13" s="1"/>
  <c r="G135" i="13"/>
  <c r="J135" i="13"/>
  <c r="K135" i="13" s="1"/>
  <c r="G136" i="13"/>
  <c r="J136" i="13"/>
  <c r="K136" i="13" s="1"/>
  <c r="L136" i="13" s="1"/>
  <c r="G137" i="13"/>
  <c r="J137" i="13"/>
  <c r="K137" i="13" s="1"/>
  <c r="G138" i="13"/>
  <c r="J138" i="13"/>
  <c r="K138" i="13" s="1"/>
  <c r="G139" i="13"/>
  <c r="J139" i="13"/>
  <c r="K139" i="13" s="1"/>
  <c r="G140" i="13"/>
  <c r="J140" i="13"/>
  <c r="K140" i="13" s="1"/>
  <c r="G143" i="13"/>
  <c r="J143" i="13"/>
  <c r="K143" i="13" s="1"/>
  <c r="G144" i="13"/>
  <c r="J144" i="13"/>
  <c r="K144" i="13" s="1"/>
  <c r="G145" i="13"/>
  <c r="J145" i="13"/>
  <c r="K145" i="13" s="1"/>
  <c r="G146" i="13"/>
  <c r="J146" i="13"/>
  <c r="K146" i="13" s="1"/>
  <c r="L146" i="13" s="1"/>
  <c r="G148" i="13"/>
  <c r="J148" i="13"/>
  <c r="K148" i="13" s="1"/>
  <c r="G149" i="13"/>
  <c r="J149" i="13"/>
  <c r="K149" i="13" s="1"/>
  <c r="G150" i="13"/>
  <c r="J150" i="13"/>
  <c r="K150" i="13" s="1"/>
  <c r="G151" i="13"/>
  <c r="J151" i="13"/>
  <c r="K151" i="13" s="1"/>
  <c r="G152" i="13"/>
  <c r="J152" i="13"/>
  <c r="K152" i="13" s="1"/>
  <c r="G153" i="13"/>
  <c r="J153" i="13"/>
  <c r="K153" i="13" s="1"/>
  <c r="G154" i="13"/>
  <c r="J154" i="13"/>
  <c r="K154" i="13" s="1"/>
  <c r="G155" i="13"/>
  <c r="J155" i="13"/>
  <c r="K155" i="13" s="1"/>
  <c r="G156" i="13"/>
  <c r="J156" i="13"/>
  <c r="K156" i="13" s="1"/>
  <c r="G159" i="13"/>
  <c r="J159" i="13"/>
  <c r="K159" i="13" s="1"/>
  <c r="G160" i="13"/>
  <c r="J160" i="13"/>
  <c r="K160" i="13" s="1"/>
  <c r="G161" i="13"/>
  <c r="J161" i="13"/>
  <c r="K161" i="13" s="1"/>
  <c r="G162" i="13"/>
  <c r="J162" i="13"/>
  <c r="K162" i="13" s="1"/>
  <c r="G164" i="13"/>
  <c r="J164" i="13"/>
  <c r="K164" i="13" s="1"/>
  <c r="G165" i="13"/>
  <c r="J165" i="13"/>
  <c r="K165" i="13" s="1"/>
  <c r="G166" i="13"/>
  <c r="J166" i="13"/>
  <c r="K166" i="13" s="1"/>
  <c r="G167" i="13"/>
  <c r="J167" i="13"/>
  <c r="K167" i="13" s="1"/>
  <c r="G168" i="13"/>
  <c r="J168" i="13"/>
  <c r="K168" i="13" s="1"/>
  <c r="G169" i="13"/>
  <c r="J169" i="13"/>
  <c r="K169" i="13" s="1"/>
  <c r="G170" i="13"/>
  <c r="J170" i="13"/>
  <c r="K170" i="13" s="1"/>
  <c r="G171" i="13"/>
  <c r="J171" i="13"/>
  <c r="K171" i="13" s="1"/>
  <c r="G172" i="13"/>
  <c r="J172" i="13"/>
  <c r="K172" i="13" s="1"/>
  <c r="G175" i="13"/>
  <c r="J175" i="13"/>
  <c r="K175" i="13" s="1"/>
  <c r="G176" i="13"/>
  <c r="J176" i="13"/>
  <c r="K176" i="13" s="1"/>
  <c r="G177" i="13"/>
  <c r="J177" i="13"/>
  <c r="K177" i="13" s="1"/>
  <c r="G178" i="13"/>
  <c r="J178" i="13"/>
  <c r="K178" i="13" s="1"/>
  <c r="G180" i="13"/>
  <c r="J180" i="13"/>
  <c r="K180" i="13" s="1"/>
  <c r="G181" i="13"/>
  <c r="J181" i="13"/>
  <c r="K181" i="13" s="1"/>
  <c r="G182" i="13"/>
  <c r="J182" i="13"/>
  <c r="K182" i="13" s="1"/>
  <c r="G183" i="13"/>
  <c r="J183" i="13"/>
  <c r="K183" i="13" s="1"/>
  <c r="G184" i="13"/>
  <c r="J184" i="13"/>
  <c r="K184" i="13" s="1"/>
  <c r="G185" i="13"/>
  <c r="J185" i="13"/>
  <c r="K185" i="13" s="1"/>
  <c r="G186" i="13"/>
  <c r="J186" i="13"/>
  <c r="K186" i="13" s="1"/>
  <c r="G187" i="13"/>
  <c r="J187" i="13"/>
  <c r="K187" i="13" s="1"/>
  <c r="G188" i="13"/>
  <c r="J188" i="13"/>
  <c r="K188" i="13" s="1"/>
  <c r="G191" i="13"/>
  <c r="J191" i="13"/>
  <c r="K191" i="13" s="1"/>
  <c r="G192" i="13"/>
  <c r="J192" i="13"/>
  <c r="K192" i="13" s="1"/>
  <c r="G193" i="13"/>
  <c r="J193" i="13"/>
  <c r="K193" i="13" s="1"/>
  <c r="G194" i="13"/>
  <c r="J194" i="13"/>
  <c r="K194" i="13" s="1"/>
  <c r="G196" i="13"/>
  <c r="J196" i="13"/>
  <c r="K196" i="13" s="1"/>
  <c r="G197" i="13"/>
  <c r="J197" i="13"/>
  <c r="K197" i="13" s="1"/>
  <c r="G198" i="13"/>
  <c r="J198" i="13"/>
  <c r="K198" i="13" s="1"/>
  <c r="G199" i="13"/>
  <c r="J199" i="13"/>
  <c r="K199" i="13" s="1"/>
  <c r="G200" i="13"/>
  <c r="J200" i="13"/>
  <c r="K200" i="13" s="1"/>
  <c r="G201" i="13"/>
  <c r="J201" i="13"/>
  <c r="K201" i="13" s="1"/>
  <c r="G202" i="13"/>
  <c r="J202" i="13"/>
  <c r="K202" i="13" s="1"/>
  <c r="H202" i="13" s="1"/>
  <c r="G203" i="13"/>
  <c r="J203" i="13"/>
  <c r="K203" i="13" s="1"/>
  <c r="G204" i="13"/>
  <c r="J204" i="13"/>
  <c r="K204" i="13" s="1"/>
  <c r="G207" i="13"/>
  <c r="J207" i="13"/>
  <c r="K207" i="13" s="1"/>
  <c r="G208" i="13"/>
  <c r="J208" i="13"/>
  <c r="K208" i="13" s="1"/>
  <c r="G209" i="13"/>
  <c r="J209" i="13"/>
  <c r="K209" i="13" s="1"/>
  <c r="G210" i="13"/>
  <c r="J210" i="13"/>
  <c r="K210" i="13" s="1"/>
  <c r="G212" i="13"/>
  <c r="J212" i="13"/>
  <c r="K212" i="13" s="1"/>
  <c r="G213" i="13"/>
  <c r="J213" i="13"/>
  <c r="K213" i="13" s="1"/>
  <c r="G214" i="13"/>
  <c r="J214" i="13"/>
  <c r="K214" i="13" s="1"/>
  <c r="G215" i="13"/>
  <c r="J215" i="13"/>
  <c r="K215" i="13" s="1"/>
  <c r="G216" i="13"/>
  <c r="J216" i="13"/>
  <c r="K216" i="13" s="1"/>
  <c r="G217" i="13"/>
  <c r="J217" i="13"/>
  <c r="K217" i="13" s="1"/>
  <c r="G218" i="13"/>
  <c r="J218" i="13"/>
  <c r="K218" i="13" s="1"/>
  <c r="G219" i="13"/>
  <c r="J219" i="13"/>
  <c r="K219" i="13" s="1"/>
  <c r="G220" i="13"/>
  <c r="J220" i="13"/>
  <c r="K220" i="13" s="1"/>
  <c r="G223" i="13"/>
  <c r="J223" i="13"/>
  <c r="K223" i="13" s="1"/>
  <c r="G224" i="13"/>
  <c r="J224" i="13"/>
  <c r="K224" i="13" s="1"/>
  <c r="G225" i="13"/>
  <c r="J225" i="13"/>
  <c r="K225" i="13" s="1"/>
  <c r="G226" i="13"/>
  <c r="J226" i="13"/>
  <c r="K226" i="13" s="1"/>
  <c r="G228" i="13"/>
  <c r="J228" i="13"/>
  <c r="K228" i="13" s="1"/>
  <c r="G229" i="13"/>
  <c r="J229" i="13"/>
  <c r="K229" i="13" s="1"/>
  <c r="G230" i="13"/>
  <c r="J230" i="13"/>
  <c r="K230" i="13" s="1"/>
  <c r="G231" i="13"/>
  <c r="J231" i="13"/>
  <c r="K231" i="13" s="1"/>
  <c r="G232" i="13"/>
  <c r="J232" i="13"/>
  <c r="K232" i="13" s="1"/>
  <c r="G233" i="13"/>
  <c r="J233" i="13"/>
  <c r="K233" i="13" s="1"/>
  <c r="G234" i="13"/>
  <c r="J234" i="13"/>
  <c r="K234" i="13" s="1"/>
  <c r="G235" i="13"/>
  <c r="J235" i="13"/>
  <c r="K235" i="13" s="1"/>
  <c r="G236" i="13"/>
  <c r="J236" i="13"/>
  <c r="K236" i="13" s="1"/>
  <c r="G239" i="13"/>
  <c r="J239" i="13"/>
  <c r="K239" i="13" s="1"/>
  <c r="G240" i="13"/>
  <c r="J240" i="13"/>
  <c r="K240" i="13" s="1"/>
  <c r="G241" i="13"/>
  <c r="J241" i="13"/>
  <c r="K241" i="13" s="1"/>
  <c r="G242" i="13"/>
  <c r="J242" i="13"/>
  <c r="K242" i="13" s="1"/>
  <c r="G244" i="13"/>
  <c r="J244" i="13"/>
  <c r="K244" i="13" s="1"/>
  <c r="G245" i="13"/>
  <c r="J245" i="13"/>
  <c r="K245" i="13" s="1"/>
  <c r="G246" i="13"/>
  <c r="J246" i="13"/>
  <c r="K246" i="13" s="1"/>
  <c r="L246" i="13" s="1"/>
  <c r="G247" i="13"/>
  <c r="J247" i="13"/>
  <c r="K247" i="13" s="1"/>
  <c r="G248" i="13"/>
  <c r="J248" i="13"/>
  <c r="K248" i="13" s="1"/>
  <c r="L248" i="13" s="1"/>
  <c r="G249" i="13"/>
  <c r="J249" i="13"/>
  <c r="K249" i="13" s="1"/>
  <c r="G250" i="13"/>
  <c r="J250" i="13"/>
  <c r="K250" i="13" s="1"/>
  <c r="L250" i="13" s="1"/>
  <c r="G251" i="13"/>
  <c r="J251" i="13"/>
  <c r="K251" i="13" s="1"/>
  <c r="G252" i="13"/>
  <c r="J252" i="13"/>
  <c r="K252" i="13" s="1"/>
  <c r="L252" i="13" s="1"/>
  <c r="G255" i="13"/>
  <c r="J255" i="13"/>
  <c r="K255" i="13" s="1"/>
  <c r="G256" i="13"/>
  <c r="J256" i="13"/>
  <c r="K256" i="13" s="1"/>
  <c r="L256" i="13" s="1"/>
  <c r="G257" i="13"/>
  <c r="J257" i="13"/>
  <c r="K257" i="13" s="1"/>
  <c r="G258" i="13"/>
  <c r="J258" i="13"/>
  <c r="K258" i="13" s="1"/>
  <c r="L258" i="13" s="1"/>
  <c r="G260" i="13"/>
  <c r="J260" i="13"/>
  <c r="K260" i="13" s="1"/>
  <c r="G261" i="13"/>
  <c r="J261" i="13"/>
  <c r="K261" i="13" s="1"/>
  <c r="L261" i="13" s="1"/>
  <c r="G262" i="13"/>
  <c r="J262" i="13"/>
  <c r="K262" i="13" s="1"/>
  <c r="G263" i="13"/>
  <c r="J263" i="13"/>
  <c r="K263" i="13" s="1"/>
  <c r="L263" i="13" s="1"/>
  <c r="G264" i="13"/>
  <c r="J264" i="13"/>
  <c r="K264" i="13" s="1"/>
  <c r="G265" i="13"/>
  <c r="J265" i="13"/>
  <c r="K265" i="13" s="1"/>
  <c r="L265" i="13" s="1"/>
  <c r="G266" i="13"/>
  <c r="J266" i="13"/>
  <c r="K266" i="13" s="1"/>
  <c r="G267" i="13"/>
  <c r="J267" i="13"/>
  <c r="K267" i="13" s="1"/>
  <c r="L267" i="13" s="1"/>
  <c r="G268" i="13"/>
  <c r="J268" i="13"/>
  <c r="K268" i="13" s="1"/>
  <c r="G271" i="13"/>
  <c r="J271" i="13"/>
  <c r="K271" i="13" s="1"/>
  <c r="L271" i="13" s="1"/>
  <c r="G272" i="13"/>
  <c r="J272" i="13"/>
  <c r="K272" i="13" s="1"/>
  <c r="G273" i="13"/>
  <c r="J273" i="13"/>
  <c r="K273" i="13" s="1"/>
  <c r="L273" i="13" s="1"/>
  <c r="G274" i="13"/>
  <c r="J274" i="13"/>
  <c r="K274" i="13" s="1"/>
  <c r="G276" i="13"/>
  <c r="J276" i="13"/>
  <c r="K276" i="13" s="1"/>
  <c r="L276" i="13" s="1"/>
  <c r="G277" i="13"/>
  <c r="J277" i="13"/>
  <c r="K277" i="13" s="1"/>
  <c r="G278" i="13"/>
  <c r="J278" i="13"/>
  <c r="K278" i="13" s="1"/>
  <c r="L278" i="13" s="1"/>
  <c r="G279" i="13"/>
  <c r="J279" i="13"/>
  <c r="K279" i="13" s="1"/>
  <c r="G280" i="13"/>
  <c r="J280" i="13"/>
  <c r="K280" i="13" s="1"/>
  <c r="L280" i="13" s="1"/>
  <c r="I280" i="13" s="1"/>
  <c r="G281" i="13"/>
  <c r="J281" i="13"/>
  <c r="K281" i="13" s="1"/>
  <c r="G282" i="13"/>
  <c r="J282" i="13"/>
  <c r="K282" i="13" s="1"/>
  <c r="G283" i="13"/>
  <c r="J283" i="13"/>
  <c r="K283" i="13" s="1"/>
  <c r="G284" i="13"/>
  <c r="J284" i="13"/>
  <c r="K284" i="13" s="1"/>
  <c r="G287" i="13"/>
  <c r="J287" i="13"/>
  <c r="K287" i="13" s="1"/>
  <c r="G288" i="13"/>
  <c r="J288" i="13"/>
  <c r="K288" i="13" s="1"/>
  <c r="G289" i="13"/>
  <c r="J289" i="13"/>
  <c r="K289" i="13" s="1"/>
  <c r="G290" i="13"/>
  <c r="J290" i="13"/>
  <c r="K290" i="13" s="1"/>
  <c r="G292" i="13"/>
  <c r="J292" i="13"/>
  <c r="K292" i="13" s="1"/>
  <c r="G293" i="13"/>
  <c r="J293" i="13"/>
  <c r="K293" i="13" s="1"/>
  <c r="G294" i="13"/>
  <c r="J294" i="13"/>
  <c r="K294" i="13" s="1"/>
  <c r="G295" i="13"/>
  <c r="J295" i="13"/>
  <c r="K295" i="13" s="1"/>
  <c r="G296" i="13"/>
  <c r="J296" i="13"/>
  <c r="K296" i="13" s="1"/>
  <c r="G297" i="13"/>
  <c r="J297" i="13"/>
  <c r="K297" i="13" s="1"/>
  <c r="G298" i="13"/>
  <c r="J298" i="13"/>
  <c r="K298" i="13" s="1"/>
  <c r="G299" i="13"/>
  <c r="J299" i="13"/>
  <c r="K299" i="13" s="1"/>
  <c r="G302" i="13"/>
  <c r="J302" i="13"/>
  <c r="K302" i="13" s="1"/>
  <c r="G303" i="13"/>
  <c r="J303" i="13"/>
  <c r="K303" i="13" s="1"/>
  <c r="G304" i="13"/>
  <c r="J304" i="13"/>
  <c r="K304" i="13" s="1"/>
  <c r="G305" i="13"/>
  <c r="J305" i="13"/>
  <c r="K305" i="13" s="1"/>
  <c r="G307" i="13"/>
  <c r="J307" i="13"/>
  <c r="K307" i="13" s="1"/>
  <c r="G308" i="13"/>
  <c r="J308" i="13"/>
  <c r="K308" i="13" s="1"/>
  <c r="G309" i="13"/>
  <c r="J309" i="13"/>
  <c r="K309" i="13" s="1"/>
  <c r="G310" i="13"/>
  <c r="J310" i="13"/>
  <c r="K310" i="13" s="1"/>
  <c r="G311" i="13"/>
  <c r="J311" i="13"/>
  <c r="K311" i="13" s="1"/>
  <c r="G314" i="13"/>
  <c r="J314" i="13"/>
  <c r="K314" i="13" s="1"/>
  <c r="G315" i="13"/>
  <c r="J315" i="13"/>
  <c r="K315" i="13" s="1"/>
  <c r="G316" i="13"/>
  <c r="J316" i="13"/>
  <c r="K316" i="13" s="1"/>
  <c r="G317" i="13"/>
  <c r="J317" i="13"/>
  <c r="K317" i="13" s="1"/>
  <c r="G318" i="13"/>
  <c r="J318" i="13"/>
  <c r="K318" i="13" s="1"/>
  <c r="G319" i="13"/>
  <c r="J319" i="13"/>
  <c r="K319" i="13" s="1"/>
  <c r="G320" i="13"/>
  <c r="J320" i="13"/>
  <c r="K320" i="13" s="1"/>
  <c r="G323" i="13"/>
  <c r="J323" i="13"/>
  <c r="K323" i="13" s="1"/>
  <c r="G324" i="13"/>
  <c r="J324" i="13"/>
  <c r="K324" i="13" s="1"/>
  <c r="G325" i="13"/>
  <c r="J325" i="13"/>
  <c r="K325" i="13" s="1"/>
  <c r="G326" i="13"/>
  <c r="J326" i="13"/>
  <c r="K326" i="13" s="1"/>
  <c r="G328" i="13"/>
  <c r="J328" i="13"/>
  <c r="K328" i="13" s="1"/>
  <c r="G329" i="13"/>
  <c r="J329" i="13"/>
  <c r="K329" i="13" s="1"/>
  <c r="G330" i="13"/>
  <c r="J330" i="13"/>
  <c r="K330" i="13" s="1"/>
  <c r="G331" i="13"/>
  <c r="J331" i="13"/>
  <c r="K331" i="13" s="1"/>
  <c r="G332" i="13"/>
  <c r="J332" i="13"/>
  <c r="K332" i="13" s="1"/>
  <c r="G333" i="13"/>
  <c r="J333" i="13"/>
  <c r="K333" i="13" s="1"/>
  <c r="G334" i="13"/>
  <c r="J334" i="13"/>
  <c r="K334" i="13" s="1"/>
  <c r="G335" i="13"/>
  <c r="J335" i="13"/>
  <c r="K335" i="13" s="1"/>
  <c r="G336" i="13"/>
  <c r="J336" i="13"/>
  <c r="K336" i="13" s="1"/>
  <c r="G339" i="13"/>
  <c r="J339" i="13"/>
  <c r="K339" i="13" s="1"/>
  <c r="G340" i="13"/>
  <c r="J340" i="13"/>
  <c r="K340" i="13" s="1"/>
  <c r="G341" i="13"/>
  <c r="J341" i="13"/>
  <c r="K341" i="13" s="1"/>
  <c r="G342" i="13"/>
  <c r="J342" i="13"/>
  <c r="G344" i="13"/>
  <c r="J344" i="13"/>
  <c r="K344" i="13" s="1"/>
  <c r="G345" i="13"/>
  <c r="J345" i="13"/>
  <c r="K345" i="13" s="1"/>
  <c r="G346" i="13"/>
  <c r="J346" i="13"/>
  <c r="K346" i="13" s="1"/>
  <c r="G347" i="13"/>
  <c r="J347" i="13"/>
  <c r="K347" i="13" s="1"/>
  <c r="G348" i="13"/>
  <c r="J348" i="13"/>
  <c r="K348" i="13" s="1"/>
  <c r="G349" i="13"/>
  <c r="J349" i="13"/>
  <c r="K349" i="13" s="1"/>
  <c r="G350" i="13"/>
  <c r="J350" i="13"/>
  <c r="K350" i="13" s="1"/>
  <c r="G351" i="13"/>
  <c r="J351" i="13"/>
  <c r="K351" i="13" s="1"/>
  <c r="G352" i="13"/>
  <c r="J352" i="13"/>
  <c r="K352" i="13" s="1"/>
  <c r="G355" i="13"/>
  <c r="J355" i="13"/>
  <c r="K355" i="13" s="1"/>
  <c r="G356" i="13"/>
  <c r="J356" i="13"/>
  <c r="K356" i="13" s="1"/>
  <c r="G357" i="13"/>
  <c r="J357" i="13"/>
  <c r="K357" i="13" s="1"/>
  <c r="G358" i="13"/>
  <c r="J358" i="13"/>
  <c r="K358" i="13" s="1"/>
  <c r="G360" i="13"/>
  <c r="J360" i="13"/>
  <c r="K360" i="13" s="1"/>
  <c r="G361" i="13"/>
  <c r="J361" i="13"/>
  <c r="K361" i="13" s="1"/>
  <c r="G362" i="13"/>
  <c r="J362" i="13"/>
  <c r="K362" i="13" s="1"/>
  <c r="G363" i="13"/>
  <c r="J363" i="13"/>
  <c r="K363" i="13" s="1"/>
  <c r="G364" i="13"/>
  <c r="J364" i="13"/>
  <c r="K364" i="13" s="1"/>
  <c r="L364" i="13" s="1"/>
  <c r="G365" i="13"/>
  <c r="J365" i="13"/>
  <c r="K365" i="13" s="1"/>
  <c r="G366" i="13"/>
  <c r="J366" i="13"/>
  <c r="K366" i="13" s="1"/>
  <c r="L366" i="13" s="1"/>
  <c r="G367" i="13"/>
  <c r="J367" i="13"/>
  <c r="K367" i="13" s="1"/>
  <c r="G368" i="13"/>
  <c r="J368" i="13"/>
  <c r="K368" i="13" s="1"/>
  <c r="G371" i="13"/>
  <c r="J371" i="13"/>
  <c r="K371" i="13" s="1"/>
  <c r="G372" i="13"/>
  <c r="J372" i="13"/>
  <c r="K372" i="13" s="1"/>
  <c r="L372" i="13" s="1"/>
  <c r="G373" i="13"/>
  <c r="J373" i="13"/>
  <c r="K373" i="13" s="1"/>
  <c r="G374" i="13"/>
  <c r="J374" i="13"/>
  <c r="K374" i="13" s="1"/>
  <c r="G376" i="13"/>
  <c r="J376" i="13"/>
  <c r="K376" i="13" s="1"/>
  <c r="G377" i="13"/>
  <c r="J377" i="13"/>
  <c r="K377" i="13" s="1"/>
  <c r="L377" i="13" s="1"/>
  <c r="G378" i="13"/>
  <c r="J378" i="13"/>
  <c r="K378" i="13" s="1"/>
  <c r="G379" i="13"/>
  <c r="J379" i="13"/>
  <c r="K379" i="13" s="1"/>
  <c r="G380" i="13"/>
  <c r="J380" i="13"/>
  <c r="K380" i="13" s="1"/>
  <c r="G381" i="13"/>
  <c r="J381" i="13"/>
  <c r="K381" i="13" s="1"/>
  <c r="L381" i="13" s="1"/>
  <c r="G382" i="13"/>
  <c r="J382" i="13"/>
  <c r="K382" i="13" s="1"/>
  <c r="G383" i="13"/>
  <c r="J383" i="13"/>
  <c r="K383" i="13" s="1"/>
  <c r="G384" i="13"/>
  <c r="J384" i="13"/>
  <c r="K384" i="13" s="1"/>
  <c r="G387" i="13"/>
  <c r="J387" i="13"/>
  <c r="K387" i="13" s="1"/>
  <c r="L387" i="13" s="1"/>
  <c r="G388" i="13"/>
  <c r="J388" i="13"/>
  <c r="K388" i="13" s="1"/>
  <c r="G389" i="13"/>
  <c r="J389" i="13"/>
  <c r="K389" i="13" s="1"/>
  <c r="G390" i="13"/>
  <c r="J390" i="13"/>
  <c r="K390" i="13" s="1"/>
  <c r="G392" i="13"/>
  <c r="J392" i="13"/>
  <c r="K392" i="13" s="1"/>
  <c r="L392" i="13" s="1"/>
  <c r="G393" i="13"/>
  <c r="J393" i="13"/>
  <c r="K393" i="13" s="1"/>
  <c r="G394" i="13"/>
  <c r="J394" i="13"/>
  <c r="K394" i="13" s="1"/>
  <c r="G395" i="13"/>
  <c r="J395" i="13"/>
  <c r="K395" i="13" s="1"/>
  <c r="G396" i="13"/>
  <c r="J396" i="13"/>
  <c r="K396" i="13" s="1"/>
  <c r="L396" i="13" s="1"/>
  <c r="G397" i="13"/>
  <c r="J397" i="13"/>
  <c r="K397" i="13" s="1"/>
  <c r="G398" i="13"/>
  <c r="J398" i="13"/>
  <c r="K398" i="13" s="1"/>
  <c r="G399" i="13"/>
  <c r="J399" i="13"/>
  <c r="K399" i="13" s="1"/>
  <c r="G400" i="13"/>
  <c r="J400" i="13"/>
  <c r="K400" i="13" s="1"/>
  <c r="L400" i="13" s="1"/>
  <c r="G403" i="13"/>
  <c r="J403" i="13"/>
  <c r="K403" i="13" s="1"/>
  <c r="G404" i="13"/>
  <c r="J404" i="13"/>
  <c r="K404" i="13" s="1"/>
  <c r="G405" i="13"/>
  <c r="J405" i="13"/>
  <c r="K405" i="13" s="1"/>
  <c r="G406" i="13"/>
  <c r="J406" i="13"/>
  <c r="K406" i="13" s="1"/>
  <c r="L406" i="13" s="1"/>
  <c r="G408" i="13"/>
  <c r="J408" i="13"/>
  <c r="K408" i="13" s="1"/>
  <c r="G409" i="13"/>
  <c r="J409" i="13"/>
  <c r="K409" i="13" s="1"/>
  <c r="G410" i="13"/>
  <c r="J410" i="13"/>
  <c r="K410" i="13" s="1"/>
  <c r="G411" i="13"/>
  <c r="J411" i="13"/>
  <c r="K411" i="13" s="1"/>
  <c r="L411" i="13" s="1"/>
  <c r="G412" i="13"/>
  <c r="J412" i="13"/>
  <c r="K412" i="13" s="1"/>
  <c r="G413" i="13"/>
  <c r="J413" i="13"/>
  <c r="K413" i="13" s="1"/>
  <c r="G414" i="13"/>
  <c r="J414" i="13"/>
  <c r="K414" i="13" s="1"/>
  <c r="G415" i="13"/>
  <c r="J415" i="13"/>
  <c r="K415" i="13" s="1"/>
  <c r="L415" i="13" s="1"/>
  <c r="G416" i="13"/>
  <c r="J416" i="13"/>
  <c r="K416" i="13" s="1"/>
  <c r="G419" i="13"/>
  <c r="J419" i="13"/>
  <c r="K419" i="13" s="1"/>
  <c r="G420" i="13"/>
  <c r="J420" i="13"/>
  <c r="K420" i="13" s="1"/>
  <c r="G421" i="13"/>
  <c r="J421" i="13"/>
  <c r="K421" i="13" s="1"/>
  <c r="H421" i="13" s="1"/>
  <c r="G422" i="13"/>
  <c r="J422" i="13"/>
  <c r="K422" i="13" s="1"/>
  <c r="G424" i="13"/>
  <c r="J424" i="13"/>
  <c r="K424" i="13" s="1"/>
  <c r="H424" i="13" s="1"/>
  <c r="G425" i="13"/>
  <c r="J425" i="13"/>
  <c r="K425" i="13" s="1"/>
  <c r="G426" i="13"/>
  <c r="J426" i="13"/>
  <c r="K426" i="13" s="1"/>
  <c r="H426" i="13" s="1"/>
  <c r="G427" i="13"/>
  <c r="J427" i="13"/>
  <c r="K427" i="13" s="1"/>
  <c r="G428" i="13"/>
  <c r="J428" i="13"/>
  <c r="K428" i="13" s="1"/>
  <c r="H428" i="13" s="1"/>
  <c r="G429" i="13"/>
  <c r="J429" i="13"/>
  <c r="K429" i="13" s="1"/>
  <c r="G430" i="13"/>
  <c r="J430" i="13"/>
  <c r="K430" i="13" s="1"/>
  <c r="H430" i="13" s="1"/>
  <c r="G431" i="13"/>
  <c r="J431" i="13"/>
  <c r="K431" i="13" s="1"/>
  <c r="G432" i="13"/>
  <c r="J432" i="13"/>
  <c r="K432" i="13" s="1"/>
  <c r="H432" i="13" s="1"/>
  <c r="G433" i="13"/>
  <c r="J433" i="13"/>
  <c r="K433" i="13" s="1"/>
  <c r="G434" i="13"/>
  <c r="J434" i="13"/>
  <c r="K434" i="13" s="1"/>
  <c r="H434" i="13" s="1"/>
  <c r="G435" i="13"/>
  <c r="J435" i="13"/>
  <c r="K435" i="13" s="1"/>
  <c r="G436" i="13"/>
  <c r="J436" i="13"/>
  <c r="K436" i="13" s="1"/>
  <c r="H436" i="13" s="1"/>
  <c r="G437" i="13"/>
  <c r="J437" i="13"/>
  <c r="K437" i="13" s="1"/>
  <c r="G438" i="13"/>
  <c r="J438" i="13"/>
  <c r="K438" i="13" s="1"/>
  <c r="H438" i="13" s="1"/>
  <c r="G439" i="13"/>
  <c r="J439" i="13"/>
  <c r="K439" i="13" s="1"/>
  <c r="G440" i="13"/>
  <c r="J440" i="13"/>
  <c r="K440" i="13" s="1"/>
  <c r="H440" i="13" s="1"/>
  <c r="G441" i="13"/>
  <c r="J441" i="13"/>
  <c r="K441" i="13" s="1"/>
  <c r="G442" i="13"/>
  <c r="J442" i="13"/>
  <c r="K442" i="13" s="1"/>
  <c r="H442" i="13" s="1"/>
  <c r="G443" i="13"/>
  <c r="J443" i="13"/>
  <c r="K443" i="13" s="1"/>
  <c r="G444" i="13"/>
  <c r="J444" i="13"/>
  <c r="K444" i="13" s="1"/>
  <c r="H444" i="13" s="1"/>
  <c r="G445" i="13"/>
  <c r="J445" i="13"/>
  <c r="K445" i="13" s="1"/>
  <c r="G446" i="13"/>
  <c r="J446" i="13"/>
  <c r="K446" i="13" s="1"/>
  <c r="H446" i="13" s="1"/>
  <c r="G447" i="13"/>
  <c r="J447" i="13"/>
  <c r="K447" i="13" s="1"/>
  <c r="G448" i="13"/>
  <c r="J448" i="13"/>
  <c r="K448" i="13" s="1"/>
  <c r="H448" i="13" s="1"/>
  <c r="G449" i="13"/>
  <c r="J449" i="13"/>
  <c r="K449" i="13" s="1"/>
  <c r="G450" i="13"/>
  <c r="J450" i="13"/>
  <c r="K450" i="13" s="1"/>
  <c r="H450" i="13" s="1"/>
  <c r="G451" i="13"/>
  <c r="J451" i="13"/>
  <c r="K451" i="13" s="1"/>
  <c r="G452" i="13"/>
  <c r="J452" i="13"/>
  <c r="K452" i="13" s="1"/>
  <c r="H452" i="13" s="1"/>
  <c r="G453" i="13"/>
  <c r="J453" i="13"/>
  <c r="K453" i="13" s="1"/>
  <c r="G454" i="13"/>
  <c r="J454" i="13"/>
  <c r="K454" i="13" s="1"/>
  <c r="H454" i="13" s="1"/>
  <c r="G455" i="13"/>
  <c r="J455" i="13"/>
  <c r="K455" i="13" s="1"/>
  <c r="G456" i="13"/>
  <c r="J456" i="13"/>
  <c r="K456" i="13" s="1"/>
  <c r="H456" i="13" s="1"/>
  <c r="G457" i="13"/>
  <c r="J457" i="13"/>
  <c r="K457" i="13" s="1"/>
  <c r="G458" i="13"/>
  <c r="J458" i="13"/>
  <c r="K458" i="13" s="1"/>
  <c r="H458" i="13" s="1"/>
  <c r="G459" i="13"/>
  <c r="J459" i="13"/>
  <c r="K459" i="13" s="1"/>
  <c r="G460" i="13"/>
  <c r="J460" i="13"/>
  <c r="K460" i="13" s="1"/>
  <c r="G461" i="13"/>
  <c r="J461" i="13"/>
  <c r="K461" i="13" s="1"/>
  <c r="G462" i="13"/>
  <c r="J462" i="13"/>
  <c r="K462" i="13" s="1"/>
  <c r="G463" i="13"/>
  <c r="J463" i="13"/>
  <c r="K463" i="13" s="1"/>
  <c r="G464" i="13"/>
  <c r="J464" i="13"/>
  <c r="K464" i="13" s="1"/>
  <c r="G465" i="13"/>
  <c r="J465" i="13"/>
  <c r="K465" i="13" s="1"/>
  <c r="G466" i="13"/>
  <c r="J466" i="13"/>
  <c r="K466" i="13" s="1"/>
  <c r="G467" i="13"/>
  <c r="J467" i="13"/>
  <c r="K467" i="13" s="1"/>
  <c r="G468" i="13"/>
  <c r="J468" i="13"/>
  <c r="K468" i="13" s="1"/>
  <c r="G469" i="13"/>
  <c r="J469" i="13"/>
  <c r="K469" i="13" s="1"/>
  <c r="G470" i="13"/>
  <c r="J470" i="13"/>
  <c r="K470" i="13" s="1"/>
  <c r="G471" i="13"/>
  <c r="J471" i="13"/>
  <c r="K471" i="13" s="1"/>
  <c r="G472" i="13"/>
  <c r="J472" i="13"/>
  <c r="K472" i="13" s="1"/>
  <c r="G473" i="13"/>
  <c r="J473" i="13"/>
  <c r="K473" i="13" s="1"/>
  <c r="G474" i="13"/>
  <c r="J474" i="13"/>
  <c r="K474" i="13" s="1"/>
  <c r="G475" i="13"/>
  <c r="J475" i="13"/>
  <c r="K475" i="13" s="1"/>
  <c r="G476" i="13"/>
  <c r="J476" i="13"/>
  <c r="K476" i="13" s="1"/>
  <c r="G477" i="13"/>
  <c r="J477" i="13"/>
  <c r="K477" i="13" s="1"/>
  <c r="G25" i="13"/>
  <c r="J25" i="13"/>
  <c r="K25" i="13" s="1"/>
  <c r="J26" i="13"/>
  <c r="K26" i="13" s="1"/>
  <c r="G26" i="13"/>
  <c r="AF28" i="1"/>
  <c r="AD28" i="1"/>
  <c r="AC28" i="1"/>
  <c r="AB28" i="1"/>
  <c r="AA28" i="1"/>
  <c r="W28" i="1"/>
  <c r="Q28" i="1"/>
  <c r="O28" i="1"/>
  <c r="N28" i="1"/>
  <c r="L28" i="1"/>
  <c r="K28" i="1"/>
  <c r="M28" i="1" s="1"/>
  <c r="H28" i="1"/>
  <c r="G28" i="1"/>
  <c r="AE23" i="1"/>
  <c r="AG23" i="1" s="1"/>
  <c r="U23" i="1"/>
  <c r="T23" i="1"/>
  <c r="P23" i="1"/>
  <c r="M23" i="1"/>
  <c r="J23" i="1"/>
  <c r="B604" i="13"/>
  <c r="L28" i="13" l="1"/>
  <c r="I28" i="13" s="1"/>
  <c r="H28" i="13"/>
  <c r="H47" i="13"/>
  <c r="L47" i="13"/>
  <c r="I47" i="13" s="1"/>
  <c r="H400" i="13"/>
  <c r="H66" i="13"/>
  <c r="L66" i="13"/>
  <c r="I66" i="13" s="1"/>
  <c r="H86" i="13"/>
  <c r="L86" i="13"/>
  <c r="I86" i="13" s="1"/>
  <c r="L49" i="13"/>
  <c r="I49" i="13" s="1"/>
  <c r="H49" i="13"/>
  <c r="H411" i="13"/>
  <c r="H372" i="13"/>
  <c r="H132" i="13"/>
  <c r="L132" i="13"/>
  <c r="H56" i="13"/>
  <c r="L56" i="13"/>
  <c r="I56" i="13" s="1"/>
  <c r="H88" i="13"/>
  <c r="L88" i="13"/>
  <c r="I88" i="13" s="1"/>
  <c r="H69" i="13"/>
  <c r="L69" i="13"/>
  <c r="I69" i="13" s="1"/>
  <c r="H37" i="13"/>
  <c r="L37" i="13"/>
  <c r="I37" i="13" s="1"/>
  <c r="H75" i="13"/>
  <c r="L75" i="13"/>
  <c r="I75" i="13" s="1"/>
  <c r="H204" i="13"/>
  <c r="L204" i="13"/>
  <c r="I204" i="13" s="1"/>
  <c r="L144" i="13"/>
  <c r="I144" i="13" s="1"/>
  <c r="H144" i="13"/>
  <c r="H140" i="13"/>
  <c r="L140" i="13"/>
  <c r="I140" i="13" s="1"/>
  <c r="L120" i="13"/>
  <c r="I120" i="13" s="1"/>
  <c r="H120" i="13"/>
  <c r="H381" i="13"/>
  <c r="H392" i="13"/>
  <c r="H280" i="13"/>
  <c r="H134" i="13"/>
  <c r="H79" i="13"/>
  <c r="H58" i="13"/>
  <c r="H39" i="13"/>
  <c r="K342" i="13"/>
  <c r="H342" i="13" s="1"/>
  <c r="V23" i="1"/>
  <c r="Y23" i="1" s="1"/>
  <c r="L138" i="13"/>
  <c r="I138" i="13" s="1"/>
  <c r="H138" i="13"/>
  <c r="L419" i="13"/>
  <c r="I419" i="13" s="1"/>
  <c r="H419" i="13"/>
  <c r="L409" i="13"/>
  <c r="I409" i="13" s="1"/>
  <c r="H409" i="13"/>
  <c r="L398" i="13"/>
  <c r="I398" i="13" s="1"/>
  <c r="H398" i="13"/>
  <c r="L389" i="13"/>
  <c r="I389" i="13" s="1"/>
  <c r="H389" i="13"/>
  <c r="L379" i="13"/>
  <c r="I379" i="13" s="1"/>
  <c r="H379" i="13"/>
  <c r="L368" i="13"/>
  <c r="I368" i="13" s="1"/>
  <c r="H368" i="13"/>
  <c r="H124" i="13"/>
  <c r="L124" i="13"/>
  <c r="I124" i="13" s="1"/>
  <c r="L92" i="13"/>
  <c r="I92" i="13" s="1"/>
  <c r="H92" i="13"/>
  <c r="L73" i="13"/>
  <c r="I73" i="13" s="1"/>
  <c r="H73" i="13"/>
  <c r="L54" i="13"/>
  <c r="I54" i="13" s="1"/>
  <c r="H54" i="13"/>
  <c r="L34" i="13"/>
  <c r="I34" i="13" s="1"/>
  <c r="H34" i="13"/>
  <c r="H136" i="13"/>
  <c r="I130" i="13"/>
  <c r="L90" i="13"/>
  <c r="I90" i="13" s="1"/>
  <c r="H90" i="13"/>
  <c r="H71" i="13"/>
  <c r="L71" i="13"/>
  <c r="I71" i="13" s="1"/>
  <c r="L52" i="13"/>
  <c r="I52" i="13" s="1"/>
  <c r="H52" i="13"/>
  <c r="H32" i="13"/>
  <c r="L32" i="13"/>
  <c r="I32" i="13" s="1"/>
  <c r="H415" i="13"/>
  <c r="L413" i="13"/>
  <c r="I413" i="13" s="1"/>
  <c r="H413" i="13"/>
  <c r="H406" i="13"/>
  <c r="L404" i="13"/>
  <c r="I404" i="13" s="1"/>
  <c r="H404" i="13"/>
  <c r="H396" i="13"/>
  <c r="L394" i="13"/>
  <c r="I394" i="13" s="1"/>
  <c r="H394" i="13"/>
  <c r="H387" i="13"/>
  <c r="L383" i="13"/>
  <c r="I383" i="13" s="1"/>
  <c r="H383" i="13"/>
  <c r="H377" i="13"/>
  <c r="L374" i="13"/>
  <c r="I374" i="13" s="1"/>
  <c r="H374" i="13"/>
  <c r="H366" i="13"/>
  <c r="H146" i="13"/>
  <c r="L84" i="13"/>
  <c r="I84" i="13" s="1"/>
  <c r="H84" i="13"/>
  <c r="L64" i="13"/>
  <c r="I64" i="13" s="1"/>
  <c r="H64" i="13"/>
  <c r="L43" i="13"/>
  <c r="I43" i="13" s="1"/>
  <c r="H43" i="13"/>
  <c r="H130" i="13"/>
  <c r="L81" i="13"/>
  <c r="I81" i="13" s="1"/>
  <c r="H81" i="13"/>
  <c r="L60" i="13"/>
  <c r="I60" i="13" s="1"/>
  <c r="H60" i="13"/>
  <c r="H41" i="13"/>
  <c r="L41" i="13"/>
  <c r="I41" i="13" s="1"/>
  <c r="I134" i="13"/>
  <c r="I79" i="13"/>
  <c r="I58" i="13"/>
  <c r="I39" i="13"/>
  <c r="H473" i="13"/>
  <c r="L473" i="13"/>
  <c r="I473" i="13" s="1"/>
  <c r="H467" i="13"/>
  <c r="L467" i="13"/>
  <c r="I467" i="13" s="1"/>
  <c r="H461" i="13"/>
  <c r="L461" i="13"/>
  <c r="I461" i="13" s="1"/>
  <c r="H449" i="13"/>
  <c r="L449" i="13"/>
  <c r="I449" i="13" s="1"/>
  <c r="H441" i="13"/>
  <c r="L441" i="13"/>
  <c r="I441" i="13" s="1"/>
  <c r="H433" i="13"/>
  <c r="L433" i="13"/>
  <c r="I433" i="13" s="1"/>
  <c r="H425" i="13"/>
  <c r="L425" i="13"/>
  <c r="I425" i="13" s="1"/>
  <c r="H475" i="13"/>
  <c r="L475" i="13"/>
  <c r="I475" i="13" s="1"/>
  <c r="H469" i="13"/>
  <c r="L469" i="13"/>
  <c r="I469" i="13" s="1"/>
  <c r="H463" i="13"/>
  <c r="L463" i="13"/>
  <c r="I463" i="13" s="1"/>
  <c r="H443" i="13"/>
  <c r="L443" i="13"/>
  <c r="I443" i="13" s="1"/>
  <c r="H435" i="13"/>
  <c r="L435" i="13"/>
  <c r="I435" i="13" s="1"/>
  <c r="H427" i="13"/>
  <c r="L427" i="13"/>
  <c r="I427" i="13" s="1"/>
  <c r="H457" i="13"/>
  <c r="L457" i="13"/>
  <c r="I457" i="13" s="1"/>
  <c r="L476" i="13"/>
  <c r="I476" i="13" s="1"/>
  <c r="H476" i="13"/>
  <c r="H474" i="13"/>
  <c r="L474" i="13"/>
  <c r="I474" i="13" s="1"/>
  <c r="H472" i="13"/>
  <c r="L472" i="13"/>
  <c r="I472" i="13" s="1"/>
  <c r="H470" i="13"/>
  <c r="L470" i="13"/>
  <c r="I470" i="13" s="1"/>
  <c r="H468" i="13"/>
  <c r="L468" i="13"/>
  <c r="I468" i="13" s="1"/>
  <c r="H466" i="13"/>
  <c r="L466" i="13"/>
  <c r="I466" i="13" s="1"/>
  <c r="H464" i="13"/>
  <c r="L464" i="13"/>
  <c r="I464" i="13" s="1"/>
  <c r="H462" i="13"/>
  <c r="L462" i="13"/>
  <c r="I462" i="13" s="1"/>
  <c r="H460" i="13"/>
  <c r="L460" i="13"/>
  <c r="I460" i="13" s="1"/>
  <c r="H455" i="13"/>
  <c r="L455" i="13"/>
  <c r="I455" i="13" s="1"/>
  <c r="H447" i="13"/>
  <c r="L447" i="13"/>
  <c r="I447" i="13" s="1"/>
  <c r="H439" i="13"/>
  <c r="L439" i="13"/>
  <c r="I439" i="13" s="1"/>
  <c r="H431" i="13"/>
  <c r="L431" i="13"/>
  <c r="I431" i="13" s="1"/>
  <c r="H422" i="13"/>
  <c r="L422" i="13"/>
  <c r="I422" i="13" s="1"/>
  <c r="H477" i="13"/>
  <c r="L477" i="13"/>
  <c r="I477" i="13" s="1"/>
  <c r="H471" i="13"/>
  <c r="L471" i="13"/>
  <c r="I471" i="13" s="1"/>
  <c r="H465" i="13"/>
  <c r="L465" i="13"/>
  <c r="I465" i="13" s="1"/>
  <c r="H459" i="13"/>
  <c r="L459" i="13"/>
  <c r="I459" i="13" s="1"/>
  <c r="H451" i="13"/>
  <c r="L451" i="13"/>
  <c r="I451" i="13" s="1"/>
  <c r="H453" i="13"/>
  <c r="L453" i="13"/>
  <c r="I453" i="13" s="1"/>
  <c r="H445" i="13"/>
  <c r="L445" i="13"/>
  <c r="I445" i="13" s="1"/>
  <c r="H437" i="13"/>
  <c r="L437" i="13"/>
  <c r="I437" i="13" s="1"/>
  <c r="H429" i="13"/>
  <c r="L429" i="13"/>
  <c r="I429" i="13" s="1"/>
  <c r="H420" i="13"/>
  <c r="L420" i="13"/>
  <c r="I420" i="13" s="1"/>
  <c r="H362" i="13"/>
  <c r="L362" i="13"/>
  <c r="I362" i="13" s="1"/>
  <c r="H357" i="13"/>
  <c r="L357" i="13"/>
  <c r="I357" i="13" s="1"/>
  <c r="H351" i="13"/>
  <c r="L351" i="13"/>
  <c r="I351" i="13" s="1"/>
  <c r="H336" i="13"/>
  <c r="L336" i="13"/>
  <c r="I336" i="13" s="1"/>
  <c r="H332" i="13"/>
  <c r="L332" i="13"/>
  <c r="I332" i="13" s="1"/>
  <c r="H307" i="13"/>
  <c r="L307" i="13"/>
  <c r="I307" i="13" s="1"/>
  <c r="H292" i="13"/>
  <c r="L292" i="13"/>
  <c r="I292" i="13" s="1"/>
  <c r="H287" i="13"/>
  <c r="L287" i="13"/>
  <c r="I287" i="13" s="1"/>
  <c r="H279" i="13"/>
  <c r="L279" i="13"/>
  <c r="I279" i="13" s="1"/>
  <c r="H220" i="13"/>
  <c r="L220" i="13"/>
  <c r="I220" i="13" s="1"/>
  <c r="H186" i="13"/>
  <c r="L186" i="13"/>
  <c r="I186" i="13" s="1"/>
  <c r="L181" i="13"/>
  <c r="I181" i="13" s="1"/>
  <c r="H181" i="13"/>
  <c r="L170" i="13"/>
  <c r="I170" i="13" s="1"/>
  <c r="H170" i="13"/>
  <c r="L161" i="13"/>
  <c r="I161" i="13" s="1"/>
  <c r="H161" i="13"/>
  <c r="L151" i="13"/>
  <c r="I151" i="13" s="1"/>
  <c r="H151" i="13"/>
  <c r="H137" i="13"/>
  <c r="L137" i="13"/>
  <c r="I137" i="13" s="1"/>
  <c r="H123" i="13"/>
  <c r="L123" i="13"/>
  <c r="I123" i="13" s="1"/>
  <c r="H82" i="13"/>
  <c r="L82" i="13"/>
  <c r="I82" i="13" s="1"/>
  <c r="H72" i="13"/>
  <c r="L72" i="13"/>
  <c r="I72" i="13" s="1"/>
  <c r="H63" i="13"/>
  <c r="L63" i="13"/>
  <c r="I63" i="13" s="1"/>
  <c r="H53" i="13"/>
  <c r="L53" i="13"/>
  <c r="I53" i="13" s="1"/>
  <c r="H42" i="13"/>
  <c r="L42" i="13"/>
  <c r="I42" i="13" s="1"/>
  <c r="H33" i="13"/>
  <c r="L33" i="13"/>
  <c r="I33" i="13" s="1"/>
  <c r="L456" i="13"/>
  <c r="I456" i="13" s="1"/>
  <c r="L452" i="13"/>
  <c r="I452" i="13" s="1"/>
  <c r="L448" i="13"/>
  <c r="I448" i="13" s="1"/>
  <c r="L444" i="13"/>
  <c r="I444" i="13" s="1"/>
  <c r="L440" i="13"/>
  <c r="I440" i="13" s="1"/>
  <c r="L436" i="13"/>
  <c r="I436" i="13" s="1"/>
  <c r="L432" i="13"/>
  <c r="I432" i="13" s="1"/>
  <c r="L428" i="13"/>
  <c r="I428" i="13" s="1"/>
  <c r="L424" i="13"/>
  <c r="I424" i="13" s="1"/>
  <c r="H363" i="13"/>
  <c r="L363" i="13"/>
  <c r="I363" i="13" s="1"/>
  <c r="H358" i="13"/>
  <c r="L358" i="13"/>
  <c r="I358" i="13" s="1"/>
  <c r="H352" i="13"/>
  <c r="L352" i="13"/>
  <c r="I352" i="13" s="1"/>
  <c r="H348" i="13"/>
  <c r="L348" i="13"/>
  <c r="I348" i="13" s="1"/>
  <c r="H344" i="13"/>
  <c r="L344" i="13"/>
  <c r="I344" i="13" s="1"/>
  <c r="H339" i="13"/>
  <c r="L339" i="13"/>
  <c r="I339" i="13" s="1"/>
  <c r="H333" i="13"/>
  <c r="L333" i="13"/>
  <c r="I333" i="13" s="1"/>
  <c r="H329" i="13"/>
  <c r="L329" i="13"/>
  <c r="I329" i="13" s="1"/>
  <c r="H324" i="13"/>
  <c r="L324" i="13"/>
  <c r="I324" i="13" s="1"/>
  <c r="H318" i="13"/>
  <c r="L318" i="13"/>
  <c r="I318" i="13" s="1"/>
  <c r="H314" i="13"/>
  <c r="L314" i="13"/>
  <c r="I314" i="13" s="1"/>
  <c r="H308" i="13"/>
  <c r="L308" i="13"/>
  <c r="I308" i="13" s="1"/>
  <c r="H303" i="13"/>
  <c r="L303" i="13"/>
  <c r="I303" i="13" s="1"/>
  <c r="H297" i="13"/>
  <c r="L297" i="13"/>
  <c r="I297" i="13" s="1"/>
  <c r="H293" i="13"/>
  <c r="L293" i="13"/>
  <c r="I293" i="13" s="1"/>
  <c r="H288" i="13"/>
  <c r="L288" i="13"/>
  <c r="I288" i="13" s="1"/>
  <c r="H282" i="13"/>
  <c r="L282" i="13"/>
  <c r="I282" i="13" s="1"/>
  <c r="H226" i="13"/>
  <c r="L226" i="13"/>
  <c r="I226" i="13" s="1"/>
  <c r="H207" i="13"/>
  <c r="L207" i="13"/>
  <c r="I207" i="13" s="1"/>
  <c r="H203" i="13"/>
  <c r="L203" i="13"/>
  <c r="I203" i="13" s="1"/>
  <c r="H347" i="13"/>
  <c r="L347" i="13"/>
  <c r="I347" i="13" s="1"/>
  <c r="H311" i="13"/>
  <c r="L311" i="13"/>
  <c r="I311" i="13" s="1"/>
  <c r="H241" i="13"/>
  <c r="L241" i="13"/>
  <c r="I241" i="13" s="1"/>
  <c r="L200" i="13"/>
  <c r="I200" i="13" s="1"/>
  <c r="H200" i="13"/>
  <c r="H177" i="13"/>
  <c r="L177" i="13"/>
  <c r="I177" i="13" s="1"/>
  <c r="H156" i="13"/>
  <c r="L156" i="13"/>
  <c r="I156" i="13" s="1"/>
  <c r="H128" i="13"/>
  <c r="L128" i="13"/>
  <c r="I128" i="13" s="1"/>
  <c r="H414" i="13"/>
  <c r="L414" i="13"/>
  <c r="I414" i="13" s="1"/>
  <c r="H410" i="13"/>
  <c r="L410" i="13"/>
  <c r="I410" i="13" s="1"/>
  <c r="H405" i="13"/>
  <c r="L405" i="13"/>
  <c r="I405" i="13" s="1"/>
  <c r="H399" i="13"/>
  <c r="L399" i="13"/>
  <c r="I399" i="13" s="1"/>
  <c r="H395" i="13"/>
  <c r="L395" i="13"/>
  <c r="I395" i="13" s="1"/>
  <c r="H390" i="13"/>
  <c r="L390" i="13"/>
  <c r="I390" i="13" s="1"/>
  <c r="H384" i="13"/>
  <c r="L384" i="13"/>
  <c r="I384" i="13" s="1"/>
  <c r="H380" i="13"/>
  <c r="L380" i="13"/>
  <c r="I380" i="13" s="1"/>
  <c r="H378" i="13"/>
  <c r="L378" i="13"/>
  <c r="I378" i="13" s="1"/>
  <c r="H376" i="13"/>
  <c r="L376" i="13"/>
  <c r="I376" i="13" s="1"/>
  <c r="H373" i="13"/>
  <c r="L373" i="13"/>
  <c r="I373" i="13" s="1"/>
  <c r="I372" i="13"/>
  <c r="H371" i="13"/>
  <c r="L371" i="13"/>
  <c r="I371" i="13" s="1"/>
  <c r="H367" i="13"/>
  <c r="L367" i="13"/>
  <c r="I367" i="13" s="1"/>
  <c r="I366" i="13"/>
  <c r="H365" i="13"/>
  <c r="L365" i="13"/>
  <c r="I365" i="13" s="1"/>
  <c r="H364" i="13"/>
  <c r="I364" i="13"/>
  <c r="H360" i="13"/>
  <c r="L360" i="13"/>
  <c r="I360" i="13" s="1"/>
  <c r="H355" i="13"/>
  <c r="L355" i="13"/>
  <c r="I355" i="13" s="1"/>
  <c r="H349" i="13"/>
  <c r="L349" i="13"/>
  <c r="I349" i="13" s="1"/>
  <c r="H345" i="13"/>
  <c r="L345" i="13"/>
  <c r="I345" i="13" s="1"/>
  <c r="H340" i="13"/>
  <c r="L340" i="13"/>
  <c r="I340" i="13" s="1"/>
  <c r="H334" i="13"/>
  <c r="L334" i="13"/>
  <c r="I334" i="13" s="1"/>
  <c r="H330" i="13"/>
  <c r="L330" i="13"/>
  <c r="I330" i="13" s="1"/>
  <c r="H325" i="13"/>
  <c r="L325" i="13"/>
  <c r="I325" i="13" s="1"/>
  <c r="H319" i="13"/>
  <c r="L319" i="13"/>
  <c r="I319" i="13" s="1"/>
  <c r="H315" i="13"/>
  <c r="L315" i="13"/>
  <c r="I315" i="13" s="1"/>
  <c r="H309" i="13"/>
  <c r="L309" i="13"/>
  <c r="I309" i="13" s="1"/>
  <c r="H304" i="13"/>
  <c r="L304" i="13"/>
  <c r="I304" i="13" s="1"/>
  <c r="H298" i="13"/>
  <c r="L298" i="13"/>
  <c r="I298" i="13" s="1"/>
  <c r="H294" i="13"/>
  <c r="L294" i="13"/>
  <c r="I294" i="13" s="1"/>
  <c r="H289" i="13"/>
  <c r="L289" i="13"/>
  <c r="I289" i="13" s="1"/>
  <c r="H283" i="13"/>
  <c r="L283" i="13"/>
  <c r="I283" i="13" s="1"/>
  <c r="H231" i="13"/>
  <c r="L231" i="13"/>
  <c r="I231" i="13" s="1"/>
  <c r="H212" i="13"/>
  <c r="L212" i="13"/>
  <c r="I212" i="13" s="1"/>
  <c r="L342" i="13"/>
  <c r="I342" i="13" s="1"/>
  <c r="H328" i="13"/>
  <c r="L328" i="13"/>
  <c r="I328" i="13" s="1"/>
  <c r="H323" i="13"/>
  <c r="L323" i="13"/>
  <c r="I323" i="13" s="1"/>
  <c r="H317" i="13"/>
  <c r="L317" i="13"/>
  <c r="I317" i="13" s="1"/>
  <c r="H302" i="13"/>
  <c r="L302" i="13"/>
  <c r="I302" i="13" s="1"/>
  <c r="H296" i="13"/>
  <c r="L296" i="13"/>
  <c r="I296" i="13" s="1"/>
  <c r="H281" i="13"/>
  <c r="L281" i="13"/>
  <c r="I281" i="13" s="1"/>
  <c r="H197" i="13"/>
  <c r="L197" i="13"/>
  <c r="I197" i="13" s="1"/>
  <c r="L191" i="13"/>
  <c r="I191" i="13" s="1"/>
  <c r="H191" i="13"/>
  <c r="H167" i="13"/>
  <c r="L167" i="13"/>
  <c r="I167" i="13" s="1"/>
  <c r="H148" i="13"/>
  <c r="L148" i="13"/>
  <c r="I148" i="13" s="1"/>
  <c r="H118" i="13"/>
  <c r="L118" i="13"/>
  <c r="I118" i="13" s="1"/>
  <c r="H416" i="13"/>
  <c r="L416" i="13"/>
  <c r="I416" i="13" s="1"/>
  <c r="I415" i="13"/>
  <c r="H412" i="13"/>
  <c r="L412" i="13"/>
  <c r="I412" i="13" s="1"/>
  <c r="I411" i="13"/>
  <c r="H408" i="13"/>
  <c r="L408" i="13"/>
  <c r="I408" i="13" s="1"/>
  <c r="I406" i="13"/>
  <c r="H403" i="13"/>
  <c r="L403" i="13"/>
  <c r="I403" i="13" s="1"/>
  <c r="I400" i="13"/>
  <c r="H397" i="13"/>
  <c r="L397" i="13"/>
  <c r="I397" i="13" s="1"/>
  <c r="I396" i="13"/>
  <c r="H393" i="13"/>
  <c r="L393" i="13"/>
  <c r="I393" i="13" s="1"/>
  <c r="I392" i="13"/>
  <c r="H388" i="13"/>
  <c r="L388" i="13"/>
  <c r="I388" i="13" s="1"/>
  <c r="I387" i="13"/>
  <c r="H382" i="13"/>
  <c r="L382" i="13"/>
  <c r="I382" i="13" s="1"/>
  <c r="I381" i="13"/>
  <c r="I377" i="13"/>
  <c r="L458" i="13"/>
  <c r="I458" i="13" s="1"/>
  <c r="L454" i="13"/>
  <c r="I454" i="13" s="1"/>
  <c r="L450" i="13"/>
  <c r="I450" i="13" s="1"/>
  <c r="L446" i="13"/>
  <c r="I446" i="13" s="1"/>
  <c r="L442" i="13"/>
  <c r="I442" i="13" s="1"/>
  <c r="L438" i="13"/>
  <c r="I438" i="13" s="1"/>
  <c r="L434" i="13"/>
  <c r="I434" i="13" s="1"/>
  <c r="L430" i="13"/>
  <c r="I430" i="13" s="1"/>
  <c r="L426" i="13"/>
  <c r="I426" i="13" s="1"/>
  <c r="L421" i="13"/>
  <c r="I421" i="13" s="1"/>
  <c r="H361" i="13"/>
  <c r="L361" i="13"/>
  <c r="I361" i="13" s="1"/>
  <c r="H356" i="13"/>
  <c r="L356" i="13"/>
  <c r="I356" i="13" s="1"/>
  <c r="H350" i="13"/>
  <c r="L350" i="13"/>
  <c r="I350" i="13" s="1"/>
  <c r="H346" i="13"/>
  <c r="L346" i="13"/>
  <c r="I346" i="13" s="1"/>
  <c r="H341" i="13"/>
  <c r="L341" i="13"/>
  <c r="I341" i="13" s="1"/>
  <c r="H335" i="13"/>
  <c r="L335" i="13"/>
  <c r="I335" i="13" s="1"/>
  <c r="H331" i="13"/>
  <c r="L331" i="13"/>
  <c r="I331" i="13" s="1"/>
  <c r="H326" i="13"/>
  <c r="L326" i="13"/>
  <c r="I326" i="13" s="1"/>
  <c r="H320" i="13"/>
  <c r="L320" i="13"/>
  <c r="I320" i="13" s="1"/>
  <c r="H316" i="13"/>
  <c r="L316" i="13"/>
  <c r="I316" i="13" s="1"/>
  <c r="H310" i="13"/>
  <c r="L310" i="13"/>
  <c r="I310" i="13" s="1"/>
  <c r="H305" i="13"/>
  <c r="L305" i="13"/>
  <c r="I305" i="13" s="1"/>
  <c r="H299" i="13"/>
  <c r="L299" i="13"/>
  <c r="I299" i="13" s="1"/>
  <c r="H295" i="13"/>
  <c r="L295" i="13"/>
  <c r="I295" i="13" s="1"/>
  <c r="H290" i="13"/>
  <c r="L290" i="13"/>
  <c r="I290" i="13" s="1"/>
  <c r="H284" i="13"/>
  <c r="L284" i="13"/>
  <c r="I284" i="13" s="1"/>
  <c r="H235" i="13"/>
  <c r="L235" i="13"/>
  <c r="I235" i="13" s="1"/>
  <c r="H216" i="13"/>
  <c r="L216" i="13"/>
  <c r="I216" i="13" s="1"/>
  <c r="H278" i="13"/>
  <c r="H276" i="13"/>
  <c r="H273" i="13"/>
  <c r="H271" i="13"/>
  <c r="H267" i="13"/>
  <c r="H265" i="13"/>
  <c r="H263" i="13"/>
  <c r="H261" i="13"/>
  <c r="H258" i="13"/>
  <c r="H256" i="13"/>
  <c r="H252" i="13"/>
  <c r="H250" i="13"/>
  <c r="H248" i="13"/>
  <c r="H246" i="13"/>
  <c r="H242" i="13"/>
  <c r="L242" i="13"/>
  <c r="I242" i="13" s="1"/>
  <c r="H236" i="13"/>
  <c r="L236" i="13"/>
  <c r="I236" i="13" s="1"/>
  <c r="H232" i="13"/>
  <c r="L232" i="13"/>
  <c r="I232" i="13" s="1"/>
  <c r="H228" i="13"/>
  <c r="L228" i="13"/>
  <c r="I228" i="13" s="1"/>
  <c r="H223" i="13"/>
  <c r="L223" i="13"/>
  <c r="I223" i="13" s="1"/>
  <c r="H217" i="13"/>
  <c r="L217" i="13"/>
  <c r="I217" i="13" s="1"/>
  <c r="H213" i="13"/>
  <c r="L213" i="13"/>
  <c r="I213" i="13" s="1"/>
  <c r="H208" i="13"/>
  <c r="L208" i="13"/>
  <c r="I208" i="13" s="1"/>
  <c r="L198" i="13"/>
  <c r="I198" i="13" s="1"/>
  <c r="H198" i="13"/>
  <c r="H194" i="13"/>
  <c r="L194" i="13"/>
  <c r="I194" i="13" s="1"/>
  <c r="L187" i="13"/>
  <c r="I187" i="13" s="1"/>
  <c r="H187" i="13"/>
  <c r="H184" i="13"/>
  <c r="L184" i="13"/>
  <c r="I184" i="13" s="1"/>
  <c r="L178" i="13"/>
  <c r="I178" i="13" s="1"/>
  <c r="H178" i="13"/>
  <c r="H175" i="13"/>
  <c r="L175" i="13"/>
  <c r="I175" i="13" s="1"/>
  <c r="L168" i="13"/>
  <c r="I168" i="13" s="1"/>
  <c r="H168" i="13"/>
  <c r="H165" i="13"/>
  <c r="L165" i="13"/>
  <c r="I165" i="13" s="1"/>
  <c r="L159" i="13"/>
  <c r="I159" i="13" s="1"/>
  <c r="H159" i="13"/>
  <c r="H154" i="13"/>
  <c r="L154" i="13"/>
  <c r="I154" i="13" s="1"/>
  <c r="L149" i="13"/>
  <c r="I149" i="13" s="1"/>
  <c r="H149" i="13"/>
  <c r="H244" i="13"/>
  <c r="L244" i="13"/>
  <c r="I244" i="13" s="1"/>
  <c r="H239" i="13"/>
  <c r="L239" i="13"/>
  <c r="I239" i="13" s="1"/>
  <c r="H233" i="13"/>
  <c r="L233" i="13"/>
  <c r="I233" i="13" s="1"/>
  <c r="H229" i="13"/>
  <c r="L229" i="13"/>
  <c r="I229" i="13" s="1"/>
  <c r="H224" i="13"/>
  <c r="L224" i="13"/>
  <c r="I224" i="13" s="1"/>
  <c r="H218" i="13"/>
  <c r="L218" i="13"/>
  <c r="I218" i="13" s="1"/>
  <c r="H214" i="13"/>
  <c r="L214" i="13"/>
  <c r="I214" i="13" s="1"/>
  <c r="H209" i="13"/>
  <c r="L209" i="13"/>
  <c r="I209" i="13" s="1"/>
  <c r="H201" i="13"/>
  <c r="L201" i="13"/>
  <c r="I201" i="13" s="1"/>
  <c r="L196" i="13"/>
  <c r="I196" i="13" s="1"/>
  <c r="H196" i="13"/>
  <c r="H192" i="13"/>
  <c r="L192" i="13"/>
  <c r="I192" i="13" s="1"/>
  <c r="L185" i="13"/>
  <c r="I185" i="13" s="1"/>
  <c r="H185" i="13"/>
  <c r="H182" i="13"/>
  <c r="L182" i="13"/>
  <c r="I182" i="13" s="1"/>
  <c r="L176" i="13"/>
  <c r="I176" i="13" s="1"/>
  <c r="H176" i="13"/>
  <c r="H171" i="13"/>
  <c r="L171" i="13"/>
  <c r="I171" i="13" s="1"/>
  <c r="L166" i="13"/>
  <c r="I166" i="13" s="1"/>
  <c r="H166" i="13"/>
  <c r="H162" i="13"/>
  <c r="L162" i="13"/>
  <c r="I162" i="13" s="1"/>
  <c r="L155" i="13"/>
  <c r="I155" i="13" s="1"/>
  <c r="H155" i="13"/>
  <c r="H152" i="13"/>
  <c r="L152" i="13"/>
  <c r="I152" i="13" s="1"/>
  <c r="I278" i="13"/>
  <c r="H277" i="13"/>
  <c r="L277" i="13"/>
  <c r="I277" i="13" s="1"/>
  <c r="I276" i="13"/>
  <c r="H274" i="13"/>
  <c r="L274" i="13"/>
  <c r="I274" i="13" s="1"/>
  <c r="I273" i="13"/>
  <c r="H272" i="13"/>
  <c r="L272" i="13"/>
  <c r="I272" i="13" s="1"/>
  <c r="I271" i="13"/>
  <c r="H268" i="13"/>
  <c r="L268" i="13"/>
  <c r="I268" i="13" s="1"/>
  <c r="I267" i="13"/>
  <c r="H266" i="13"/>
  <c r="L266" i="13"/>
  <c r="I266" i="13" s="1"/>
  <c r="I265" i="13"/>
  <c r="H264" i="13"/>
  <c r="L264" i="13"/>
  <c r="I264" i="13" s="1"/>
  <c r="I263" i="13"/>
  <c r="H262" i="13"/>
  <c r="L262" i="13"/>
  <c r="I262" i="13" s="1"/>
  <c r="I261" i="13"/>
  <c r="H260" i="13"/>
  <c r="L260" i="13"/>
  <c r="I260" i="13" s="1"/>
  <c r="I258" i="13"/>
  <c r="H257" i="13"/>
  <c r="L257" i="13"/>
  <c r="I257" i="13" s="1"/>
  <c r="I256" i="13"/>
  <c r="H255" i="13"/>
  <c r="L255" i="13"/>
  <c r="I255" i="13" s="1"/>
  <c r="I252" i="13"/>
  <c r="H251" i="13"/>
  <c r="L251" i="13"/>
  <c r="I251" i="13" s="1"/>
  <c r="I250" i="13"/>
  <c r="H249" i="13"/>
  <c r="L249" i="13"/>
  <c r="I249" i="13" s="1"/>
  <c r="I248" i="13"/>
  <c r="H247" i="13"/>
  <c r="L247" i="13"/>
  <c r="I247" i="13" s="1"/>
  <c r="I246" i="13"/>
  <c r="H245" i="13"/>
  <c r="L245" i="13"/>
  <c r="I245" i="13" s="1"/>
  <c r="H240" i="13"/>
  <c r="L240" i="13"/>
  <c r="I240" i="13" s="1"/>
  <c r="H234" i="13"/>
  <c r="L234" i="13"/>
  <c r="I234" i="13" s="1"/>
  <c r="H230" i="13"/>
  <c r="L230" i="13"/>
  <c r="I230" i="13" s="1"/>
  <c r="H225" i="13"/>
  <c r="L225" i="13"/>
  <c r="I225" i="13" s="1"/>
  <c r="H219" i="13"/>
  <c r="L219" i="13"/>
  <c r="I219" i="13" s="1"/>
  <c r="H215" i="13"/>
  <c r="L215" i="13"/>
  <c r="I215" i="13" s="1"/>
  <c r="H210" i="13"/>
  <c r="L210" i="13"/>
  <c r="I210" i="13" s="1"/>
  <c r="H199" i="13"/>
  <c r="L199" i="13"/>
  <c r="I199" i="13" s="1"/>
  <c r="L193" i="13"/>
  <c r="I193" i="13" s="1"/>
  <c r="H193" i="13"/>
  <c r="H188" i="13"/>
  <c r="L188" i="13"/>
  <c r="I188" i="13" s="1"/>
  <c r="L183" i="13"/>
  <c r="I183" i="13" s="1"/>
  <c r="H183" i="13"/>
  <c r="H180" i="13"/>
  <c r="L180" i="13"/>
  <c r="I180" i="13" s="1"/>
  <c r="L172" i="13"/>
  <c r="I172" i="13" s="1"/>
  <c r="H172" i="13"/>
  <c r="H169" i="13"/>
  <c r="L169" i="13"/>
  <c r="I169" i="13" s="1"/>
  <c r="L164" i="13"/>
  <c r="I164" i="13" s="1"/>
  <c r="H164" i="13"/>
  <c r="H160" i="13"/>
  <c r="L160" i="13"/>
  <c r="I160" i="13" s="1"/>
  <c r="L153" i="13"/>
  <c r="I153" i="13" s="1"/>
  <c r="H153" i="13"/>
  <c r="H150" i="13"/>
  <c r="L150" i="13"/>
  <c r="I150" i="13" s="1"/>
  <c r="H139" i="13"/>
  <c r="L139" i="13"/>
  <c r="I139" i="13" s="1"/>
  <c r="L202" i="13"/>
  <c r="I202" i="13" s="1"/>
  <c r="H143" i="13"/>
  <c r="L143" i="13"/>
  <c r="I143" i="13" s="1"/>
  <c r="H133" i="13"/>
  <c r="L133" i="13"/>
  <c r="I133" i="13" s="1"/>
  <c r="H129" i="13"/>
  <c r="L129" i="13"/>
  <c r="I129" i="13" s="1"/>
  <c r="H122" i="13"/>
  <c r="L122" i="13"/>
  <c r="I122" i="13" s="1"/>
  <c r="H119" i="13"/>
  <c r="L119" i="13"/>
  <c r="I119" i="13" s="1"/>
  <c r="I146" i="13"/>
  <c r="H145" i="13"/>
  <c r="L145" i="13"/>
  <c r="I145" i="13" s="1"/>
  <c r="I136" i="13"/>
  <c r="H135" i="13"/>
  <c r="L135" i="13"/>
  <c r="I135" i="13" s="1"/>
  <c r="H127" i="13"/>
  <c r="L127" i="13"/>
  <c r="I127" i="13" s="1"/>
  <c r="H121" i="13"/>
  <c r="L121" i="13"/>
  <c r="I121" i="13" s="1"/>
  <c r="H117" i="13"/>
  <c r="L117" i="13"/>
  <c r="I117" i="13" s="1"/>
  <c r="I116" i="13"/>
  <c r="H114" i="13"/>
  <c r="L114" i="13"/>
  <c r="I114" i="13" s="1"/>
  <c r="I113" i="13"/>
  <c r="H112" i="13"/>
  <c r="L112" i="13"/>
  <c r="I112" i="13" s="1"/>
  <c r="I111" i="13"/>
  <c r="H108" i="13"/>
  <c r="L108" i="13"/>
  <c r="I108" i="13" s="1"/>
  <c r="I107" i="13"/>
  <c r="H106" i="13"/>
  <c r="L106" i="13"/>
  <c r="I106" i="13" s="1"/>
  <c r="I105" i="13"/>
  <c r="H104" i="13"/>
  <c r="L104" i="13"/>
  <c r="I104" i="13" s="1"/>
  <c r="I103" i="13"/>
  <c r="H102" i="13"/>
  <c r="L102" i="13"/>
  <c r="I102" i="13" s="1"/>
  <c r="I101" i="13"/>
  <c r="H100" i="13"/>
  <c r="L100" i="13"/>
  <c r="I100" i="13" s="1"/>
  <c r="I98" i="13"/>
  <c r="H97" i="13"/>
  <c r="L97" i="13"/>
  <c r="I97" i="13" s="1"/>
  <c r="I96" i="13"/>
  <c r="H95" i="13"/>
  <c r="L95" i="13"/>
  <c r="I95" i="13" s="1"/>
  <c r="H91" i="13"/>
  <c r="L91" i="13"/>
  <c r="I91" i="13" s="1"/>
  <c r="H89" i="13"/>
  <c r="L89" i="13"/>
  <c r="I89" i="13" s="1"/>
  <c r="H87" i="13"/>
  <c r="L87" i="13"/>
  <c r="I87" i="13" s="1"/>
  <c r="H85" i="13"/>
  <c r="L85" i="13"/>
  <c r="I85" i="13" s="1"/>
  <c r="H74" i="13"/>
  <c r="L74" i="13"/>
  <c r="I74" i="13" s="1"/>
  <c r="H65" i="13"/>
  <c r="L65" i="13"/>
  <c r="I65" i="13" s="1"/>
  <c r="H55" i="13"/>
  <c r="L55" i="13"/>
  <c r="I55" i="13" s="1"/>
  <c r="H44" i="13"/>
  <c r="L44" i="13"/>
  <c r="I44" i="13" s="1"/>
  <c r="H36" i="13"/>
  <c r="L36" i="13"/>
  <c r="I36" i="13" s="1"/>
  <c r="H76" i="13"/>
  <c r="L76" i="13"/>
  <c r="I76" i="13" s="1"/>
  <c r="H68" i="13"/>
  <c r="L68" i="13"/>
  <c r="I68" i="13" s="1"/>
  <c r="H57" i="13"/>
  <c r="L57" i="13"/>
  <c r="I57" i="13" s="1"/>
  <c r="H48" i="13"/>
  <c r="L48" i="13"/>
  <c r="I48" i="13" s="1"/>
  <c r="H38" i="13"/>
  <c r="L38" i="13"/>
  <c r="I38" i="13" s="1"/>
  <c r="H27" i="13"/>
  <c r="L27" i="13"/>
  <c r="I27" i="13" s="1"/>
  <c r="I132" i="13"/>
  <c r="H116" i="13"/>
  <c r="H113" i="13"/>
  <c r="H111" i="13"/>
  <c r="H107" i="13"/>
  <c r="H105" i="13"/>
  <c r="H103" i="13"/>
  <c r="H101" i="13"/>
  <c r="H98" i="13"/>
  <c r="H96" i="13"/>
  <c r="H80" i="13"/>
  <c r="L80" i="13"/>
  <c r="I80" i="13" s="1"/>
  <c r="H70" i="13"/>
  <c r="L70" i="13"/>
  <c r="I70" i="13" s="1"/>
  <c r="H59" i="13"/>
  <c r="L59" i="13"/>
  <c r="I59" i="13" s="1"/>
  <c r="H50" i="13"/>
  <c r="L50" i="13"/>
  <c r="I50" i="13" s="1"/>
  <c r="H40" i="13"/>
  <c r="L40" i="13"/>
  <c r="I40" i="13" s="1"/>
  <c r="H31" i="13"/>
  <c r="L31" i="13"/>
  <c r="I31" i="13" s="1"/>
  <c r="H25" i="13"/>
  <c r="L25" i="13"/>
  <c r="I25" i="13" s="1"/>
  <c r="B195" i="13"/>
  <c r="B327" i="13"/>
  <c r="B227" i="13"/>
  <c r="B343" i="13"/>
  <c r="B51" i="13"/>
  <c r="B99" i="13"/>
  <c r="B391" i="13"/>
  <c r="B359" i="13"/>
  <c r="B375" i="13"/>
  <c r="B259" i="13"/>
  <c r="B179" i="13"/>
  <c r="B163" i="13"/>
  <c r="B67" i="13"/>
  <c r="B243" i="13"/>
  <c r="B306" i="13"/>
  <c r="B147" i="13"/>
  <c r="B275" i="13"/>
  <c r="B291" i="13"/>
  <c r="B115" i="13"/>
  <c r="B83" i="13"/>
  <c r="B407" i="13"/>
  <c r="B131" i="13"/>
  <c r="B211" i="13"/>
  <c r="B35" i="13"/>
  <c r="B423" i="13"/>
  <c r="G147" i="13" l="1"/>
  <c r="J147" i="13"/>
  <c r="K147" i="13" s="1"/>
  <c r="L147" i="13" s="1"/>
  <c r="I147" i="13" s="1"/>
  <c r="J259" i="13"/>
  <c r="K259" i="13" s="1"/>
  <c r="L259" i="13" s="1"/>
  <c r="I259" i="13" s="1"/>
  <c r="G259" i="13"/>
  <c r="J163" i="13"/>
  <c r="K163" i="13" s="1"/>
  <c r="L163" i="13" s="1"/>
  <c r="I163" i="13" s="1"/>
  <c r="G163" i="13"/>
  <c r="G179" i="13"/>
  <c r="J179" i="13"/>
  <c r="K179" i="13" s="1"/>
  <c r="L179" i="13" s="1"/>
  <c r="I179" i="13" s="1"/>
  <c r="G243" i="13"/>
  <c r="J243" i="13"/>
  <c r="K243" i="13" s="1"/>
  <c r="L243" i="13" s="1"/>
  <c r="I243" i="13" s="1"/>
  <c r="J327" i="13"/>
  <c r="K327" i="13" s="1"/>
  <c r="L327" i="13" s="1"/>
  <c r="I327" i="13" s="1"/>
  <c r="G327" i="13"/>
  <c r="J407" i="13"/>
  <c r="K407" i="13" s="1"/>
  <c r="L407" i="13" s="1"/>
  <c r="I407" i="13" s="1"/>
  <c r="G407" i="13"/>
  <c r="J391" i="13"/>
  <c r="K391" i="13" s="1"/>
  <c r="L391" i="13" s="1"/>
  <c r="I391" i="13" s="1"/>
  <c r="G391" i="13"/>
  <c r="J343" i="13"/>
  <c r="K343" i="13" s="1"/>
  <c r="L343" i="13" s="1"/>
  <c r="I343" i="13" s="1"/>
  <c r="G343" i="13"/>
  <c r="G83" i="13"/>
  <c r="J83" i="13"/>
  <c r="K83" i="13" s="1"/>
  <c r="L83" i="13" s="1"/>
  <c r="I83" i="13" s="1"/>
  <c r="G275" i="13"/>
  <c r="J275" i="13"/>
  <c r="K275" i="13" s="1"/>
  <c r="L275" i="13" s="1"/>
  <c r="I275" i="13" s="1"/>
  <c r="J195" i="13"/>
  <c r="K195" i="13" s="1"/>
  <c r="G195" i="13"/>
  <c r="J291" i="13"/>
  <c r="K291" i="13" s="1"/>
  <c r="L291" i="13" s="1"/>
  <c r="I291" i="13" s="1"/>
  <c r="G291" i="13"/>
  <c r="G375" i="13"/>
  <c r="J375" i="13"/>
  <c r="K375" i="13" s="1"/>
  <c r="L375" i="13" s="1"/>
  <c r="I375" i="13" s="1"/>
  <c r="J35" i="13"/>
  <c r="K35" i="13" s="1"/>
  <c r="L35" i="13" s="1"/>
  <c r="I35" i="13" s="1"/>
  <c r="G35" i="13"/>
  <c r="G306" i="13"/>
  <c r="J306" i="13"/>
  <c r="K306" i="13" s="1"/>
  <c r="G51" i="13"/>
  <c r="J51" i="13"/>
  <c r="K51" i="13" s="1"/>
  <c r="L51" i="13" s="1"/>
  <c r="I51" i="13" s="1"/>
  <c r="G115" i="13"/>
  <c r="J115" i="13"/>
  <c r="K115" i="13" s="1"/>
  <c r="L115" i="13" s="1"/>
  <c r="I115" i="13" s="1"/>
  <c r="J227" i="13"/>
  <c r="K227" i="13" s="1"/>
  <c r="L227" i="13" s="1"/>
  <c r="I227" i="13" s="1"/>
  <c r="G227" i="13"/>
  <c r="J359" i="13"/>
  <c r="K359" i="13" s="1"/>
  <c r="G359" i="13"/>
  <c r="J423" i="13"/>
  <c r="K423" i="13" s="1"/>
  <c r="L423" i="13" s="1"/>
  <c r="I423" i="13" s="1"/>
  <c r="G423" i="13"/>
  <c r="G211" i="13"/>
  <c r="J211" i="13"/>
  <c r="K211" i="13" s="1"/>
  <c r="L211" i="13" s="1"/>
  <c r="I211" i="13" s="1"/>
  <c r="J131" i="13"/>
  <c r="K131" i="13" s="1"/>
  <c r="G131" i="13"/>
  <c r="J67" i="13"/>
  <c r="K67" i="13" s="1"/>
  <c r="L67" i="13" s="1"/>
  <c r="I67" i="13" s="1"/>
  <c r="G67" i="13"/>
  <c r="J99" i="13"/>
  <c r="K99" i="13" s="1"/>
  <c r="L99" i="13" s="1"/>
  <c r="I99" i="13" s="1"/>
  <c r="G99" i="13"/>
  <c r="L359" i="13" l="1"/>
  <c r="I359" i="13" s="1"/>
  <c r="L131" i="13"/>
  <c r="I131" i="13" s="1"/>
  <c r="L195" i="13"/>
  <c r="I195" i="13" s="1"/>
  <c r="L306" i="13"/>
  <c r="I306" i="13" s="1"/>
  <c r="P13" i="1" l="1"/>
  <c r="P14" i="1"/>
  <c r="P15" i="1"/>
  <c r="P16" i="1"/>
  <c r="P19" i="1"/>
  <c r="P20" i="1"/>
  <c r="P21" i="1"/>
  <c r="P22" i="1"/>
  <c r="P24" i="1"/>
  <c r="P25" i="1"/>
  <c r="P26" i="1"/>
  <c r="P27" i="1"/>
  <c r="M13" i="1"/>
  <c r="M14" i="1"/>
  <c r="M15" i="1"/>
  <c r="M16" i="1"/>
  <c r="M19" i="1"/>
  <c r="M20" i="1"/>
  <c r="M21" i="1"/>
  <c r="M22" i="1"/>
  <c r="M24" i="1"/>
  <c r="M25" i="1"/>
  <c r="M26" i="1"/>
  <c r="M27" i="1"/>
  <c r="B24" i="13" l="1"/>
  <c r="B23" i="13"/>
  <c r="B22" i="13"/>
  <c r="B21" i="13"/>
  <c r="B20" i="13"/>
  <c r="B19" i="13"/>
  <c r="B18" i="13"/>
  <c r="B17" i="13"/>
  <c r="B16" i="13"/>
  <c r="B15" i="13"/>
  <c r="B14" i="13"/>
  <c r="B13" i="13"/>
  <c r="R14" i="13"/>
  <c r="D21" i="6"/>
  <c r="D16" i="6"/>
  <c r="AD37" i="1"/>
  <c r="AC37" i="1"/>
  <c r="AB37" i="1"/>
  <c r="AA37" i="1"/>
  <c r="X37" i="1"/>
  <c r="W37" i="1"/>
  <c r="Q37" i="1"/>
  <c r="N37" i="1"/>
  <c r="K37" i="1"/>
  <c r="E49" i="1"/>
  <c r="E48" i="1"/>
  <c r="G37" i="1"/>
  <c r="H37" i="1"/>
  <c r="I37" i="1"/>
  <c r="F37" i="1"/>
  <c r="R16" i="13"/>
  <c r="R13" i="13"/>
  <c r="R12" i="13"/>
  <c r="R15" i="13"/>
  <c r="J9" i="112"/>
  <c r="J33" i="112"/>
  <c r="J27" i="112"/>
  <c r="J21" i="112"/>
  <c r="J15" i="112"/>
  <c r="J35" i="113"/>
  <c r="J27" i="113"/>
  <c r="J19" i="113"/>
  <c r="J11" i="113"/>
  <c r="J13" i="1"/>
  <c r="D26" i="6"/>
  <c r="AE14" i="1"/>
  <c r="AG14" i="1" s="1"/>
  <c r="AE15" i="1"/>
  <c r="AG15" i="1" s="1"/>
  <c r="AE16" i="1"/>
  <c r="AG16" i="1" s="1"/>
  <c r="AE19" i="1"/>
  <c r="AG19" i="1" s="1"/>
  <c r="AE20" i="1"/>
  <c r="AG20" i="1" s="1"/>
  <c r="AE21" i="1"/>
  <c r="AG21" i="1"/>
  <c r="AE22" i="1"/>
  <c r="AG22" i="1" s="1"/>
  <c r="AE24" i="1"/>
  <c r="AG24" i="1" s="1"/>
  <c r="AE25" i="1"/>
  <c r="AG25" i="1" s="1"/>
  <c r="AE26" i="1"/>
  <c r="AG26" i="1" s="1"/>
  <c r="AE27" i="1"/>
  <c r="AG27" i="1" s="1"/>
  <c r="AE13" i="1"/>
  <c r="AG13" i="1" s="1"/>
  <c r="U14" i="1"/>
  <c r="U15" i="1"/>
  <c r="U16" i="1"/>
  <c r="U19" i="1"/>
  <c r="U20" i="1"/>
  <c r="U21" i="1"/>
  <c r="U22" i="1"/>
  <c r="U24" i="1"/>
  <c r="U25" i="1"/>
  <c r="U26" i="1"/>
  <c r="U27" i="1"/>
  <c r="U13" i="1"/>
  <c r="V13" i="1" s="1"/>
  <c r="Y13" i="1" s="1"/>
  <c r="T14" i="1"/>
  <c r="T15" i="1"/>
  <c r="T16" i="1"/>
  <c r="T19" i="1"/>
  <c r="T20" i="1"/>
  <c r="T21" i="1"/>
  <c r="T22" i="1"/>
  <c r="T24" i="1"/>
  <c r="T25" i="1"/>
  <c r="T26" i="1"/>
  <c r="T27" i="1"/>
  <c r="T13" i="1"/>
  <c r="J27" i="1"/>
  <c r="J14" i="1"/>
  <c r="J15" i="1"/>
  <c r="J16" i="1"/>
  <c r="J19" i="1"/>
  <c r="J20" i="1"/>
  <c r="J21" i="1"/>
  <c r="J22" i="1"/>
  <c r="J24" i="1"/>
  <c r="V24" i="1" s="1"/>
  <c r="Y24" i="1" s="1"/>
  <c r="J25" i="1"/>
  <c r="V25" i="1" s="1"/>
  <c r="Y25" i="1" s="1"/>
  <c r="J26" i="1"/>
  <c r="B12" i="13"/>
  <c r="B11" i="13"/>
  <c r="B10" i="13"/>
  <c r="B9" i="13"/>
  <c r="B8" i="13"/>
  <c r="B7" i="13"/>
  <c r="G21" i="8"/>
  <c r="G20" i="8"/>
  <c r="J33" i="113"/>
  <c r="J17" i="113"/>
  <c r="J9" i="113"/>
  <c r="G9" i="8"/>
  <c r="G11" i="8"/>
  <c r="E10" i="8"/>
  <c r="E12" i="8" s="1"/>
  <c r="F10" i="8"/>
  <c r="F13" i="8" s="1"/>
  <c r="J25" i="113"/>
  <c r="C18" i="11"/>
  <c r="C17" i="11"/>
  <c r="C16" i="11"/>
  <c r="E22" i="8"/>
  <c r="F22" i="8"/>
  <c r="F12" i="8"/>
  <c r="D29" i="6"/>
  <c r="D10" i="7" s="1"/>
  <c r="D12" i="7" s="1"/>
  <c r="D13" i="7" s="1"/>
  <c r="AB7" i="1"/>
  <c r="G11" i="1"/>
  <c r="AD12" i="1"/>
  <c r="G8" i="1"/>
  <c r="AA12" i="1"/>
  <c r="I11" i="1"/>
  <c r="H10" i="1"/>
  <c r="I12" i="1"/>
  <c r="F10" i="1"/>
  <c r="O8" i="1"/>
  <c r="Q7" i="1"/>
  <c r="F8" i="1"/>
  <c r="AD8" i="1"/>
  <c r="I9" i="1"/>
  <c r="H9" i="1"/>
  <c r="AF9" i="1"/>
  <c r="F7" i="1"/>
  <c r="AD9" i="1"/>
  <c r="AD7" i="1"/>
  <c r="AB11" i="1"/>
  <c r="AB8" i="1"/>
  <c r="H7" i="1"/>
  <c r="K7" i="1"/>
  <c r="AB12" i="1"/>
  <c r="AC10" i="1"/>
  <c r="L9" i="1"/>
  <c r="N12" i="1"/>
  <c r="O12" i="1"/>
  <c r="AA10" i="1"/>
  <c r="AD10" i="1"/>
  <c r="AA9" i="1"/>
  <c r="Q12" i="1"/>
  <c r="I7" i="1"/>
  <c r="L12" i="1"/>
  <c r="AF7" i="1"/>
  <c r="AA8" i="1"/>
  <c r="Q11" i="1"/>
  <c r="K12" i="1"/>
  <c r="AC11" i="1"/>
  <c r="AF8" i="1"/>
  <c r="K8" i="1"/>
  <c r="L7" i="1"/>
  <c r="AA7" i="1"/>
  <c r="AB10" i="1"/>
  <c r="K10" i="1"/>
  <c r="N7" i="1"/>
  <c r="H11" i="1"/>
  <c r="O7" i="1"/>
  <c r="AB9" i="1"/>
  <c r="N10" i="1"/>
  <c r="AD11" i="1"/>
  <c r="O11" i="1"/>
  <c r="AC12" i="1"/>
  <c r="G12" i="1"/>
  <c r="Q8" i="1"/>
  <c r="AC9" i="1"/>
  <c r="AF10" i="1"/>
  <c r="N8" i="1"/>
  <c r="H8" i="1"/>
  <c r="Q10" i="1"/>
  <c r="AF12" i="1"/>
  <c r="AA11" i="1"/>
  <c r="G9" i="1"/>
  <c r="I8" i="1"/>
  <c r="AF11" i="1"/>
  <c r="O9" i="1"/>
  <c r="AC8" i="1"/>
  <c r="K11" i="1"/>
  <c r="H12" i="1"/>
  <c r="Q9" i="1"/>
  <c r="L8" i="1"/>
  <c r="AC7" i="1"/>
  <c r="G7" i="1"/>
  <c r="N9" i="1"/>
  <c r="L11" i="1"/>
  <c r="N11" i="1"/>
  <c r="G10" i="1"/>
  <c r="O10" i="1"/>
  <c r="K9" i="1"/>
  <c r="L10" i="1"/>
  <c r="F9" i="1"/>
  <c r="I10" i="1"/>
  <c r="J28" i="1" l="1"/>
  <c r="J8" i="1"/>
  <c r="AE12" i="1"/>
  <c r="AE10" i="1"/>
  <c r="T12" i="1"/>
  <c r="P12" i="1"/>
  <c r="P10" i="1"/>
  <c r="U12" i="1"/>
  <c r="M12" i="1"/>
  <c r="M10" i="1"/>
  <c r="U10" i="1"/>
  <c r="J10" i="1"/>
  <c r="T10" i="1"/>
  <c r="AE8" i="1"/>
  <c r="T8" i="1"/>
  <c r="P8" i="1"/>
  <c r="M8" i="1"/>
  <c r="U8" i="1"/>
  <c r="B17" i="1"/>
  <c r="E17" i="1" s="1"/>
  <c r="B18" i="1"/>
  <c r="E18" i="1" s="1"/>
  <c r="F22" i="6"/>
  <c r="F13" i="6"/>
  <c r="G10" i="8"/>
  <c r="E13" i="8"/>
  <c r="V27" i="1"/>
  <c r="Y27" i="1" s="1"/>
  <c r="V22" i="1"/>
  <c r="Y22" i="1" s="1"/>
  <c r="V16" i="1"/>
  <c r="Y16" i="1" s="1"/>
  <c r="G12" i="8"/>
  <c r="V15" i="1"/>
  <c r="Y15" i="1" s="1"/>
  <c r="D27" i="6"/>
  <c r="D30" i="6" s="1"/>
  <c r="D8" i="8"/>
  <c r="B15" i="1"/>
  <c r="E15" i="1" s="1"/>
  <c r="B5" i="13"/>
  <c r="B16" i="1"/>
  <c r="E16" i="1" s="1"/>
  <c r="B21" i="1"/>
  <c r="B22" i="1"/>
  <c r="B24" i="1"/>
  <c r="E24" i="1" s="1"/>
  <c r="D21" i="8"/>
  <c r="B19" i="1"/>
  <c r="E19" i="1" s="1"/>
  <c r="B13" i="1"/>
  <c r="E13" i="1" s="1"/>
  <c r="D8" i="7"/>
  <c r="D20" i="8"/>
  <c r="D9" i="8"/>
  <c r="B20" i="1"/>
  <c r="B14" i="1"/>
  <c r="B25" i="1"/>
  <c r="E25" i="1" s="1"/>
  <c r="D11" i="8"/>
  <c r="V21" i="1"/>
  <c r="P28" i="1"/>
  <c r="V19" i="1"/>
  <c r="V20" i="1"/>
  <c r="U28" i="1"/>
  <c r="AE28" i="1"/>
  <c r="V14" i="1"/>
  <c r="B528" i="13"/>
  <c r="B515" i="13"/>
  <c r="B585" i="13"/>
  <c r="B544" i="13"/>
  <c r="B494" i="13"/>
  <c r="B487" i="13"/>
  <c r="B478" i="13"/>
  <c r="B572" i="13"/>
  <c r="B577" i="13"/>
  <c r="C7" i="113"/>
  <c r="B499" i="13"/>
  <c r="B565" i="13"/>
  <c r="B584" i="13"/>
  <c r="B500" i="13"/>
  <c r="B602" i="13"/>
  <c r="B562" i="13"/>
  <c r="B542" i="13"/>
  <c r="B507" i="13"/>
  <c r="B576" i="13"/>
  <c r="B589" i="13"/>
  <c r="B592" i="13"/>
  <c r="B518" i="13"/>
  <c r="E15" i="113"/>
  <c r="B568" i="13"/>
  <c r="B563" i="13"/>
  <c r="B505" i="13"/>
  <c r="B566" i="13"/>
  <c r="B600" i="13"/>
  <c r="B580" i="13"/>
  <c r="B502" i="13"/>
  <c r="B586" i="13"/>
  <c r="B521" i="13"/>
  <c r="B508" i="13"/>
  <c r="B597" i="13"/>
  <c r="B495" i="13"/>
  <c r="B486" i="13"/>
  <c r="B479" i="13"/>
  <c r="B569" i="13"/>
  <c r="B510" i="13"/>
  <c r="B531" i="13"/>
  <c r="B497" i="13"/>
  <c r="B557" i="13"/>
  <c r="B556" i="13"/>
  <c r="B541" i="13"/>
  <c r="F11" i="1"/>
  <c r="B549" i="13"/>
  <c r="B559" i="13"/>
  <c r="B504" i="13"/>
  <c r="B594" i="13"/>
  <c r="B571" i="13"/>
  <c r="B484" i="13"/>
  <c r="B555" i="13"/>
  <c r="B553" i="13"/>
  <c r="B525" i="13"/>
  <c r="B539" i="13"/>
  <c r="B543" i="13"/>
  <c r="B552" i="13"/>
  <c r="B492" i="13"/>
  <c r="B574" i="13"/>
  <c r="B545" i="13"/>
  <c r="B536" i="13"/>
  <c r="B573" i="13"/>
  <c r="B514" i="13"/>
  <c r="B483" i="13"/>
  <c r="B599" i="13"/>
  <c r="B535" i="13"/>
  <c r="B588" i="13"/>
  <c r="B578" i="13"/>
  <c r="B489" i="13"/>
  <c r="B548" i="13"/>
  <c r="B593" i="13"/>
  <c r="B522" i="13"/>
  <c r="B595" i="13"/>
  <c r="B551" i="13"/>
  <c r="B560" i="13"/>
  <c r="B579" i="13"/>
  <c r="B590" i="13"/>
  <c r="B581" i="13"/>
  <c r="B546" i="13"/>
  <c r="B564" i="13"/>
  <c r="E7" i="113"/>
  <c r="B529" i="13"/>
  <c r="B601" i="13"/>
  <c r="B513" i="13"/>
  <c r="B558" i="13"/>
  <c r="B567" i="13"/>
  <c r="B526" i="13"/>
  <c r="B516" i="13"/>
  <c r="B480" i="13"/>
  <c r="F12" i="1"/>
  <c r="B547" i="13"/>
  <c r="B598" i="13"/>
  <c r="B501" i="13"/>
  <c r="B550" i="13"/>
  <c r="B481" i="13"/>
  <c r="B493" i="13"/>
  <c r="B534" i="13"/>
  <c r="B537" i="13"/>
  <c r="B591" i="13"/>
  <c r="B523" i="13"/>
  <c r="B570" i="13"/>
  <c r="J12" i="1" l="1"/>
  <c r="V12" i="1" s="1"/>
  <c r="V10" i="1"/>
  <c r="AG10" i="1"/>
  <c r="AG8" i="1"/>
  <c r="AG12" i="1"/>
  <c r="V8" i="1"/>
  <c r="D10" i="8"/>
  <c r="D12" i="8" s="1"/>
  <c r="V28" i="1"/>
  <c r="T28" i="1"/>
  <c r="V26" i="1"/>
  <c r="Y19" i="1"/>
  <c r="Y21" i="1"/>
  <c r="AG28" i="1"/>
  <c r="Y20" i="1"/>
  <c r="Y14" i="1"/>
  <c r="B582" i="13"/>
  <c r="B587" i="13"/>
  <c r="B561" i="13"/>
  <c r="B520" i="13"/>
  <c r="B603" i="13"/>
  <c r="B583" i="13"/>
  <c r="B596" i="13"/>
  <c r="B575" i="13"/>
  <c r="B554" i="13"/>
  <c r="L26" i="13" l="1"/>
  <c r="I26" i="13" s="1"/>
  <c r="H26" i="13"/>
  <c r="Y28" i="1"/>
  <c r="F27" i="6" s="1"/>
  <c r="Y26" i="1"/>
  <c r="I29" i="1" l="1"/>
  <c r="L29" i="1"/>
  <c r="H29" i="1"/>
  <c r="P11" i="1"/>
  <c r="N29" i="1"/>
  <c r="T9" i="1"/>
  <c r="AF29" i="1"/>
  <c r="U11" i="1"/>
  <c r="K29" i="1"/>
  <c r="M11" i="1"/>
  <c r="F29" i="1"/>
  <c r="J11" i="1"/>
  <c r="AA29" i="1"/>
  <c r="AE11" i="1"/>
  <c r="AB29" i="1"/>
  <c r="P9" i="1"/>
  <c r="T7" i="1"/>
  <c r="T11" i="1"/>
  <c r="Q29" i="1"/>
  <c r="G29" i="1"/>
  <c r="AC29" i="1"/>
  <c r="AE7" i="1"/>
  <c r="O29" i="1"/>
  <c r="U7" i="1"/>
  <c r="M7" i="1"/>
  <c r="J7" i="1"/>
  <c r="M9" i="1"/>
  <c r="U9" i="1"/>
  <c r="AE9" i="1"/>
  <c r="P7" i="1"/>
  <c r="J9" i="1"/>
  <c r="AD29" i="1"/>
  <c r="V9" i="1" l="1"/>
  <c r="AG11" i="1"/>
  <c r="AG7" i="1"/>
  <c r="AG9" i="1"/>
  <c r="V7" i="1"/>
  <c r="V11" i="1"/>
  <c r="F356" i="13" l="1"/>
  <c r="D462" i="13"/>
  <c r="C74" i="13"/>
  <c r="C231" i="13"/>
  <c r="D180" i="13"/>
  <c r="B451" i="13"/>
  <c r="F281" i="13"/>
  <c r="B345" i="13"/>
  <c r="E340" i="13"/>
  <c r="B212" i="13"/>
  <c r="D399" i="13"/>
  <c r="D326" i="13"/>
  <c r="B75" i="13"/>
  <c r="D283" i="13"/>
  <c r="B509" i="13"/>
  <c r="F240" i="13"/>
  <c r="D144" i="13"/>
  <c r="C202" i="13"/>
  <c r="D309" i="13"/>
  <c r="C390" i="13"/>
  <c r="D352" i="13"/>
  <c r="C27" i="13"/>
  <c r="C305" i="13"/>
  <c r="D247" i="13"/>
  <c r="B138" i="13"/>
  <c r="C364" i="13"/>
  <c r="F428" i="13"/>
  <c r="D146" i="13"/>
  <c r="D413" i="13"/>
  <c r="E308" i="13"/>
  <c r="F178" i="13"/>
  <c r="E276" i="13"/>
  <c r="D48" i="13"/>
  <c r="E37" i="13"/>
  <c r="F339" i="13"/>
  <c r="B100" i="13"/>
  <c r="C170" i="13"/>
  <c r="B468" i="13"/>
  <c r="C33" i="13"/>
  <c r="C79" i="13"/>
  <c r="D248" i="13"/>
  <c r="F298" i="13"/>
  <c r="B396" i="13"/>
  <c r="F154" i="13"/>
  <c r="F361" i="13"/>
  <c r="E136" i="13"/>
  <c r="D434" i="13"/>
  <c r="C333" i="13"/>
  <c r="D449" i="13"/>
  <c r="F449" i="13"/>
  <c r="C381" i="13"/>
  <c r="B278" i="13"/>
  <c r="D279" i="13"/>
  <c r="E52" i="13"/>
  <c r="F345" i="13"/>
  <c r="B374" i="13"/>
  <c r="B215" i="13"/>
  <c r="E425" i="13"/>
  <c r="D7" i="106"/>
  <c r="D421" i="13"/>
  <c r="F128" i="13"/>
  <c r="C154" i="13"/>
  <c r="F235" i="13"/>
  <c r="D107" i="13"/>
  <c r="D85" i="13"/>
  <c r="D466" i="13"/>
  <c r="D280" i="13"/>
  <c r="D261" i="13"/>
  <c r="B365" i="13"/>
  <c r="D44" i="13"/>
  <c r="E230" i="13"/>
  <c r="E122" i="13"/>
  <c r="B378" i="13"/>
  <c r="C292" i="13"/>
  <c r="B203" i="13"/>
  <c r="E164" i="13"/>
  <c r="D111" i="13"/>
  <c r="E437" i="13"/>
  <c r="B538" i="13"/>
  <c r="B105" i="13"/>
  <c r="E360" i="13"/>
  <c r="F442" i="13"/>
  <c r="B228" i="13"/>
  <c r="B258" i="13"/>
  <c r="D473" i="13"/>
  <c r="D315" i="13"/>
  <c r="C296" i="13"/>
  <c r="E441" i="13"/>
  <c r="B145" i="13"/>
  <c r="C47" i="106"/>
  <c r="D92" i="13"/>
  <c r="C73" i="13"/>
  <c r="B328" i="13"/>
  <c r="C395" i="13"/>
  <c r="E33" i="13"/>
  <c r="B431" i="13"/>
  <c r="F333" i="13"/>
  <c r="D168" i="13"/>
  <c r="F151" i="13"/>
  <c r="C437" i="13"/>
  <c r="F429" i="13"/>
  <c r="C412" i="13"/>
  <c r="F87" i="106"/>
  <c r="E414" i="13"/>
  <c r="D89" i="13"/>
  <c r="D475" i="13"/>
  <c r="E252" i="13"/>
  <c r="F229" i="13"/>
  <c r="F72" i="13"/>
  <c r="C334" i="13"/>
  <c r="B403" i="13"/>
  <c r="B459" i="13"/>
  <c r="B382" i="13"/>
  <c r="B225" i="13"/>
  <c r="F167" i="13"/>
  <c r="D289" i="13"/>
  <c r="D317" i="13"/>
  <c r="E380" i="13"/>
  <c r="F138" i="13"/>
  <c r="E232" i="13"/>
  <c r="D70" i="13"/>
  <c r="B139" i="13"/>
  <c r="B41" i="13"/>
  <c r="C215" i="13"/>
  <c r="D233" i="13"/>
  <c r="E382" i="13"/>
  <c r="D452" i="13"/>
  <c r="E295" i="13"/>
  <c r="C274" i="13"/>
  <c r="B424" i="13"/>
  <c r="F350" i="13"/>
  <c r="C462" i="13"/>
  <c r="E466" i="13"/>
  <c r="B452" i="13"/>
  <c r="E469" i="13"/>
  <c r="D257" i="13"/>
  <c r="B101" i="13"/>
  <c r="F256" i="13"/>
  <c r="D278" i="13"/>
  <c r="F297" i="13"/>
  <c r="E187" i="13"/>
  <c r="B33" i="13"/>
  <c r="C136" i="13"/>
  <c r="E366" i="13"/>
  <c r="B124" i="13"/>
  <c r="D114" i="13"/>
  <c r="E216" i="13"/>
  <c r="F368" i="13"/>
  <c r="D68" i="13"/>
  <c r="E474" i="13"/>
  <c r="B231" i="13"/>
  <c r="E107" i="13"/>
  <c r="B104" i="13"/>
  <c r="B38" i="13"/>
  <c r="F334" i="13"/>
  <c r="E7" i="106"/>
  <c r="F52" i="13"/>
  <c r="C100" i="13"/>
  <c r="D319" i="13"/>
  <c r="F307" i="13"/>
  <c r="F41" i="13"/>
  <c r="B72" i="13"/>
  <c r="D290" i="13"/>
  <c r="C281" i="13"/>
  <c r="D439" i="13"/>
  <c r="E92" i="13"/>
  <c r="F410" i="13"/>
  <c r="D469" i="13"/>
  <c r="B88" i="13"/>
  <c r="B137" i="13"/>
  <c r="B351" i="13"/>
  <c r="B506" i="13"/>
  <c r="C422" i="13"/>
  <c r="F108" i="13"/>
  <c r="F168" i="13"/>
  <c r="D276" i="13"/>
  <c r="D442" i="13"/>
  <c r="F188" i="13"/>
  <c r="B357" i="13"/>
  <c r="B263" i="13"/>
  <c r="C444" i="13"/>
  <c r="E130" i="13"/>
  <c r="D182" i="13"/>
  <c r="E239" i="13"/>
  <c r="D437" i="13"/>
  <c r="B183" i="13"/>
  <c r="C425" i="13"/>
  <c r="F284" i="13"/>
  <c r="D37" i="13"/>
  <c r="E80" i="13"/>
  <c r="F331" i="13"/>
  <c r="C372" i="13"/>
  <c r="F49" i="13"/>
  <c r="E287" i="13"/>
  <c r="B371" i="13"/>
  <c r="E145" i="13"/>
  <c r="C42" i="13"/>
  <c r="B427" i="13"/>
  <c r="E318" i="13"/>
  <c r="D97" i="13"/>
  <c r="F342" i="13"/>
  <c r="F31" i="113"/>
  <c r="B44" i="13"/>
  <c r="B412" i="13"/>
  <c r="C474" i="13"/>
  <c r="C98" i="13"/>
  <c r="B123" i="13"/>
  <c r="F225" i="13"/>
  <c r="D467" i="13"/>
  <c r="C384" i="13"/>
  <c r="E342" i="13"/>
  <c r="F59" i="13"/>
  <c r="E446" i="13"/>
  <c r="E392" i="13"/>
  <c r="E59" i="13"/>
  <c r="F117" i="13"/>
  <c r="C111" i="13"/>
  <c r="F13" i="112"/>
  <c r="D287" i="13"/>
  <c r="E394" i="13"/>
  <c r="F149" i="13"/>
  <c r="B165" i="13"/>
  <c r="E37" i="106"/>
  <c r="F107" i="13"/>
  <c r="C184" i="13"/>
  <c r="F37" i="106"/>
  <c r="C37" i="106"/>
  <c r="E132" i="13"/>
  <c r="C393" i="13"/>
  <c r="B288" i="13"/>
  <c r="E210" i="13"/>
  <c r="F394" i="13"/>
  <c r="E387" i="13"/>
  <c r="E398" i="13"/>
  <c r="E231" i="13"/>
  <c r="F191" i="13"/>
  <c r="C433" i="13"/>
  <c r="C366" i="13"/>
  <c r="C278" i="13"/>
  <c r="C92" i="13"/>
  <c r="E31" i="113"/>
  <c r="E72" i="13"/>
  <c r="C129" i="13"/>
  <c r="E364" i="13"/>
  <c r="F457" i="13"/>
  <c r="B325" i="13"/>
  <c r="F40" i="13"/>
  <c r="F187" i="13"/>
  <c r="E117" i="106"/>
  <c r="B239" i="13"/>
  <c r="F196" i="13"/>
  <c r="F252" i="13"/>
  <c r="B184" i="13"/>
  <c r="E326" i="13"/>
  <c r="F377" i="13"/>
  <c r="E345" i="13"/>
  <c r="F247" i="13"/>
  <c r="C376" i="13"/>
  <c r="E87" i="13"/>
  <c r="D31" i="113"/>
  <c r="B381" i="13"/>
  <c r="C233" i="13"/>
  <c r="C351" i="13"/>
  <c r="D171" i="13"/>
  <c r="D451" i="13"/>
  <c r="F130" i="13"/>
  <c r="D175" i="13"/>
  <c r="F471" i="13"/>
  <c r="C299" i="13"/>
  <c r="B251" i="13"/>
  <c r="C323" i="13"/>
  <c r="F475" i="13"/>
  <c r="D91" i="13"/>
  <c r="C39" i="13"/>
  <c r="F197" i="13"/>
  <c r="C367" i="13"/>
  <c r="C406" i="13"/>
  <c r="D274" i="13"/>
  <c r="B233" i="13"/>
  <c r="D310" i="13"/>
  <c r="F398" i="13"/>
  <c r="C348" i="13"/>
  <c r="E27" i="106"/>
  <c r="E429" i="13"/>
  <c r="F409" i="13"/>
  <c r="B289" i="13"/>
  <c r="C380" i="13"/>
  <c r="D82" i="13"/>
  <c r="B435" i="13"/>
  <c r="C298" i="13"/>
  <c r="D255" i="13"/>
  <c r="F476" i="13"/>
  <c r="C426" i="13"/>
  <c r="B76" i="13"/>
  <c r="C81" i="13"/>
  <c r="F473" i="13"/>
  <c r="D260" i="13"/>
  <c r="F349" i="13"/>
  <c r="F463" i="13"/>
  <c r="E274" i="13"/>
  <c r="B166" i="13"/>
  <c r="C77" i="106"/>
  <c r="F431" i="13"/>
  <c r="E138" i="13"/>
  <c r="F65" i="13"/>
  <c r="C257" i="13"/>
  <c r="D49" i="13"/>
  <c r="C200" i="13"/>
  <c r="E63" i="13"/>
  <c r="B242" i="13"/>
  <c r="C397" i="13"/>
  <c r="D460" i="13"/>
  <c r="B367" i="13"/>
  <c r="E26" i="13"/>
  <c r="E410" i="13"/>
  <c r="D377" i="13"/>
  <c r="F177" i="13"/>
  <c r="E433" i="13"/>
  <c r="C38" i="13"/>
  <c r="C112" i="13"/>
  <c r="D292" i="13"/>
  <c r="D284" i="13"/>
  <c r="C363" i="13"/>
  <c r="C203" i="13"/>
  <c r="D118" i="13"/>
  <c r="D426" i="13"/>
  <c r="E388" i="13"/>
  <c r="D336" i="13"/>
  <c r="C403" i="13"/>
  <c r="C326" i="13"/>
  <c r="B232" i="13"/>
  <c r="F161" i="13"/>
  <c r="C108" i="13"/>
  <c r="D445" i="13"/>
  <c r="B376" i="13"/>
  <c r="B218" i="13"/>
  <c r="E128" i="13"/>
  <c r="E149" i="13"/>
  <c r="F60" i="13"/>
  <c r="B428" i="13"/>
  <c r="B284" i="13"/>
  <c r="F47" i="106"/>
  <c r="B240" i="13"/>
  <c r="E456" i="13"/>
  <c r="E421" i="13"/>
  <c r="D197" i="13"/>
  <c r="C105" i="13"/>
  <c r="B307" i="13"/>
  <c r="F164" i="13"/>
  <c r="B308" i="13"/>
  <c r="E279" i="13"/>
  <c r="B454" i="13"/>
  <c r="B298" i="13"/>
  <c r="B108" i="13"/>
  <c r="D236" i="13"/>
  <c r="B226" i="13"/>
  <c r="C149" i="13"/>
  <c r="C246" i="13"/>
  <c r="B433" i="13"/>
  <c r="D430" i="13"/>
  <c r="C36" i="13"/>
  <c r="D156" i="13"/>
  <c r="F213" i="13"/>
  <c r="D362" i="13"/>
  <c r="E229" i="13"/>
  <c r="E281" i="13"/>
  <c r="B341" i="13"/>
  <c r="E358" i="13"/>
  <c r="C470" i="13"/>
  <c r="E55" i="13"/>
  <c r="D349" i="13"/>
  <c r="C43" i="13"/>
  <c r="E123" i="13"/>
  <c r="C400" i="13"/>
  <c r="E282" i="13"/>
  <c r="D406" i="13"/>
  <c r="F458" i="13"/>
  <c r="D414" i="13"/>
  <c r="D186" i="13"/>
  <c r="B282" i="13"/>
  <c r="D331" i="13"/>
  <c r="D422" i="13"/>
  <c r="C134" i="13"/>
  <c r="B230" i="13"/>
  <c r="D117" i="13"/>
  <c r="F421" i="13"/>
  <c r="E165" i="13"/>
  <c r="D330" i="13"/>
  <c r="C276" i="13"/>
  <c r="E261" i="13"/>
  <c r="E371" i="13"/>
  <c r="F122" i="13"/>
  <c r="E75" i="13"/>
  <c r="B176" i="13"/>
  <c r="C294" i="13"/>
  <c r="C430" i="13"/>
  <c r="F392" i="13"/>
  <c r="E372" i="13"/>
  <c r="F432" i="13"/>
  <c r="C320" i="13"/>
  <c r="E54" i="13"/>
  <c r="E455" i="13"/>
  <c r="E47" i="106"/>
  <c r="E336" i="13"/>
  <c r="E435" i="13"/>
  <c r="F57" i="106"/>
  <c r="D208" i="13"/>
  <c r="D213" i="13"/>
  <c r="C247" i="13"/>
  <c r="D27" i="106"/>
  <c r="B42" i="13"/>
  <c r="B440" i="13"/>
  <c r="C230" i="13"/>
  <c r="D137" i="13"/>
  <c r="E324" i="13"/>
  <c r="F69" i="13"/>
  <c r="D97" i="106"/>
  <c r="F380" i="13"/>
  <c r="B448" i="13"/>
  <c r="B69" i="13"/>
  <c r="B80" i="13"/>
  <c r="F399" i="13"/>
  <c r="F39" i="13"/>
  <c r="D176" i="13"/>
  <c r="F472" i="13"/>
  <c r="F56" i="13"/>
  <c r="D438" i="13"/>
  <c r="C264" i="13"/>
  <c r="C50" i="13"/>
  <c r="C374" i="13"/>
  <c r="C445" i="13"/>
  <c r="D368" i="13"/>
  <c r="C451" i="13"/>
  <c r="D346" i="13"/>
  <c r="D298" i="13"/>
  <c r="D223" i="13"/>
  <c r="E355" i="13"/>
  <c r="B216" i="13"/>
  <c r="B249" i="13"/>
  <c r="B246" i="13"/>
  <c r="D303" i="13"/>
  <c r="F283" i="13"/>
  <c r="E265" i="13"/>
  <c r="C399" i="13"/>
  <c r="F367" i="13"/>
  <c r="F150" i="13"/>
  <c r="D296" i="13"/>
  <c r="B392" i="13"/>
  <c r="B471" i="13"/>
  <c r="F143" i="13"/>
  <c r="G87" i="106"/>
  <c r="F348" i="13"/>
  <c r="F374" i="13"/>
  <c r="E56" i="13"/>
  <c r="C398" i="13"/>
  <c r="B404" i="13"/>
  <c r="E69" i="13"/>
  <c r="E447" i="13"/>
  <c r="D235" i="13"/>
  <c r="C192" i="13"/>
  <c r="C416" i="13"/>
  <c r="E292" i="13"/>
  <c r="D324" i="13"/>
  <c r="D166" i="13"/>
  <c r="B136" i="13"/>
  <c r="C56" i="13"/>
  <c r="B429" i="13"/>
  <c r="E450" i="13"/>
  <c r="C268" i="13"/>
  <c r="C85" i="13"/>
  <c r="E436" i="13"/>
  <c r="E383" i="13"/>
  <c r="D150" i="13"/>
  <c r="F443" i="13"/>
  <c r="B373" i="13"/>
  <c r="B295" i="13"/>
  <c r="D314" i="13"/>
  <c r="E453" i="13"/>
  <c r="F372" i="13"/>
  <c r="B303" i="13"/>
  <c r="B348" i="13"/>
  <c r="C232" i="13"/>
  <c r="E188" i="13"/>
  <c r="F461" i="13"/>
  <c r="F462" i="13"/>
  <c r="E60" i="13"/>
  <c r="C283" i="13"/>
  <c r="B309" i="13"/>
  <c r="D228" i="13"/>
  <c r="D334" i="13"/>
  <c r="E470" i="13"/>
  <c r="F127" i="13"/>
  <c r="D464" i="13"/>
  <c r="F450" i="13"/>
  <c r="C212" i="13"/>
  <c r="F119" i="13"/>
  <c r="C346" i="13"/>
  <c r="F268" i="13"/>
  <c r="E293" i="13"/>
  <c r="D128" i="13"/>
  <c r="E329" i="13"/>
  <c r="D80" i="13"/>
  <c r="F133" i="13"/>
  <c r="D113" i="13"/>
  <c r="B296" i="13"/>
  <c r="D294" i="13"/>
  <c r="C410" i="13"/>
  <c r="B297" i="13"/>
  <c r="E454" i="13"/>
  <c r="B197" i="13"/>
  <c r="B273" i="13"/>
  <c r="C168" i="13"/>
  <c r="E389" i="13"/>
  <c r="C132" i="13"/>
  <c r="D7" i="113"/>
  <c r="F363" i="13"/>
  <c r="C137" i="13"/>
  <c r="C349" i="13"/>
  <c r="C272" i="13"/>
  <c r="F146" i="13"/>
  <c r="F219" i="13"/>
  <c r="C182" i="13"/>
  <c r="C336" i="13"/>
  <c r="C236" i="13"/>
  <c r="E432" i="13"/>
  <c r="F295" i="13"/>
  <c r="D181" i="13"/>
  <c r="E170" i="13"/>
  <c r="F90" i="13"/>
  <c r="E328" i="13"/>
  <c r="F465" i="13"/>
  <c r="F106" i="13"/>
  <c r="F266" i="13"/>
  <c r="B199" i="13"/>
  <c r="D307" i="13"/>
  <c r="D427" i="13"/>
  <c r="E452" i="13"/>
  <c r="B394" i="13"/>
  <c r="B360" i="13"/>
  <c r="C325" i="13"/>
  <c r="D318" i="13"/>
  <c r="E106" i="13"/>
  <c r="B294" i="13"/>
  <c r="E105" i="13"/>
  <c r="D392" i="13"/>
  <c r="F216" i="13"/>
  <c r="F75" i="13"/>
  <c r="C429" i="13"/>
  <c r="D231" i="13"/>
  <c r="C473" i="13"/>
  <c r="B117" i="13"/>
  <c r="B65" i="13"/>
  <c r="D123" i="13"/>
  <c r="B347" i="13"/>
  <c r="E156" i="13"/>
  <c r="C47" i="13"/>
  <c r="F170" i="13"/>
  <c r="F319" i="13"/>
  <c r="B86" i="13"/>
  <c r="F241" i="13"/>
  <c r="C172" i="13"/>
  <c r="C91" i="13"/>
  <c r="D232" i="13"/>
  <c r="F185" i="13"/>
  <c r="B169" i="13"/>
  <c r="C144" i="13"/>
  <c r="C118" i="13"/>
  <c r="C342" i="13"/>
  <c r="C368" i="13"/>
  <c r="C226" i="13"/>
  <c r="F202" i="13"/>
  <c r="D42" i="13"/>
  <c r="E77" i="106"/>
  <c r="B148" i="13"/>
  <c r="F467" i="13"/>
  <c r="E315" i="13"/>
  <c r="D127" i="13"/>
  <c r="F384" i="13"/>
  <c r="F55" i="13"/>
  <c r="B416" i="13"/>
  <c r="D425" i="13"/>
  <c r="D461" i="13"/>
  <c r="C15" i="113"/>
  <c r="F308" i="13"/>
  <c r="B335" i="13"/>
  <c r="F208" i="13"/>
  <c r="E264" i="13"/>
  <c r="D215" i="13"/>
  <c r="F282" i="13"/>
  <c r="E108" i="13"/>
  <c r="B326" i="13"/>
  <c r="C167" i="13"/>
  <c r="F100" i="13"/>
  <c r="G107" i="106"/>
  <c r="C440" i="13"/>
  <c r="E290" i="13"/>
  <c r="B96" i="13"/>
  <c r="B477" i="13"/>
  <c r="F293" i="13"/>
  <c r="E214" i="13"/>
  <c r="B178" i="13"/>
  <c r="E66" i="13"/>
  <c r="E307" i="13"/>
  <c r="C96" i="13"/>
  <c r="B281" i="13"/>
  <c r="D199" i="13"/>
  <c r="C188" i="13"/>
  <c r="E212" i="13"/>
  <c r="B362" i="13"/>
  <c r="C178" i="13"/>
  <c r="D328" i="13"/>
  <c r="F27" i="106"/>
  <c r="B266" i="13"/>
  <c r="C185" i="13"/>
  <c r="F43" i="13"/>
  <c r="D350" i="13"/>
  <c r="E143" i="13"/>
  <c r="F395" i="13"/>
  <c r="D73" i="13"/>
  <c r="D381" i="13"/>
  <c r="C207" i="13"/>
  <c r="F305" i="13"/>
  <c r="D382" i="13"/>
  <c r="E316" i="13"/>
  <c r="F314" i="13"/>
  <c r="F360" i="13"/>
  <c r="B247" i="13"/>
  <c r="F7" i="106"/>
  <c r="D152" i="13"/>
  <c r="F42" i="13"/>
  <c r="F251" i="13"/>
  <c r="E121" i="13"/>
  <c r="B318" i="13"/>
  <c r="D345" i="13"/>
  <c r="F28" i="13"/>
  <c r="D200" i="13"/>
  <c r="D217" i="13"/>
  <c r="E84" i="13"/>
  <c r="D398" i="13"/>
  <c r="D122" i="13"/>
  <c r="C310" i="13"/>
  <c r="C421" i="13"/>
  <c r="F419" i="13"/>
  <c r="E244" i="13"/>
  <c r="F263" i="13"/>
  <c r="D119" i="13"/>
  <c r="D212" i="13"/>
  <c r="F451" i="13"/>
  <c r="E74" i="13"/>
  <c r="E445" i="13"/>
  <c r="D63" i="13"/>
  <c r="C80" i="13"/>
  <c r="D88" i="13"/>
  <c r="E100" i="13"/>
  <c r="F7" i="113"/>
  <c r="C214" i="13"/>
  <c r="B540" i="13"/>
  <c r="E53" i="13"/>
  <c r="E58" i="13"/>
  <c r="C31" i="113"/>
  <c r="B355" i="13"/>
  <c r="D474" i="13"/>
  <c r="D96" i="13"/>
  <c r="F340" i="13"/>
  <c r="F239" i="13"/>
  <c r="B188" i="13"/>
  <c r="C267" i="13"/>
  <c r="C41" i="13"/>
  <c r="D250" i="13"/>
  <c r="D471" i="13"/>
  <c r="E140" i="13"/>
  <c r="F118" i="13"/>
  <c r="E299" i="13"/>
  <c r="E344" i="13"/>
  <c r="B241" i="13"/>
  <c r="C239" i="13"/>
  <c r="B422" i="13"/>
  <c r="E263" i="13"/>
  <c r="C466" i="13"/>
  <c r="F201" i="13"/>
  <c r="D140" i="13"/>
  <c r="B146" i="13"/>
  <c r="F244" i="13"/>
  <c r="D219" i="13"/>
  <c r="F381" i="13"/>
  <c r="C128" i="13"/>
  <c r="D47" i="106"/>
  <c r="C209" i="13"/>
  <c r="E116" i="13"/>
  <c r="D207" i="13"/>
  <c r="F112" i="13"/>
  <c r="F79" i="13"/>
  <c r="F57" i="13"/>
  <c r="F233" i="13"/>
  <c r="F388" i="13"/>
  <c r="C23" i="113"/>
  <c r="D198" i="13"/>
  <c r="E175" i="13"/>
  <c r="D105" i="13"/>
  <c r="B220" i="13"/>
  <c r="E162" i="13"/>
  <c r="B333" i="13"/>
  <c r="F86" i="13"/>
  <c r="D457" i="13"/>
  <c r="E76" i="13"/>
  <c r="D226" i="13"/>
  <c r="B305" i="13"/>
  <c r="E176" i="13"/>
  <c r="D202" i="13"/>
  <c r="D135" i="13"/>
  <c r="E151" i="13"/>
  <c r="B389" i="13"/>
  <c r="B457" i="13"/>
  <c r="D380" i="13"/>
  <c r="E226" i="13"/>
  <c r="F290" i="13"/>
  <c r="B485" i="13"/>
  <c r="E267" i="13"/>
  <c r="D244" i="13"/>
  <c r="E34" i="13"/>
  <c r="C234" i="13"/>
  <c r="B79" i="13"/>
  <c r="B530" i="13"/>
  <c r="F113" i="13"/>
  <c r="E448" i="13"/>
  <c r="C361" i="13"/>
  <c r="E350" i="13"/>
  <c r="B235" i="13"/>
  <c r="F325" i="13"/>
  <c r="B210" i="13"/>
  <c r="E406" i="13"/>
  <c r="F352" i="13"/>
  <c r="B315" i="13"/>
  <c r="E220" i="13"/>
  <c r="C176" i="13"/>
  <c r="F148" i="13"/>
  <c r="D81" i="13"/>
  <c r="F175" i="13"/>
  <c r="C387" i="13"/>
  <c r="B437" i="13"/>
  <c r="F341" i="13"/>
  <c r="C153" i="13"/>
  <c r="B319" i="13"/>
  <c r="B56" i="13"/>
  <c r="D121" i="13"/>
  <c r="D15" i="113"/>
  <c r="E64" i="13"/>
  <c r="F344" i="13"/>
  <c r="E339" i="13"/>
  <c r="B48" i="13"/>
  <c r="E184" i="13"/>
  <c r="F136" i="13"/>
  <c r="E73" i="13"/>
  <c r="D435" i="13"/>
  <c r="F155" i="13"/>
  <c r="F382" i="13"/>
  <c r="B53" i="13"/>
  <c r="B74" i="13"/>
  <c r="E70" i="13"/>
  <c r="B217" i="13"/>
  <c r="B160" i="13"/>
  <c r="D177" i="13"/>
  <c r="B414" i="13"/>
  <c r="E90" i="13"/>
  <c r="C162" i="13"/>
  <c r="C427" i="13"/>
  <c r="E311" i="13"/>
  <c r="C120" i="13"/>
  <c r="D74" i="13"/>
  <c r="E348" i="13"/>
  <c r="B85" i="13"/>
  <c r="C434" i="13"/>
  <c r="C464" i="13"/>
  <c r="B272" i="13"/>
  <c r="C307" i="13"/>
  <c r="F271" i="13"/>
  <c r="D201" i="13"/>
  <c r="F135" i="13"/>
  <c r="F316" i="13"/>
  <c r="F81" i="13"/>
  <c r="F162" i="13"/>
  <c r="D170" i="13"/>
  <c r="E196" i="13"/>
  <c r="B465" i="13"/>
  <c r="B491" i="13"/>
  <c r="F183" i="13"/>
  <c r="D75" i="13"/>
  <c r="E246" i="13"/>
  <c r="E400" i="13"/>
  <c r="F371" i="13"/>
  <c r="F68" i="13"/>
  <c r="E438" i="13"/>
  <c r="F437" i="13"/>
  <c r="C104" i="13"/>
  <c r="B252" i="13"/>
  <c r="D262" i="13"/>
  <c r="C377" i="13"/>
  <c r="B64" i="13"/>
  <c r="F220" i="13"/>
  <c r="C436" i="13"/>
  <c r="F280" i="13"/>
  <c r="D408" i="13"/>
  <c r="B456" i="13"/>
  <c r="B476" i="13"/>
  <c r="D273" i="13"/>
  <c r="B144" i="13"/>
  <c r="B438" i="13"/>
  <c r="E381" i="13"/>
  <c r="F455" i="13"/>
  <c r="E373" i="13"/>
  <c r="D463" i="13"/>
  <c r="B324" i="13"/>
  <c r="B106" i="13"/>
  <c r="B151" i="13"/>
  <c r="C127" i="13"/>
  <c r="B377" i="13"/>
  <c r="F84" i="13"/>
  <c r="D396" i="13"/>
  <c r="F346" i="13"/>
  <c r="D145" i="13"/>
  <c r="C148" i="13"/>
  <c r="F250" i="13"/>
  <c r="F435" i="13"/>
  <c r="E160" i="13"/>
  <c r="F134" i="13"/>
  <c r="G77" i="106"/>
  <c r="E390" i="13"/>
  <c r="C64" i="13"/>
  <c r="F347" i="13"/>
  <c r="E25" i="112"/>
  <c r="F416" i="13"/>
  <c r="D420" i="13"/>
  <c r="E169" i="13"/>
  <c r="D264" i="13"/>
  <c r="D251" i="13"/>
  <c r="B219" i="13"/>
  <c r="E113" i="13"/>
  <c r="C279" i="13"/>
  <c r="B441" i="13"/>
  <c r="E213" i="13"/>
  <c r="C463" i="13"/>
  <c r="C255" i="13"/>
  <c r="D404" i="13"/>
  <c r="C152" i="13"/>
  <c r="B397" i="13"/>
  <c r="D277" i="13"/>
  <c r="C197" i="13"/>
  <c r="F387" i="13"/>
  <c r="D214" i="13"/>
  <c r="E96" i="13"/>
  <c r="E273" i="13"/>
  <c r="C396" i="13"/>
  <c r="D37" i="106"/>
  <c r="B398" i="13"/>
  <c r="B95" i="13"/>
  <c r="B149" i="13"/>
  <c r="C330" i="13"/>
  <c r="D456" i="13"/>
  <c r="E365" i="13"/>
  <c r="B255" i="13"/>
  <c r="D329" i="13"/>
  <c r="F355" i="13"/>
  <c r="C280" i="13"/>
  <c r="B387" i="13"/>
  <c r="C17" i="106"/>
  <c r="B290" i="13"/>
  <c r="D32" i="13"/>
  <c r="C135" i="13"/>
  <c r="E13" i="112"/>
  <c r="F97" i="106"/>
  <c r="C133" i="13"/>
  <c r="E199" i="13"/>
  <c r="B469" i="13"/>
  <c r="F304" i="13"/>
  <c r="B419" i="13"/>
  <c r="D281" i="13"/>
  <c r="B316" i="13"/>
  <c r="B234" i="13"/>
  <c r="E42" i="13"/>
  <c r="F260" i="13"/>
  <c r="F258" i="13"/>
  <c r="B207" i="13"/>
  <c r="F466" i="13"/>
  <c r="B340" i="13"/>
  <c r="D57" i="13"/>
  <c r="E87" i="106"/>
  <c r="B443" i="13"/>
  <c r="F182" i="13"/>
  <c r="E197" i="13"/>
  <c r="B135" i="13"/>
  <c r="E440" i="13"/>
  <c r="B170" i="13"/>
  <c r="D415" i="13"/>
  <c r="E412" i="13"/>
  <c r="D172" i="13"/>
  <c r="F454" i="13"/>
  <c r="C468" i="13"/>
  <c r="B202" i="13"/>
  <c r="F326" i="13"/>
  <c r="D409" i="13"/>
  <c r="E101" i="13"/>
  <c r="D56" i="13"/>
  <c r="C447" i="13"/>
  <c r="B292" i="13"/>
  <c r="B430" i="13"/>
  <c r="D429" i="13"/>
  <c r="C210" i="13"/>
  <c r="C352" i="13"/>
  <c r="F323" i="13"/>
  <c r="C58" i="13"/>
  <c r="D272" i="13"/>
  <c r="F464" i="13"/>
  <c r="E144" i="13"/>
  <c r="C71" i="13"/>
  <c r="C175" i="13"/>
  <c r="D28" i="13"/>
  <c r="D34" i="13"/>
  <c r="F64" i="13"/>
  <c r="F414" i="13"/>
  <c r="C171" i="13"/>
  <c r="F97" i="13"/>
  <c r="D187" i="13"/>
  <c r="C383" i="13"/>
  <c r="B143" i="13"/>
  <c r="E247" i="13"/>
  <c r="F444" i="13"/>
  <c r="C331" i="13"/>
  <c r="F95" i="13"/>
  <c r="D196" i="13"/>
  <c r="D249" i="13"/>
  <c r="D344" i="13"/>
  <c r="F477" i="13"/>
  <c r="C213" i="13"/>
  <c r="D136" i="13"/>
  <c r="F460" i="13"/>
  <c r="C76" i="13"/>
  <c r="F357" i="13"/>
  <c r="E362" i="13"/>
  <c r="E255" i="13"/>
  <c r="B405" i="13"/>
  <c r="C235" i="13"/>
  <c r="B130" i="13"/>
  <c r="D154" i="13"/>
  <c r="C26" i="13"/>
  <c r="C256" i="13"/>
  <c r="C302" i="13"/>
  <c r="C475" i="13"/>
  <c r="D323" i="13"/>
  <c r="D447" i="13"/>
  <c r="C242" i="13"/>
  <c r="F364" i="13"/>
  <c r="F92" i="13"/>
  <c r="E459" i="13"/>
  <c r="E266" i="13"/>
  <c r="B332" i="13"/>
  <c r="E347" i="13"/>
  <c r="F172" i="13"/>
  <c r="B411" i="13"/>
  <c r="C460" i="13"/>
  <c r="E31" i="13"/>
  <c r="E461" i="13"/>
  <c r="B390" i="13"/>
  <c r="E107" i="106"/>
  <c r="F378" i="13"/>
  <c r="E40" i="13"/>
  <c r="E297" i="13"/>
  <c r="E404" i="13"/>
  <c r="B274" i="13"/>
  <c r="E451" i="13"/>
  <c r="F207" i="13"/>
  <c r="D383" i="13"/>
  <c r="C358" i="13"/>
  <c r="D288" i="13"/>
  <c r="F129" i="13"/>
  <c r="D424" i="13"/>
  <c r="B91" i="13"/>
  <c r="C166" i="13"/>
  <c r="B49" i="13"/>
  <c r="C458" i="13"/>
  <c r="B37" i="13"/>
  <c r="B463" i="13"/>
  <c r="C469" i="13"/>
  <c r="E225" i="13"/>
  <c r="F320" i="13"/>
  <c r="D388" i="13"/>
  <c r="E133" i="13"/>
  <c r="F278" i="13"/>
  <c r="E442" i="13"/>
  <c r="B81" i="13"/>
  <c r="E219" i="13"/>
  <c r="C55" i="13"/>
  <c r="F74" i="13"/>
  <c r="C411" i="13"/>
  <c r="F71" i="13"/>
  <c r="F236" i="13"/>
  <c r="D71" i="13"/>
  <c r="D117" i="106"/>
  <c r="D143" i="13"/>
  <c r="E97" i="13"/>
  <c r="E223" i="13"/>
  <c r="F7" i="112"/>
  <c r="F383" i="13"/>
  <c r="E191" i="13"/>
  <c r="B346" i="13"/>
  <c r="E198" i="13"/>
  <c r="F376" i="13"/>
  <c r="C59" i="13"/>
  <c r="C107" i="106"/>
  <c r="F228" i="13"/>
  <c r="B444" i="13"/>
  <c r="E465" i="13"/>
  <c r="C431" i="13"/>
  <c r="F209" i="13"/>
  <c r="E305" i="13"/>
  <c r="B97" i="13"/>
  <c r="F279" i="13"/>
  <c r="F98" i="13"/>
  <c r="D191" i="13"/>
  <c r="C65" i="13"/>
  <c r="C165" i="13"/>
  <c r="B409" i="13"/>
  <c r="D299" i="13"/>
  <c r="F25" i="112"/>
  <c r="D192" i="13"/>
  <c r="B445" i="13"/>
  <c r="B154" i="13"/>
  <c r="F181" i="13"/>
  <c r="C57" i="106"/>
  <c r="B89" i="13"/>
  <c r="C218" i="13"/>
  <c r="C289" i="13"/>
  <c r="C456" i="13"/>
  <c r="E49" i="13"/>
  <c r="E241" i="13"/>
  <c r="E477" i="13"/>
  <c r="E153" i="13"/>
  <c r="C461" i="13"/>
  <c r="D101" i="13"/>
  <c r="F48" i="13"/>
  <c r="C271" i="13"/>
  <c r="B196" i="13"/>
  <c r="D31" i="112"/>
  <c r="D86" i="13"/>
  <c r="E103" i="13"/>
  <c r="D394" i="13"/>
  <c r="E462" i="13"/>
  <c r="B244" i="13"/>
  <c r="E224" i="13"/>
  <c r="B102" i="13"/>
  <c r="C345" i="13"/>
  <c r="E152" i="13"/>
  <c r="E119" i="13"/>
  <c r="B364" i="13"/>
  <c r="B442" i="13"/>
  <c r="C201" i="13"/>
  <c r="B287" i="13"/>
  <c r="E112" i="13"/>
  <c r="E23" i="113"/>
  <c r="F425" i="13"/>
  <c r="C191" i="13"/>
  <c r="B55" i="13"/>
  <c r="F76" i="13"/>
  <c r="D265" i="13"/>
  <c r="D454" i="13"/>
  <c r="C435" i="13"/>
  <c r="D403" i="13"/>
  <c r="B302" i="13"/>
  <c r="F302" i="13"/>
  <c r="F19" i="112"/>
  <c r="B209" i="13"/>
  <c r="D72" i="13"/>
  <c r="D108" i="13"/>
  <c r="E341" i="13"/>
  <c r="C449" i="13"/>
  <c r="D333" i="13"/>
  <c r="E71" i="13"/>
  <c r="F277" i="13"/>
  <c r="E430" i="13"/>
  <c r="C122" i="13"/>
  <c r="D367" i="13"/>
  <c r="B59" i="13"/>
  <c r="F440" i="13"/>
  <c r="F114" i="13"/>
  <c r="C355" i="13"/>
  <c r="C44" i="13"/>
  <c r="D477" i="13"/>
  <c r="C438" i="13"/>
  <c r="G47" i="106"/>
  <c r="C107" i="13"/>
  <c r="E181" i="13"/>
  <c r="B447" i="13"/>
  <c r="E349" i="13"/>
  <c r="B349" i="13"/>
  <c r="B187" i="13"/>
  <c r="C37" i="13"/>
  <c r="F102" i="13"/>
  <c r="E43" i="13"/>
  <c r="B466" i="13"/>
  <c r="B470" i="13"/>
  <c r="B47" i="13"/>
  <c r="C414" i="13"/>
  <c r="E411" i="13"/>
  <c r="F31" i="112"/>
  <c r="E296" i="13"/>
  <c r="C293" i="13"/>
  <c r="E277" i="13"/>
  <c r="D379" i="13"/>
  <c r="C443" i="13"/>
  <c r="E228" i="13"/>
  <c r="D468" i="13"/>
  <c r="C181" i="13"/>
  <c r="D54" i="13"/>
  <c r="C277" i="13"/>
  <c r="E405" i="13"/>
  <c r="F186" i="13"/>
  <c r="E57" i="13"/>
  <c r="F37" i="13"/>
  <c r="F430" i="13"/>
  <c r="C90" i="13"/>
  <c r="B320" i="13"/>
  <c r="C252" i="13"/>
  <c r="G57" i="106"/>
  <c r="D371" i="13"/>
  <c r="D139" i="13"/>
  <c r="D393" i="13"/>
  <c r="C309" i="13"/>
  <c r="C193" i="13"/>
  <c r="D332" i="13"/>
  <c r="B379" i="13"/>
  <c r="B399" i="13"/>
  <c r="E309" i="13"/>
  <c r="B82" i="13"/>
  <c r="B527" i="13"/>
  <c r="E262" i="13"/>
  <c r="F389" i="13"/>
  <c r="B432" i="13"/>
  <c r="B434" i="13"/>
  <c r="C350" i="13"/>
  <c r="F434" i="13"/>
  <c r="F25" i="13"/>
  <c r="C413" i="13"/>
  <c r="D246" i="13"/>
  <c r="F242" i="13"/>
  <c r="B334" i="13"/>
  <c r="C365" i="13"/>
  <c r="C87" i="106"/>
  <c r="C453" i="13"/>
  <c r="E171" i="13"/>
  <c r="F246" i="13"/>
  <c r="F288" i="13"/>
  <c r="D38" i="13"/>
  <c r="F203" i="13"/>
  <c r="E120" i="13"/>
  <c r="E27" i="13"/>
  <c r="E25" i="13"/>
  <c r="F468" i="13"/>
  <c r="F70" i="13"/>
  <c r="C57" i="13"/>
  <c r="C335" i="13"/>
  <c r="D60" i="13"/>
  <c r="D450" i="13"/>
  <c r="B342" i="13"/>
  <c r="B118" i="13"/>
  <c r="B90" i="13"/>
  <c r="D203" i="13"/>
  <c r="E155" i="13"/>
  <c r="B488" i="13"/>
  <c r="F315" i="13"/>
  <c r="C140" i="13"/>
  <c r="C186" i="13"/>
  <c r="F200" i="13"/>
  <c r="E248" i="13"/>
  <c r="D339" i="13"/>
  <c r="B310" i="13"/>
  <c r="D356" i="13"/>
  <c r="E192" i="13"/>
  <c r="F420" i="13"/>
  <c r="C263" i="13"/>
  <c r="D316" i="13"/>
  <c r="D459" i="13"/>
  <c r="E233" i="13"/>
  <c r="B250" i="13"/>
  <c r="E218" i="13"/>
  <c r="F397" i="13"/>
  <c r="B264" i="13"/>
  <c r="C465" i="13"/>
  <c r="E272" i="13"/>
  <c r="B224" i="13"/>
  <c r="F303" i="13"/>
  <c r="B71" i="13"/>
  <c r="B182" i="13"/>
  <c r="D374" i="13"/>
  <c r="C258" i="13"/>
  <c r="B262" i="13"/>
  <c r="F276" i="13"/>
  <c r="B161" i="13"/>
  <c r="C150" i="13"/>
  <c r="E376" i="13"/>
  <c r="E458" i="13"/>
  <c r="D95" i="13"/>
  <c r="B32" i="13"/>
  <c r="C86" i="13"/>
  <c r="B171" i="13"/>
  <c r="E304" i="13"/>
  <c r="E242" i="13"/>
  <c r="C70" i="13"/>
  <c r="B186" i="13"/>
  <c r="E426" i="13"/>
  <c r="G117" i="106"/>
  <c r="E403" i="13"/>
  <c r="E416" i="13"/>
  <c r="C319" i="13"/>
  <c r="E260" i="13"/>
  <c r="F194" i="13"/>
  <c r="E314" i="13"/>
  <c r="D308" i="13"/>
  <c r="E139" i="13"/>
  <c r="E38" i="13"/>
  <c r="E202" i="13"/>
  <c r="E352" i="13"/>
  <c r="C457" i="13"/>
  <c r="B116" i="13"/>
  <c r="C88" i="13"/>
  <c r="D132" i="13"/>
  <c r="E44" i="13"/>
  <c r="F204" i="13"/>
  <c r="E129" i="13"/>
  <c r="B368" i="13"/>
  <c r="E268" i="13"/>
  <c r="D305" i="13"/>
  <c r="F415" i="13"/>
  <c r="C288" i="13"/>
  <c r="C357" i="13"/>
  <c r="F91" i="13"/>
  <c r="G67" i="106"/>
  <c r="E256" i="13"/>
  <c r="E177" i="13"/>
  <c r="D25" i="13"/>
  <c r="E428" i="13"/>
  <c r="E331" i="13"/>
  <c r="B352" i="13"/>
  <c r="B213" i="13"/>
  <c r="E397" i="13"/>
  <c r="B134" i="13"/>
  <c r="B60" i="13"/>
  <c r="E323" i="13"/>
  <c r="E251" i="13"/>
  <c r="F171" i="13"/>
  <c r="F80" i="13"/>
  <c r="E393" i="13"/>
  <c r="D297" i="13"/>
  <c r="E95" i="13"/>
  <c r="C420" i="13"/>
  <c r="E127" i="106"/>
  <c r="E289" i="13"/>
  <c r="F50" i="13"/>
  <c r="C394" i="13"/>
  <c r="C228" i="13"/>
  <c r="C324" i="13"/>
  <c r="D33" i="13"/>
  <c r="E28" i="13"/>
  <c r="C121" i="13"/>
  <c r="F88" i="13"/>
  <c r="F120" i="13"/>
  <c r="B193" i="13"/>
  <c r="B350" i="13"/>
  <c r="E476" i="13"/>
  <c r="E472" i="13"/>
  <c r="F424" i="13"/>
  <c r="D79" i="13"/>
  <c r="D178" i="13"/>
  <c r="C34" i="13"/>
  <c r="D40" i="13"/>
  <c r="F159" i="13"/>
  <c r="B132" i="13"/>
  <c r="F294" i="13"/>
  <c r="D472" i="13"/>
  <c r="D39" i="13"/>
  <c r="D53" i="13"/>
  <c r="D268" i="13"/>
  <c r="C442" i="13"/>
  <c r="C63" i="13"/>
  <c r="C114" i="13"/>
  <c r="D149" i="13"/>
  <c r="B194" i="13"/>
  <c r="F26" i="13"/>
  <c r="E335" i="13"/>
  <c r="D17" i="106"/>
  <c r="C224" i="13"/>
  <c r="D351" i="13"/>
  <c r="F230" i="13"/>
  <c r="D148" i="13"/>
  <c r="C373" i="13"/>
  <c r="C54" i="13"/>
  <c r="E325" i="13"/>
  <c r="E17" i="106"/>
  <c r="B153" i="13"/>
  <c r="F328" i="13"/>
  <c r="D395" i="13"/>
  <c r="B156" i="13"/>
  <c r="B464" i="13"/>
  <c r="B532" i="13"/>
  <c r="E48" i="13"/>
  <c r="F335" i="13"/>
  <c r="B293" i="13"/>
  <c r="D436" i="13"/>
  <c r="D476" i="13"/>
  <c r="B475" i="13"/>
  <c r="B511" i="13"/>
  <c r="C155" i="13"/>
  <c r="B462" i="13"/>
  <c r="F17" i="106"/>
  <c r="B168" i="13"/>
  <c r="E98" i="13"/>
  <c r="F310" i="13"/>
  <c r="E86" i="13"/>
  <c r="D64" i="13"/>
  <c r="C84" i="13"/>
  <c r="B276" i="13"/>
  <c r="D302" i="13"/>
  <c r="D153" i="13"/>
  <c r="F87" i="13"/>
  <c r="E200" i="13"/>
  <c r="C388" i="13"/>
  <c r="C32" i="13"/>
  <c r="F358" i="13"/>
  <c r="F169" i="13"/>
  <c r="F332" i="13"/>
  <c r="E399" i="13"/>
  <c r="C304" i="13"/>
  <c r="C82" i="13"/>
  <c r="B268" i="13"/>
  <c r="E88" i="13"/>
  <c r="D129" i="13"/>
  <c r="C260" i="13"/>
  <c r="F223" i="13"/>
  <c r="E117" i="13"/>
  <c r="F448" i="13"/>
  <c r="B496" i="13"/>
  <c r="D358" i="13"/>
  <c r="B200" i="13"/>
  <c r="B204" i="13"/>
  <c r="C378" i="13"/>
  <c r="B140" i="13"/>
  <c r="E384" i="13"/>
  <c r="E185" i="13"/>
  <c r="C419" i="13"/>
  <c r="C339" i="13"/>
  <c r="C356" i="13"/>
  <c r="C119" i="13"/>
  <c r="B265" i="13"/>
  <c r="C60" i="13"/>
  <c r="E65" i="13"/>
  <c r="D160" i="13"/>
  <c r="E284" i="13"/>
  <c r="E444" i="13"/>
  <c r="C371" i="13"/>
  <c r="F214" i="13"/>
  <c r="C250" i="13"/>
  <c r="F107" i="106"/>
  <c r="E374" i="13"/>
  <c r="D252" i="13"/>
  <c r="B339" i="13"/>
  <c r="B279" i="13"/>
  <c r="D209" i="13"/>
  <c r="F396" i="13"/>
  <c r="B256" i="13"/>
  <c r="D210" i="13"/>
  <c r="B277" i="13"/>
  <c r="E118" i="13"/>
  <c r="F218" i="13"/>
  <c r="F317" i="13"/>
  <c r="F217" i="13"/>
  <c r="B54" i="13"/>
  <c r="C53" i="13"/>
  <c r="D304" i="13"/>
  <c r="E280" i="13"/>
  <c r="F85" i="13"/>
  <c r="F160" i="13"/>
  <c r="B474" i="13"/>
  <c r="D169" i="13"/>
  <c r="F459" i="13"/>
  <c r="B68" i="13"/>
  <c r="B107" i="13"/>
  <c r="F184" i="13"/>
  <c r="E39" i="13"/>
  <c r="E463" i="13"/>
  <c r="C452" i="13"/>
  <c r="D364" i="13"/>
  <c r="E234" i="13"/>
  <c r="E148" i="13"/>
  <c r="F447" i="13"/>
  <c r="B436" i="13"/>
  <c r="C240" i="13"/>
  <c r="D193" i="13"/>
  <c r="C248" i="13"/>
  <c r="B201" i="13"/>
  <c r="F226" i="13"/>
  <c r="C177" i="13"/>
  <c r="E409" i="13"/>
  <c r="B388" i="13"/>
  <c r="E460" i="13"/>
  <c r="B73" i="13"/>
  <c r="C347" i="13"/>
  <c r="E250" i="13"/>
  <c r="D69" i="13"/>
  <c r="B426" i="13"/>
  <c r="F426" i="13"/>
  <c r="C49" i="13"/>
  <c r="B490" i="13"/>
  <c r="D440" i="13"/>
  <c r="E298" i="13"/>
  <c r="D167" i="13"/>
  <c r="E413" i="13"/>
  <c r="B366" i="13"/>
  <c r="F34" i="13"/>
  <c r="E194" i="13"/>
  <c r="B36" i="13"/>
  <c r="D446" i="13"/>
  <c r="B162" i="13"/>
  <c r="F436" i="13"/>
  <c r="E377" i="13"/>
  <c r="F53" i="13"/>
  <c r="D26" i="13"/>
  <c r="F379" i="13"/>
  <c r="C69" i="13"/>
  <c r="B191" i="13"/>
  <c r="D225" i="13"/>
  <c r="E201" i="13"/>
  <c r="F274" i="13"/>
  <c r="C225" i="13"/>
  <c r="D159" i="13"/>
  <c r="F111" i="13"/>
  <c r="E180" i="13"/>
  <c r="F474" i="13"/>
  <c r="B63" i="13"/>
  <c r="C52" i="13"/>
  <c r="B330" i="13"/>
  <c r="B446" i="13"/>
  <c r="B458" i="13"/>
  <c r="C477" i="13"/>
  <c r="E50" i="13"/>
  <c r="G127" i="106"/>
  <c r="D107" i="106"/>
  <c r="C303" i="13"/>
  <c r="C67" i="106"/>
  <c r="B358" i="13"/>
  <c r="B517" i="13"/>
  <c r="E159" i="13"/>
  <c r="F393" i="13"/>
  <c r="D347" i="13"/>
  <c r="D230" i="13"/>
  <c r="C432" i="13"/>
  <c r="F156" i="13"/>
  <c r="D240" i="13"/>
  <c r="B410" i="13"/>
  <c r="B229" i="13"/>
  <c r="B498" i="13"/>
  <c r="B245" i="13"/>
  <c r="F390" i="13"/>
  <c r="F82" i="13"/>
  <c r="D390" i="13"/>
  <c r="C382" i="13"/>
  <c r="E317" i="13"/>
  <c r="D155" i="13"/>
  <c r="E154" i="13"/>
  <c r="E431" i="13"/>
  <c r="C262" i="13"/>
  <c r="C308" i="13"/>
  <c r="E134" i="13"/>
  <c r="E89" i="13"/>
  <c r="B331" i="13"/>
  <c r="B304" i="13"/>
  <c r="F445" i="13"/>
  <c r="D151" i="13"/>
  <c r="F63" i="13"/>
  <c r="C332" i="13"/>
  <c r="C199" i="13"/>
  <c r="C318" i="13"/>
  <c r="F287" i="13"/>
  <c r="C95" i="13"/>
  <c r="C241" i="13"/>
  <c r="B460" i="13"/>
  <c r="D348" i="13"/>
  <c r="B58" i="13"/>
  <c r="E368" i="13"/>
  <c r="B311" i="13"/>
  <c r="E310" i="13"/>
  <c r="B472" i="13"/>
  <c r="D224" i="13"/>
  <c r="D87" i="13"/>
  <c r="E7" i="112"/>
  <c r="C476" i="13"/>
  <c r="F411" i="13"/>
  <c r="F199" i="13"/>
  <c r="D120" i="13"/>
  <c r="F144" i="13"/>
  <c r="B406" i="13"/>
  <c r="C441" i="13"/>
  <c r="D400" i="13"/>
  <c r="B57" i="13"/>
  <c r="D165" i="13"/>
  <c r="B119" i="13"/>
  <c r="F408" i="13"/>
  <c r="D267" i="13"/>
  <c r="C97" i="106"/>
  <c r="D419" i="13"/>
  <c r="C145" i="13"/>
  <c r="C317" i="13"/>
  <c r="F101" i="13"/>
  <c r="D397" i="13"/>
  <c r="B120" i="13"/>
  <c r="E467" i="13"/>
  <c r="G27" i="106"/>
  <c r="F198" i="13"/>
  <c r="D293" i="13"/>
  <c r="F193" i="13"/>
  <c r="B112" i="13"/>
  <c r="F336" i="13"/>
  <c r="B223" i="13"/>
  <c r="B121" i="13"/>
  <c r="D455" i="13"/>
  <c r="B421" i="13"/>
  <c r="F166" i="13"/>
  <c r="D405" i="13"/>
  <c r="C265" i="13"/>
  <c r="D57" i="106"/>
  <c r="C472" i="13"/>
  <c r="F453" i="13"/>
  <c r="E137" i="13"/>
  <c r="E161" i="13"/>
  <c r="F412" i="13"/>
  <c r="D164" i="13"/>
  <c r="D448" i="13"/>
  <c r="D218" i="13"/>
  <c r="D325" i="13"/>
  <c r="D444" i="13"/>
  <c r="B52" i="13"/>
  <c r="F66" i="13"/>
  <c r="C204" i="13"/>
  <c r="E320" i="13"/>
  <c r="F58" i="13"/>
  <c r="E367" i="13"/>
  <c r="D366" i="13"/>
  <c r="D194" i="13"/>
  <c r="F192" i="13"/>
  <c r="C113" i="13"/>
  <c r="B299" i="13"/>
  <c r="D389" i="13"/>
  <c r="B236" i="13"/>
  <c r="F470" i="13"/>
  <c r="E167" i="13"/>
  <c r="F433" i="13"/>
  <c r="D245" i="13"/>
  <c r="D335" i="13"/>
  <c r="F362" i="13"/>
  <c r="C389" i="13"/>
  <c r="C223" i="13"/>
  <c r="E102" i="13"/>
  <c r="E114" i="13"/>
  <c r="F104" i="13"/>
  <c r="F67" i="106"/>
  <c r="B280" i="13"/>
  <c r="B395" i="13"/>
  <c r="C103" i="13"/>
  <c r="F89" i="13"/>
  <c r="C217" i="13"/>
  <c r="E468" i="13"/>
  <c r="D55" i="13"/>
  <c r="F234" i="13"/>
  <c r="E271" i="13"/>
  <c r="F73" i="13"/>
  <c r="D43" i="13"/>
  <c r="B453" i="13"/>
  <c r="E104" i="13"/>
  <c r="B314" i="13"/>
  <c r="B425" i="13"/>
  <c r="D355" i="13"/>
  <c r="B129" i="13"/>
  <c r="D90" i="13"/>
  <c r="C316" i="13"/>
  <c r="B28" i="13"/>
  <c r="F255" i="13"/>
  <c r="D271" i="13"/>
  <c r="C284" i="13"/>
  <c r="C405" i="13"/>
  <c r="E183" i="13"/>
  <c r="E303" i="13"/>
  <c r="B356" i="13"/>
  <c r="E449" i="13"/>
  <c r="E57" i="106"/>
  <c r="E330" i="13"/>
  <c r="F309" i="13"/>
  <c r="C143" i="13"/>
  <c r="E443" i="13"/>
  <c r="D431" i="13"/>
  <c r="B92" i="13"/>
  <c r="F15" i="113"/>
  <c r="D441" i="13"/>
  <c r="D130" i="13"/>
  <c r="D66" i="13"/>
  <c r="D102" i="13"/>
  <c r="E186" i="13"/>
  <c r="F27" i="13"/>
  <c r="D373" i="13"/>
  <c r="E361" i="13"/>
  <c r="E135" i="13"/>
  <c r="B66" i="13"/>
  <c r="B467" i="13"/>
  <c r="C446" i="13"/>
  <c r="C392" i="13"/>
  <c r="C102" i="13"/>
  <c r="B185" i="13"/>
  <c r="B159" i="13"/>
  <c r="E207" i="13"/>
  <c r="C295" i="13"/>
  <c r="D365" i="13"/>
  <c r="B503" i="13"/>
  <c r="C194" i="13"/>
  <c r="E249" i="13"/>
  <c r="F292" i="13"/>
  <c r="B27" i="13"/>
  <c r="D341" i="13"/>
  <c r="F153" i="13"/>
  <c r="C251" i="13"/>
  <c r="E439" i="13"/>
  <c r="E424" i="13"/>
  <c r="C106" i="13"/>
  <c r="D363" i="13"/>
  <c r="D104" i="13"/>
  <c r="B133" i="13"/>
  <c r="C159" i="13"/>
  <c r="B111" i="13"/>
  <c r="D239" i="13"/>
  <c r="C408" i="13"/>
  <c r="F456" i="13"/>
  <c r="D116" i="13"/>
  <c r="F139" i="13"/>
  <c r="F44" i="13"/>
  <c r="B519" i="13"/>
  <c r="B25" i="13"/>
  <c r="C282" i="13"/>
  <c r="D433" i="13"/>
  <c r="C7" i="106"/>
  <c r="C455" i="13"/>
  <c r="D27" i="13"/>
  <c r="D453" i="13"/>
  <c r="E379" i="13"/>
  <c r="B122" i="13"/>
  <c r="B400" i="13"/>
  <c r="E357" i="13"/>
  <c r="D320" i="13"/>
  <c r="E294" i="13"/>
  <c r="D161" i="13"/>
  <c r="F176" i="13"/>
  <c r="C409" i="13"/>
  <c r="E419" i="13"/>
  <c r="B344" i="13"/>
  <c r="E396" i="13"/>
  <c r="F257" i="13"/>
  <c r="B512" i="13"/>
  <c r="B167" i="13"/>
  <c r="F413" i="13"/>
  <c r="F38" i="13"/>
  <c r="E182" i="13"/>
  <c r="C266" i="13"/>
  <c r="D100" i="13"/>
  <c r="B439" i="13"/>
  <c r="B372" i="13"/>
  <c r="E47" i="13"/>
  <c r="D340" i="13"/>
  <c r="C87" i="13"/>
  <c r="E257" i="13"/>
  <c r="B482" i="13"/>
  <c r="D124" i="13"/>
  <c r="C101" i="13"/>
  <c r="E150" i="13"/>
  <c r="B533" i="13"/>
  <c r="F299" i="13"/>
  <c r="B524" i="13"/>
  <c r="E209" i="13"/>
  <c r="D282" i="13"/>
  <c r="B455" i="13"/>
  <c r="F231" i="13"/>
  <c r="B260" i="13"/>
  <c r="E82" i="13"/>
  <c r="E204" i="13"/>
  <c r="D133" i="13"/>
  <c r="C311" i="13"/>
  <c r="C273" i="13"/>
  <c r="G37" i="106"/>
  <c r="C404" i="13"/>
  <c r="E215" i="13"/>
  <c r="F117" i="106"/>
  <c r="F137" i="13"/>
  <c r="F47" i="13"/>
  <c r="D361" i="13"/>
  <c r="F127" i="106"/>
  <c r="C196" i="13"/>
  <c r="F403" i="13"/>
  <c r="B164" i="13"/>
  <c r="F400" i="13"/>
  <c r="F324" i="13"/>
  <c r="E346" i="13"/>
  <c r="C297" i="13"/>
  <c r="E91" i="13"/>
  <c r="E356" i="13"/>
  <c r="B461" i="13"/>
  <c r="E127" i="13"/>
  <c r="D188" i="13"/>
  <c r="D263" i="13"/>
  <c r="B257" i="13"/>
  <c r="B40" i="13"/>
  <c r="B248" i="13"/>
  <c r="F427" i="13"/>
  <c r="D47" i="13"/>
  <c r="D465" i="13"/>
  <c r="F469" i="13"/>
  <c r="F318" i="13"/>
  <c r="D98" i="13"/>
  <c r="C123" i="13"/>
  <c r="B98" i="13"/>
  <c r="C68" i="13"/>
  <c r="F272" i="13"/>
  <c r="C164" i="13"/>
  <c r="B114" i="13"/>
  <c r="E32" i="13"/>
  <c r="B363" i="13"/>
  <c r="F452" i="13"/>
  <c r="F140" i="13"/>
  <c r="B192" i="13"/>
  <c r="F446" i="13"/>
  <c r="E67" i="106"/>
  <c r="D138" i="13"/>
  <c r="B208" i="13"/>
  <c r="E427" i="13"/>
  <c r="E464" i="13"/>
  <c r="B271" i="13"/>
  <c r="C187" i="13"/>
  <c r="C341" i="13"/>
  <c r="F439" i="13"/>
  <c r="B473" i="13"/>
  <c r="E408" i="13"/>
  <c r="C229" i="13"/>
  <c r="C138" i="13"/>
  <c r="D360" i="13"/>
  <c r="F132" i="13"/>
  <c r="E203" i="13"/>
  <c r="E36" i="13"/>
  <c r="F152" i="13"/>
  <c r="E19" i="112"/>
  <c r="C180" i="13"/>
  <c r="C127" i="106"/>
  <c r="E79" i="13"/>
  <c r="D234" i="13"/>
  <c r="D31" i="13"/>
  <c r="D112" i="13"/>
  <c r="E473" i="13"/>
  <c r="B128" i="13"/>
  <c r="C151" i="13"/>
  <c r="E111" i="13"/>
  <c r="C146" i="13"/>
  <c r="C25" i="13"/>
  <c r="C329" i="13"/>
  <c r="E124" i="13"/>
  <c r="B361" i="13"/>
  <c r="E288" i="13"/>
  <c r="F124" i="13"/>
  <c r="C450" i="13"/>
  <c r="B84" i="13"/>
  <c r="F224" i="13"/>
  <c r="D162" i="13"/>
  <c r="F249" i="13"/>
  <c r="E302" i="13"/>
  <c r="B413" i="13"/>
  <c r="C27" i="106"/>
  <c r="C117" i="106"/>
  <c r="D67" i="106"/>
  <c r="C379" i="13"/>
  <c r="C124" i="13"/>
  <c r="C161" i="13"/>
  <c r="F438" i="13"/>
  <c r="B329" i="13"/>
  <c r="D410" i="13"/>
  <c r="E333" i="13"/>
  <c r="F404" i="13"/>
  <c r="F441" i="13"/>
  <c r="C328" i="13"/>
  <c r="E235" i="13"/>
  <c r="F405" i="13"/>
  <c r="F54" i="13"/>
  <c r="C139" i="13"/>
  <c r="B261" i="13"/>
  <c r="F210" i="13"/>
  <c r="B214" i="13"/>
  <c r="E351" i="13"/>
  <c r="D432" i="13"/>
  <c r="C160" i="13"/>
  <c r="B198" i="13"/>
  <c r="C66" i="13"/>
  <c r="F329" i="13"/>
  <c r="E178" i="13"/>
  <c r="B31" i="13"/>
  <c r="C244" i="13"/>
  <c r="F23" i="113"/>
  <c r="C245" i="13"/>
  <c r="C156" i="13"/>
  <c r="F311" i="13"/>
  <c r="F406" i="13"/>
  <c r="E97" i="106"/>
  <c r="B384" i="13"/>
  <c r="C344" i="13"/>
  <c r="D311" i="13"/>
  <c r="B181" i="13"/>
  <c r="B383" i="13"/>
  <c r="C249" i="13"/>
  <c r="E217" i="13"/>
  <c r="C362" i="13"/>
  <c r="E245" i="13"/>
  <c r="E415" i="13"/>
  <c r="E208" i="13"/>
  <c r="D184" i="13"/>
  <c r="C471" i="13"/>
  <c r="C31" i="13"/>
  <c r="C315" i="13"/>
  <c r="G97" i="106"/>
  <c r="E85" i="13"/>
  <c r="F330" i="13"/>
  <c r="D41" i="13"/>
  <c r="C116" i="13"/>
  <c r="D65" i="13"/>
  <c r="B152" i="13"/>
  <c r="C340" i="13"/>
  <c r="F245" i="13"/>
  <c r="E434" i="13"/>
  <c r="C48" i="13"/>
  <c r="F31" i="13"/>
  <c r="C448" i="13"/>
  <c r="D229" i="13"/>
  <c r="D256" i="13"/>
  <c r="F267" i="13"/>
  <c r="B172" i="13"/>
  <c r="E172" i="13"/>
  <c r="D242" i="13"/>
  <c r="C97" i="13"/>
  <c r="F33" i="13"/>
  <c r="F116" i="13"/>
  <c r="E278" i="13"/>
  <c r="D106" i="13"/>
  <c r="B283" i="13"/>
  <c r="F261" i="13"/>
  <c r="D76" i="13"/>
  <c r="B113" i="13"/>
  <c r="D23" i="113"/>
  <c r="F165" i="13"/>
  <c r="E475" i="13"/>
  <c r="B317" i="13"/>
  <c r="D411" i="13"/>
  <c r="D52" i="13"/>
  <c r="E236" i="13"/>
  <c r="D183" i="13"/>
  <c r="C454" i="13"/>
  <c r="E41" i="13"/>
  <c r="F77" i="106"/>
  <c r="E81" i="13"/>
  <c r="D412" i="13"/>
  <c r="B449" i="13"/>
  <c r="E146" i="13"/>
  <c r="F289" i="13"/>
  <c r="C360" i="13"/>
  <c r="D59" i="13"/>
  <c r="C183" i="13"/>
  <c r="F96" i="13"/>
  <c r="F248" i="13"/>
  <c r="F262" i="13"/>
  <c r="D458" i="13"/>
  <c r="C287" i="13"/>
  <c r="D220" i="13"/>
  <c r="D357" i="13"/>
  <c r="B150" i="13"/>
  <c r="F105" i="13"/>
  <c r="B103" i="13"/>
  <c r="B177" i="13"/>
  <c r="F215" i="13"/>
  <c r="F103" i="13"/>
  <c r="B155" i="13"/>
  <c r="F264" i="13"/>
  <c r="E334" i="13"/>
  <c r="E319" i="13"/>
  <c r="B180" i="13"/>
  <c r="C117" i="13"/>
  <c r="B450" i="13"/>
  <c r="D185" i="13"/>
  <c r="B26" i="13"/>
  <c r="D84" i="13"/>
  <c r="C198" i="13"/>
  <c r="C415" i="13"/>
  <c r="E378" i="13"/>
  <c r="D134" i="13"/>
  <c r="B267" i="13"/>
  <c r="D470" i="13"/>
  <c r="C72" i="13"/>
  <c r="C439" i="13"/>
  <c r="D372" i="13"/>
  <c r="D127" i="106"/>
  <c r="C428" i="13"/>
  <c r="C208" i="13"/>
  <c r="G7" i="106"/>
  <c r="C40" i="13"/>
  <c r="D443" i="13"/>
  <c r="B420" i="13"/>
  <c r="F351" i="13"/>
  <c r="B408" i="13"/>
  <c r="D50" i="13"/>
  <c r="E68" i="13"/>
  <c r="B175" i="13"/>
  <c r="B50" i="13"/>
  <c r="D103" i="13"/>
  <c r="C314" i="13"/>
  <c r="B336" i="13"/>
  <c r="B34" i="13"/>
  <c r="C261" i="13"/>
  <c r="C28" i="13"/>
  <c r="E283" i="13"/>
  <c r="F232" i="13"/>
  <c r="C219" i="13"/>
  <c r="C216" i="13"/>
  <c r="C75" i="13"/>
  <c r="E168" i="13"/>
  <c r="E457" i="13"/>
  <c r="F366" i="13"/>
  <c r="E363" i="13"/>
  <c r="D58" i="13"/>
  <c r="C459" i="13"/>
  <c r="D258" i="13"/>
  <c r="F373" i="13"/>
  <c r="E420" i="13"/>
  <c r="F273" i="13"/>
  <c r="D384" i="13"/>
  <c r="C89" i="13"/>
  <c r="B415" i="13"/>
  <c r="F32" i="13"/>
  <c r="D266" i="13"/>
  <c r="E332" i="13"/>
  <c r="D428" i="13"/>
  <c r="C424" i="13"/>
  <c r="F296" i="13"/>
  <c r="G17" i="106"/>
  <c r="C169" i="13"/>
  <c r="F265" i="13"/>
  <c r="F212" i="13"/>
  <c r="E395" i="13"/>
  <c r="B380" i="13"/>
  <c r="D36" i="13"/>
  <c r="D241" i="13"/>
  <c r="F36" i="13"/>
  <c r="B127" i="13"/>
  <c r="F180" i="13"/>
  <c r="D342" i="13"/>
  <c r="F145" i="13"/>
  <c r="E422" i="13"/>
  <c r="D376" i="13"/>
  <c r="D204" i="13"/>
  <c r="C290" i="13"/>
  <c r="C220" i="13"/>
  <c r="E193" i="13"/>
  <c r="F422" i="13"/>
  <c r="D378" i="13"/>
  <c r="E471" i="13"/>
  <c r="E166" i="13"/>
  <c r="D416" i="13"/>
  <c r="C467" i="13"/>
  <c r="F123" i="13"/>
  <c r="B87" i="13"/>
  <c r="C130" i="13"/>
  <c r="E258" i="13"/>
  <c r="F121" i="13"/>
  <c r="D387" i="13"/>
  <c r="F365" i="13"/>
  <c r="B43" i="13"/>
  <c r="D216" i="13"/>
  <c r="B323" i="13"/>
  <c r="B70" i="13"/>
  <c r="B393" i="13"/>
  <c r="B39" i="13"/>
  <c r="D295" i="13"/>
  <c r="E240" i="13"/>
  <c r="J23" i="106" l="1"/>
  <c r="H23" i="106" s="1"/>
  <c r="J19" i="106"/>
  <c r="H19" i="106" s="1"/>
  <c r="J21" i="106"/>
  <c r="H21" i="106" s="1"/>
  <c r="J11" i="106"/>
  <c r="H11" i="106" s="1"/>
  <c r="J13" i="106"/>
  <c r="H13" i="106" s="1"/>
  <c r="J9" i="106"/>
  <c r="H9" i="106" s="1"/>
  <c r="I11" i="106"/>
  <c r="I83" i="106"/>
  <c r="H25" i="113"/>
  <c r="J99" i="106"/>
  <c r="H99" i="106" s="1"/>
  <c r="J103" i="106"/>
  <c r="H103" i="106" s="1"/>
  <c r="J101" i="106"/>
  <c r="H101" i="106" s="1"/>
  <c r="I99" i="106"/>
  <c r="I27" i="113"/>
  <c r="G27" i="113" s="1"/>
  <c r="H21" i="112"/>
  <c r="I69" i="106"/>
  <c r="I133" i="106"/>
  <c r="I123" i="106"/>
  <c r="J39" i="106"/>
  <c r="H39" i="106" s="1"/>
  <c r="J43" i="106"/>
  <c r="H43" i="106" s="1"/>
  <c r="J41" i="106"/>
  <c r="H41" i="106" s="1"/>
  <c r="I41" i="106"/>
  <c r="H19" i="113"/>
  <c r="I19" i="113"/>
  <c r="G19" i="113" s="1"/>
  <c r="I59" i="106"/>
  <c r="I73" i="106"/>
  <c r="J29" i="106"/>
  <c r="H29" i="106" s="1"/>
  <c r="J31" i="106"/>
  <c r="H31" i="106" s="1"/>
  <c r="J33" i="106"/>
  <c r="H33" i="106" s="1"/>
  <c r="I31" i="106"/>
  <c r="H9" i="112"/>
  <c r="J131" i="106"/>
  <c r="H131" i="106" s="1"/>
  <c r="J129" i="106"/>
  <c r="H129" i="106" s="1"/>
  <c r="I131" i="106"/>
  <c r="J133" i="106"/>
  <c r="H133" i="106" s="1"/>
  <c r="I113" i="106"/>
  <c r="I23" i="106"/>
  <c r="I19" i="106"/>
  <c r="I129" i="106"/>
  <c r="J71" i="106"/>
  <c r="H71" i="106" s="1"/>
  <c r="J73" i="106"/>
  <c r="H73" i="106" s="1"/>
  <c r="J69" i="106"/>
  <c r="H69" i="106" s="1"/>
  <c r="I71" i="106"/>
  <c r="J119" i="106"/>
  <c r="H119" i="106" s="1"/>
  <c r="J121" i="106"/>
  <c r="H121" i="106" s="1"/>
  <c r="J123" i="106"/>
  <c r="H123" i="106" s="1"/>
  <c r="J63" i="106"/>
  <c r="H63" i="106" s="1"/>
  <c r="J59" i="106"/>
  <c r="H59" i="106" s="1"/>
  <c r="J61" i="106"/>
  <c r="H61" i="106" s="1"/>
  <c r="I33" i="112"/>
  <c r="G33" i="112" s="1"/>
  <c r="J49" i="106"/>
  <c r="H49" i="106" s="1"/>
  <c r="J51" i="106"/>
  <c r="H51" i="106" s="1"/>
  <c r="J53" i="106"/>
  <c r="H53" i="106" s="1"/>
  <c r="I51" i="106"/>
  <c r="I21" i="112"/>
  <c r="G21" i="112" s="1"/>
  <c r="H27" i="113"/>
  <c r="H33" i="112"/>
  <c r="I27" i="112"/>
  <c r="G27" i="112" s="1"/>
  <c r="I9" i="112"/>
  <c r="G9" i="112" s="1"/>
  <c r="I109" i="106"/>
  <c r="I89" i="106"/>
  <c r="I103" i="106"/>
  <c r="H15" i="112"/>
  <c r="H27" i="112"/>
  <c r="J81" i="106"/>
  <c r="H81" i="106" s="1"/>
  <c r="J83" i="106"/>
  <c r="H83" i="106" s="1"/>
  <c r="J79" i="106"/>
  <c r="H79" i="106" s="1"/>
  <c r="I81" i="106"/>
  <c r="I17" i="113"/>
  <c r="G17" i="113" s="1"/>
  <c r="H17" i="113"/>
  <c r="I25" i="113"/>
  <c r="G25" i="113" s="1"/>
  <c r="I33" i="113"/>
  <c r="G33" i="113" s="1"/>
  <c r="H11" i="113"/>
  <c r="I11" i="113"/>
  <c r="G11" i="113" s="1"/>
  <c r="I13" i="106"/>
  <c r="I33" i="106"/>
  <c r="J113" i="106"/>
  <c r="H113" i="106" s="1"/>
  <c r="J111" i="106"/>
  <c r="H111" i="106" s="1"/>
  <c r="J109" i="106"/>
  <c r="H109" i="106" s="1"/>
  <c r="I111" i="106"/>
  <c r="I79" i="106"/>
  <c r="I9" i="113"/>
  <c r="G9" i="113" s="1"/>
  <c r="H9" i="113"/>
  <c r="J93" i="106"/>
  <c r="H93" i="106" s="1"/>
  <c r="J89" i="106"/>
  <c r="H89" i="106" s="1"/>
  <c r="J91" i="106"/>
  <c r="H91" i="106" s="1"/>
  <c r="I63" i="106"/>
  <c r="I49" i="106"/>
  <c r="I53" i="106"/>
  <c r="I29" i="106"/>
  <c r="H33" i="113"/>
  <c r="I119" i="106"/>
  <c r="H35" i="113"/>
  <c r="I43" i="106"/>
  <c r="I39" i="106"/>
  <c r="I15" i="112"/>
  <c r="G15" i="112" s="1"/>
  <c r="I35" i="113"/>
  <c r="G35" i="113" s="1"/>
  <c r="I9" i="106"/>
  <c r="I93" i="106"/>
  <c r="K33" i="113" l="1"/>
  <c r="J11" i="8" s="1"/>
  <c r="L33" i="113"/>
  <c r="K11" i="8" s="1"/>
  <c r="M111" i="106"/>
  <c r="AB41" i="1" s="1"/>
  <c r="L111" i="106"/>
  <c r="AB40" i="1" s="1"/>
  <c r="L81" i="106"/>
  <c r="W40" i="1" s="1"/>
  <c r="M81" i="106"/>
  <c r="W41" i="1" s="1"/>
  <c r="L131" i="106"/>
  <c r="AD40" i="1" s="1"/>
  <c r="M131" i="106"/>
  <c r="AD41" i="1" s="1"/>
  <c r="L29" i="106"/>
  <c r="H34" i="1" s="1"/>
  <c r="M29" i="106"/>
  <c r="H35" i="1" s="1"/>
  <c r="I101" i="106"/>
  <c r="L51" i="106"/>
  <c r="K40" i="1" s="1"/>
  <c r="M51" i="106"/>
  <c r="K41" i="1" s="1"/>
  <c r="L25" i="113"/>
  <c r="K9" i="8" s="1"/>
  <c r="K25" i="113"/>
  <c r="J9" i="8" s="1"/>
  <c r="H9" i="8" s="1"/>
  <c r="M49" i="106"/>
  <c r="K35" i="1" s="1"/>
  <c r="L49" i="106"/>
  <c r="K34" i="1" s="1"/>
  <c r="K30" i="1" s="1"/>
  <c r="K9" i="112"/>
  <c r="G16" i="6" s="1"/>
  <c r="L9" i="112"/>
  <c r="L83" i="106"/>
  <c r="W43" i="1" s="1"/>
  <c r="M83" i="106"/>
  <c r="W44" i="1" s="1"/>
  <c r="M93" i="106"/>
  <c r="X44" i="1" s="1"/>
  <c r="L93" i="106"/>
  <c r="X43" i="1" s="1"/>
  <c r="X32" i="1" s="1"/>
  <c r="L63" i="106"/>
  <c r="N43" i="1" s="1"/>
  <c r="M63" i="106"/>
  <c r="N44" i="1" s="1"/>
  <c r="M33" i="106"/>
  <c r="H44" i="1" s="1"/>
  <c r="L33" i="106"/>
  <c r="H43" i="1" s="1"/>
  <c r="K27" i="112"/>
  <c r="G26" i="6" s="1"/>
  <c r="L27" i="112"/>
  <c r="H26" i="6" s="1"/>
  <c r="M11" i="106"/>
  <c r="F41" i="1" s="1"/>
  <c r="L11" i="106"/>
  <c r="F40" i="1" s="1"/>
  <c r="F31" i="1" s="1"/>
  <c r="M9" i="106"/>
  <c r="L9" i="106"/>
  <c r="F34" i="1" s="1"/>
  <c r="L13" i="106"/>
  <c r="F43" i="1" s="1"/>
  <c r="M13" i="106"/>
  <c r="F44" i="1" s="1"/>
  <c r="K15" i="112"/>
  <c r="G17" i="6" s="1"/>
  <c r="L15" i="112"/>
  <c r="H17" i="6" s="1"/>
  <c r="M103" i="106"/>
  <c r="AA44" i="1" s="1"/>
  <c r="L103" i="106"/>
  <c r="AA43" i="1" s="1"/>
  <c r="K11" i="113"/>
  <c r="F12" i="7" s="1"/>
  <c r="L11" i="113"/>
  <c r="G12" i="7" s="1"/>
  <c r="L89" i="106"/>
  <c r="X34" i="1" s="1"/>
  <c r="M89" i="106"/>
  <c r="X35" i="1" s="1"/>
  <c r="I61" i="106"/>
  <c r="L129" i="106"/>
  <c r="AD34" i="1" s="1"/>
  <c r="M129" i="106"/>
  <c r="AD35" i="1" s="1"/>
  <c r="L21" i="112"/>
  <c r="H21" i="6" s="1"/>
  <c r="K21" i="112"/>
  <c r="G21" i="6" s="1"/>
  <c r="E21" i="6" s="1"/>
  <c r="L31" i="106"/>
  <c r="H40" i="1" s="1"/>
  <c r="M31" i="106"/>
  <c r="H41" i="1" s="1"/>
  <c r="L69" i="106"/>
  <c r="Q34" i="1" s="1"/>
  <c r="M69" i="106"/>
  <c r="Q35" i="1" s="1"/>
  <c r="M39" i="106"/>
  <c r="I35" i="1" s="1"/>
  <c r="L39" i="106"/>
  <c r="I34" i="1" s="1"/>
  <c r="I30" i="1" s="1"/>
  <c r="I91" i="106"/>
  <c r="M109" i="106"/>
  <c r="AB35" i="1" s="1"/>
  <c r="L109" i="106"/>
  <c r="AB34" i="1" s="1"/>
  <c r="AB30" i="1" s="1"/>
  <c r="L19" i="106"/>
  <c r="G34" i="1" s="1"/>
  <c r="M19" i="106"/>
  <c r="G35" i="1" s="1"/>
  <c r="M73" i="106"/>
  <c r="Q44" i="1" s="1"/>
  <c r="L73" i="106"/>
  <c r="Q43" i="1" s="1"/>
  <c r="M133" i="106"/>
  <c r="AD44" i="1" s="1"/>
  <c r="L133" i="106"/>
  <c r="AD43" i="1" s="1"/>
  <c r="AD32" i="1" s="1"/>
  <c r="M43" i="106"/>
  <c r="I44" i="1" s="1"/>
  <c r="L43" i="106"/>
  <c r="I43" i="1" s="1"/>
  <c r="K9" i="113"/>
  <c r="F9" i="7" s="1"/>
  <c r="L9" i="113"/>
  <c r="L23" i="106"/>
  <c r="G43" i="1" s="1"/>
  <c r="M23" i="106"/>
  <c r="G44" i="1" s="1"/>
  <c r="L59" i="106"/>
  <c r="N34" i="1" s="1"/>
  <c r="M59" i="106"/>
  <c r="N35" i="1" s="1"/>
  <c r="L99" i="106"/>
  <c r="AA34" i="1" s="1"/>
  <c r="M99" i="106"/>
  <c r="AA35" i="1" s="1"/>
  <c r="M41" i="106"/>
  <c r="I41" i="1" s="1"/>
  <c r="L41" i="106"/>
  <c r="I40" i="1" s="1"/>
  <c r="I31" i="1" s="1"/>
  <c r="M53" i="106"/>
  <c r="K44" i="1" s="1"/>
  <c r="L53" i="106"/>
  <c r="K43" i="1" s="1"/>
  <c r="L123" i="106"/>
  <c r="AC43" i="1" s="1"/>
  <c r="M123" i="106"/>
  <c r="AC44" i="1" s="1"/>
  <c r="K35" i="113"/>
  <c r="N11" i="8" s="1"/>
  <c r="L35" i="113"/>
  <c r="O11" i="8" s="1"/>
  <c r="K17" i="113"/>
  <c r="J8" i="8" s="1"/>
  <c r="L17" i="113"/>
  <c r="K8" i="8" s="1"/>
  <c r="M113" i="106"/>
  <c r="AB44" i="1" s="1"/>
  <c r="L113" i="106"/>
  <c r="AB43" i="1" s="1"/>
  <c r="L27" i="113"/>
  <c r="O9" i="8" s="1"/>
  <c r="K27" i="113"/>
  <c r="N9" i="8" s="1"/>
  <c r="I9" i="8" s="1"/>
  <c r="M71" i="106"/>
  <c r="Q41" i="1" s="1"/>
  <c r="L71" i="106"/>
  <c r="Q40" i="1" s="1"/>
  <c r="L119" i="106"/>
  <c r="AC34" i="1" s="1"/>
  <c r="M119" i="106"/>
  <c r="AC35" i="1" s="1"/>
  <c r="L79" i="106"/>
  <c r="W34" i="1" s="1"/>
  <c r="M79" i="106"/>
  <c r="W35" i="1" s="1"/>
  <c r="L33" i="112"/>
  <c r="H28" i="6" s="1"/>
  <c r="K33" i="112"/>
  <c r="G28" i="6" s="1"/>
  <c r="E28" i="6" s="1"/>
  <c r="I121" i="106"/>
  <c r="L19" i="113"/>
  <c r="O8" i="8" s="1"/>
  <c r="K19" i="113"/>
  <c r="N8" i="8" s="1"/>
  <c r="I8" i="8" s="1"/>
  <c r="I21" i="106"/>
  <c r="AA30" i="1" l="1"/>
  <c r="Q30" i="1"/>
  <c r="E17" i="6"/>
  <c r="N32" i="1"/>
  <c r="K31" i="1"/>
  <c r="H11" i="8"/>
  <c r="H8" i="8"/>
  <c r="W30" i="1"/>
  <c r="M61" i="106"/>
  <c r="N41" i="1" s="1"/>
  <c r="L61" i="106"/>
  <c r="N40" i="1" s="1"/>
  <c r="F3" i="113"/>
  <c r="D3" i="113" s="1"/>
  <c r="G9" i="7"/>
  <c r="E9" i="7" s="1"/>
  <c r="L91" i="106"/>
  <c r="X40" i="1" s="1"/>
  <c r="M91" i="106"/>
  <c r="X41" i="1" s="1"/>
  <c r="AC30" i="1"/>
  <c r="X30" i="1"/>
  <c r="I11" i="8"/>
  <c r="W32" i="1"/>
  <c r="AD31" i="1"/>
  <c r="Q31" i="1"/>
  <c r="K32" i="1"/>
  <c r="I32" i="1"/>
  <c r="W31" i="1"/>
  <c r="M121" i="106"/>
  <c r="AC41" i="1" s="1"/>
  <c r="L121" i="106"/>
  <c r="AC40" i="1" s="1"/>
  <c r="AC31" i="1" s="1"/>
  <c r="L101" i="106"/>
  <c r="AA40" i="1" s="1"/>
  <c r="M101" i="106"/>
  <c r="AA41" i="1" s="1"/>
  <c r="G30" i="1"/>
  <c r="H30" i="1"/>
  <c r="G32" i="1"/>
  <c r="F35" i="1"/>
  <c r="F30" i="1" s="1"/>
  <c r="F3" i="112"/>
  <c r="D3" i="112" s="1"/>
  <c r="H16" i="6"/>
  <c r="E16" i="6" s="1"/>
  <c r="AC32" i="1"/>
  <c r="E12" i="7"/>
  <c r="E26" i="6"/>
  <c r="AB31" i="1"/>
  <c r="AA32" i="1"/>
  <c r="H32" i="1"/>
  <c r="N30" i="1"/>
  <c r="F32" i="1"/>
  <c r="AD30" i="1"/>
  <c r="M21" i="106"/>
  <c r="G41" i="1" s="1"/>
  <c r="L21" i="106"/>
  <c r="G40" i="1" s="1"/>
  <c r="G31" i="1" s="1"/>
  <c r="AB32" i="1"/>
  <c r="Q32" i="1"/>
  <c r="H31" i="1"/>
  <c r="X31" i="1" l="1"/>
  <c r="N31" i="1"/>
  <c r="G3" i="106"/>
  <c r="E3" i="106" s="1"/>
  <c r="AA31" i="1"/>
</calcChain>
</file>

<file path=xl/sharedStrings.xml><?xml version="1.0" encoding="utf-8"?>
<sst xmlns="http://schemas.openxmlformats.org/spreadsheetml/2006/main" count="9851" uniqueCount="2486">
  <si>
    <t>Form: Capital Payments &amp; Receipts Q4 (CPR4)</t>
  </si>
  <si>
    <t>2023-24</t>
  </si>
  <si>
    <r>
      <rPr>
        <b/>
        <sz val="12"/>
        <color rgb="FFFF0000"/>
        <rFont val="Arial"/>
        <family val="2"/>
      </rPr>
      <t xml:space="preserve">PLEASE RETURN THE COMPLETED FORM BY FRIDAY 19 APRIL 2024 TO: </t>
    </r>
    <r>
      <rPr>
        <u/>
        <sz val="12"/>
        <color rgb="FF0000FF"/>
        <rFont val="Arial"/>
        <family val="2"/>
      </rPr>
      <t>CapitalData@levellingup.gov.uk</t>
    </r>
  </si>
  <si>
    <t>ALL FIGURES TO BE REPORTED IN WHOLE THOUSANDS (£'000s) AND, NORMALLY, POSITIVE.</t>
  </si>
  <si>
    <t>Any queries concerning completion of this form should be sent to:</t>
  </si>
  <si>
    <t>CapitalData@levellingup.gov.uk</t>
  </si>
  <si>
    <r>
      <rPr>
        <sz val="12"/>
        <rFont val="Arial"/>
        <family val="2"/>
      </rPr>
      <t xml:space="preserve">Local authorities, as defined in section 23 of the </t>
    </r>
    <r>
      <rPr>
        <u/>
        <sz val="12"/>
        <color indexed="12"/>
        <rFont val="Arial"/>
        <family val="2"/>
      </rPr>
      <t>Local Government Act 2003</t>
    </r>
    <r>
      <rPr>
        <sz val="12"/>
        <rFont val="Arial"/>
        <family val="2"/>
      </rPr>
      <t xml:space="preserve">, are required to submit this return to the Secretary of State under section 14 of the </t>
    </r>
    <r>
      <rPr>
        <u/>
        <sz val="12"/>
        <color rgb="FF0000FF"/>
        <rFont val="Arial"/>
        <family val="2"/>
      </rPr>
      <t>Local Government Act 2003</t>
    </r>
    <r>
      <rPr>
        <sz val="12"/>
        <rFont val="Arial"/>
        <family val="2"/>
      </rPr>
      <t>.</t>
    </r>
  </si>
  <si>
    <r>
      <rPr>
        <sz val="12"/>
        <rFont val="Arial"/>
        <family val="2"/>
      </rPr>
      <t xml:space="preserve">Before filling in this form, please see </t>
    </r>
    <r>
      <rPr>
        <u/>
        <sz val="12"/>
        <color rgb="FF0000FF"/>
        <rFont val="Arial"/>
        <family val="2"/>
      </rPr>
      <t>Capital payments and receipts return</t>
    </r>
    <r>
      <rPr>
        <sz val="12"/>
        <rFont val="Arial"/>
        <family val="2"/>
      </rPr>
      <t xml:space="preserve"> for the guidance notes and our privacy policy about how we will use your details for Excel based forms.</t>
    </r>
  </si>
  <si>
    <t>This form continues to use the threshold approach to validation. It is intended to minimise comparisons to last year's figures. This is in response to the very valid feedback that capital expenditure typically varies significantly from year to year. 
Therefore the 'Greater than class threshold' validations will trigger if your figure exceeds the upper quartile for your class of authority derived from recent financial years, regardless of what you reported last year.
Be aware that the form may suggest validation issues before you enter data as the form uses the established approach of treating blanks as zeros.</t>
  </si>
  <si>
    <t>Please select your local authority from the dropdown:</t>
  </si>
  <si>
    <t>&lt;Blank&gt;</t>
  </si>
  <si>
    <t>LGF code:</t>
  </si>
  <si>
    <t xml:space="preserve">ONS code:   </t>
  </si>
  <si>
    <t>Class of authority:</t>
  </si>
  <si>
    <t>Please enter your details:</t>
  </si>
  <si>
    <t>Name:</t>
  </si>
  <si>
    <t>*</t>
  </si>
  <si>
    <t>Telephone number (optional):</t>
  </si>
  <si>
    <t xml:space="preserve">E-mail address:   </t>
  </si>
  <si>
    <t>Please enter your CFO's details:</t>
  </si>
  <si>
    <t xml:space="preserve">Name:   </t>
  </si>
  <si>
    <t xml:space="preserve">Telephone number (optional):   </t>
  </si>
  <si>
    <t>If there are alternative contacts for other parts of the CPR4 suite, e.g. PRU1, please enter their details below:</t>
  </si>
  <si>
    <t>Sheet:</t>
  </si>
  <si>
    <r>
      <t xml:space="preserve">Fields marked </t>
    </r>
    <r>
      <rPr>
        <sz val="12"/>
        <color indexed="10"/>
        <rFont val="Arial"/>
        <family val="2"/>
      </rPr>
      <t>*</t>
    </r>
    <r>
      <rPr>
        <sz val="12"/>
        <rFont val="Arial"/>
        <family val="2"/>
      </rPr>
      <t xml:space="preserve"> are required.</t>
    </r>
  </si>
  <si>
    <t>Index of tables</t>
  </si>
  <si>
    <t>New sheet abbreviation and name</t>
  </si>
  <si>
    <t>Table(s) content description</t>
  </si>
  <si>
    <t>Table in CPR4 collections prior to 2017-2018 review</t>
  </si>
  <si>
    <t>E&amp;R1</t>
  </si>
  <si>
    <t>Expenditure &amp; Receipts 1</t>
  </si>
  <si>
    <t>Total capital expenditure &amp; total capital receipts</t>
  </si>
  <si>
    <t>CPR4 A &amp; B</t>
  </si>
  <si>
    <t>E&amp;R Validations</t>
  </si>
  <si>
    <t>Expenditure &amp; Receipts Validations</t>
  </si>
  <si>
    <t>FIN1</t>
  </si>
  <si>
    <t>Financing 1</t>
  </si>
  <si>
    <t>Table 1: Resources used to finance capital expenditure, other transactions &amp; PFI</t>
  </si>
  <si>
    <t>CPR4 C</t>
  </si>
  <si>
    <t>FIN Validations</t>
  </si>
  <si>
    <t>Financing Validations</t>
  </si>
  <si>
    <t>PRU1</t>
  </si>
  <si>
    <t>Prudential System Information 1</t>
  </si>
  <si>
    <t>Capital Financing Requirement</t>
  </si>
  <si>
    <t>CPR4 D</t>
  </si>
  <si>
    <t>PRU2</t>
  </si>
  <si>
    <t>Prudential System Information 2</t>
  </si>
  <si>
    <t>Table 1: Borrowing, Credit &amp; Investment</t>
  </si>
  <si>
    <t>Table 2: Operational Boundary &amp; Authorised Limit</t>
  </si>
  <si>
    <t>PRU Validations</t>
  </si>
  <si>
    <t>Prudential System Information Validations</t>
  </si>
  <si>
    <t>REC</t>
  </si>
  <si>
    <t>Accumulated Capital Receipts</t>
  </si>
  <si>
    <t>Flexible Use of Capital Receipts</t>
  </si>
  <si>
    <t>Key to cell shading</t>
  </si>
  <si>
    <t>New</t>
  </si>
  <si>
    <t>Yellow cells indicate a new row or column for this financial year</t>
  </si>
  <si>
    <t>Input</t>
  </si>
  <si>
    <t>White cells require input</t>
  </si>
  <si>
    <t>of which, input</t>
  </si>
  <si>
    <t>Light green cells must be less than or equal to related input cells</t>
  </si>
  <si>
    <t>of which, residual</t>
  </si>
  <si>
    <t>Darker green cells indicate a calculated residual</t>
  </si>
  <si>
    <t>greater than, input</t>
  </si>
  <si>
    <t>Light red cells must be greater than or equal to related input cells</t>
  </si>
  <si>
    <t>Sum</t>
  </si>
  <si>
    <t>Light grey cells are total</t>
  </si>
  <si>
    <t>Darker grey cells are grand totals</t>
  </si>
  <si>
    <t>Data from elsewhere</t>
  </si>
  <si>
    <t>Dark blue cells pull data from another cell, please DO NOT overwrite formulas</t>
  </si>
  <si>
    <t>Light blue cells pull data from elsewhere, please overwrite formulas if necessary</t>
  </si>
  <si>
    <t>Error</t>
  </si>
  <si>
    <t>Red cells indicate an error</t>
  </si>
  <si>
    <t>Warning</t>
  </si>
  <si>
    <t>Orange cells indicate a warning</t>
  </si>
  <si>
    <t>EandR1</t>
  </si>
  <si>
    <t>r</t>
  </si>
  <si>
    <t>explndbld</t>
  </si>
  <si>
    <t>expcnscnvrnv</t>
  </si>
  <si>
    <t>expvhceqpmch</t>
  </si>
  <si>
    <t>expint</t>
  </si>
  <si>
    <t>exptotfa</t>
  </si>
  <si>
    <t>expgrn</t>
  </si>
  <si>
    <t>expgrnla</t>
  </si>
  <si>
    <t>expgrnoth</t>
  </si>
  <si>
    <t>explns</t>
  </si>
  <si>
    <t>explnsla</t>
  </si>
  <si>
    <t>explnsoth</t>
  </si>
  <si>
    <t>expshrlns</t>
  </si>
  <si>
    <t>expshrlnsgla</t>
  </si>
  <si>
    <t>expshrlnsgla-v</t>
  </si>
  <si>
    <t>expshrlnsoth</t>
  </si>
  <si>
    <t>exptotfin</t>
  </si>
  <si>
    <t>exptot</t>
  </si>
  <si>
    <t>explsvt</t>
  </si>
  <si>
    <t>exps162b</t>
  </si>
  <si>
    <t>expgrandtot</t>
  </si>
  <si>
    <t>rectng</t>
  </si>
  <si>
    <t>recint</t>
  </si>
  <si>
    <t>recrpy</t>
  </si>
  <si>
    <t>recinv</t>
  </si>
  <si>
    <t>rectot</t>
  </si>
  <si>
    <t>rectotla</t>
  </si>
  <si>
    <t>rectototh</t>
  </si>
  <si>
    <t>c</t>
  </si>
  <si>
    <t>Col #</t>
  </si>
  <si>
    <t>C01</t>
  </si>
  <si>
    <t>C02</t>
  </si>
  <si>
    <t>C03</t>
  </si>
  <si>
    <t>C06</t>
  </si>
  <si>
    <t>C07</t>
  </si>
  <si>
    <t>C08</t>
  </si>
  <si>
    <t>C09</t>
  </si>
  <si>
    <t>C12</t>
  </si>
  <si>
    <t>C13</t>
  </si>
  <si>
    <t>C14</t>
  </si>
  <si>
    <t>C17</t>
  </si>
  <si>
    <t>C18</t>
  </si>
  <si>
    <t>C19</t>
  </si>
  <si>
    <t>C20</t>
  </si>
  <si>
    <t>C21</t>
  </si>
  <si>
    <t>C22</t>
  </si>
  <si>
    <t>C23</t>
  </si>
  <si>
    <t>C24</t>
  </si>
  <si>
    <t>C25</t>
  </si>
  <si>
    <t>C26</t>
  </si>
  <si>
    <t>C29</t>
  </si>
  <si>
    <t>C30</t>
  </si>
  <si>
    <t>C31</t>
  </si>
  <si>
    <t>C32</t>
  </si>
  <si>
    <t>C33</t>
  </si>
  <si>
    <t>C34</t>
  </si>
  <si>
    <t>C35</t>
  </si>
  <si>
    <t>Units</t>
  </si>
  <si>
    <t>£'000s</t>
  </si>
  <si>
    <t>Text</t>
  </si>
  <si>
    <t>Row #</t>
  </si>
  <si>
    <t>Service / Category</t>
  </si>
  <si>
    <t xml:space="preserve">Acquisition of land &amp; existing buildings                </t>
  </si>
  <si>
    <t>New construction, conversion &amp; renovation</t>
  </si>
  <si>
    <t>Vehicles, plant, furniture &amp; equipment</t>
  </si>
  <si>
    <t>Intangible fixed assets</t>
  </si>
  <si>
    <t>Total expenditure on fixed assets</t>
  </si>
  <si>
    <t>Grants</t>
  </si>
  <si>
    <t>... of which to other local authorities</t>
  </si>
  <si>
    <t>... excluding to local authorities</t>
  </si>
  <si>
    <t>Loans or other financial assistance</t>
  </si>
  <si>
    <t>Acquisition of share or loan capital</t>
  </si>
  <si>
    <t>... of which within GLA group</t>
  </si>
  <si>
    <t>Name of GLA body</t>
  </si>
  <si>
    <t>... of which other</t>
  </si>
  <si>
    <t>Total financial expenditure</t>
  </si>
  <si>
    <t xml:space="preserve">Total capital expenditure </t>
  </si>
  <si>
    <t>Payment of LSVT levy</t>
  </si>
  <si>
    <t>Expenditure treated as capital by virtue of a Section 16(2)(b) Direction</t>
  </si>
  <si>
    <t>Total capital expenditure &amp; other transactions</t>
  </si>
  <si>
    <t>Disposal of tangible fixed assets</t>
  </si>
  <si>
    <t>Disposal of intangible fixed assets</t>
  </si>
  <si>
    <t>Repayments of grants, loans &amp; other financial assistance</t>
  </si>
  <si>
    <t>Disposal of investments (including share or loan capital)</t>
  </si>
  <si>
    <t xml:space="preserve">Total capital receipts </t>
  </si>
  <si>
    <t>... of which from other local authorities</t>
  </si>
  <si>
    <t>alltot-q1</t>
  </si>
  <si>
    <t>R01</t>
  </si>
  <si>
    <t>CPR3 April – June 2023</t>
  </si>
  <si>
    <t>alltothra-q1</t>
  </si>
  <si>
    <t>R02</t>
  </si>
  <si>
    <t>of which HRA expenditure</t>
  </si>
  <si>
    <t>alltot-q2</t>
  </si>
  <si>
    <t>R03</t>
  </si>
  <si>
    <t>CPR3 April – September 2023</t>
  </si>
  <si>
    <t>alltothra-q2</t>
  </si>
  <si>
    <t>R04</t>
  </si>
  <si>
    <t>alltot-q3</t>
  </si>
  <si>
    <t>R05</t>
  </si>
  <si>
    <t>CPR3 April – December 2023</t>
  </si>
  <si>
    <t>alltothra-q3</t>
  </si>
  <si>
    <t>R06</t>
  </si>
  <si>
    <t>edutot</t>
  </si>
  <si>
    <t>R07</t>
  </si>
  <si>
    <t>Total Education</t>
  </si>
  <si>
    <t>transtot</t>
  </si>
  <si>
    <t>R08</t>
  </si>
  <si>
    <t>Total Highways &amp; Transport</t>
  </si>
  <si>
    <t>sctot</t>
  </si>
  <si>
    <t>R09</t>
  </si>
  <si>
    <t>Total Social Care</t>
  </si>
  <si>
    <t>phtot</t>
  </si>
  <si>
    <t>R10</t>
  </si>
  <si>
    <t xml:space="preserve">Total Public Health </t>
  </si>
  <si>
    <t>houshratot</t>
  </si>
  <si>
    <t>R11</t>
  </si>
  <si>
    <t>Housing (HRA)</t>
  </si>
  <si>
    <t>housgfcftot</t>
  </si>
  <si>
    <t>R12</t>
  </si>
  <si>
    <t>Housing (non-HRA)</t>
  </si>
  <si>
    <t>houstot</t>
  </si>
  <si>
    <t>R13</t>
  </si>
  <si>
    <t>Total Housing</t>
  </si>
  <si>
    <t>cultot</t>
  </si>
  <si>
    <t>R14</t>
  </si>
  <si>
    <t>Total Culture &amp; Related Services</t>
  </si>
  <si>
    <t>envtot</t>
  </si>
  <si>
    <t>R15</t>
  </si>
  <si>
    <t>Total Environmental &amp; Regulatory Services</t>
  </si>
  <si>
    <t>plantot</t>
  </si>
  <si>
    <t>R16</t>
  </si>
  <si>
    <t>Total Planning &amp; Development Services</t>
  </si>
  <si>
    <t>digtot</t>
  </si>
  <si>
    <t>R17</t>
  </si>
  <si>
    <t>Total Digital Infrastructure</t>
  </si>
  <si>
    <t>poltot</t>
  </si>
  <si>
    <t>R18</t>
  </si>
  <si>
    <t xml:space="preserve">Total Police </t>
  </si>
  <si>
    <t>frstot</t>
  </si>
  <si>
    <t>R19</t>
  </si>
  <si>
    <t>Total Fire &amp; Rescue Services</t>
  </si>
  <si>
    <t>centot</t>
  </si>
  <si>
    <t>R20</t>
  </si>
  <si>
    <t>Total Central Services</t>
  </si>
  <si>
    <t>tradtot</t>
  </si>
  <si>
    <t>R21</t>
  </si>
  <si>
    <t>Total Trading Services</t>
  </si>
  <si>
    <t>alltot</t>
  </si>
  <si>
    <t>R22</t>
  </si>
  <si>
    <t>All Services Total</t>
  </si>
  <si>
    <t>Less than previous quarter errors will appear to the right</t>
  </si>
  <si>
    <t>Greater than class threshold warnings will appear to the right</t>
  </si>
  <si>
    <t>Significantly less than previous year warnings will appear to the right</t>
  </si>
  <si>
    <t>Significantly different from forecast warnings will appear to the right</t>
  </si>
  <si>
    <t>Validation flagged</t>
  </si>
  <si>
    <t>valthrs</t>
  </si>
  <si>
    <t>Validation cleared</t>
  </si>
  <si>
    <t>valprev</t>
  </si>
  <si>
    <t>valCER</t>
  </si>
  <si>
    <t>E&amp;R Validations'!B9</t>
  </si>
  <si>
    <t>Validation text code</t>
  </si>
  <si>
    <t>#val</t>
  </si>
  <si>
    <t>COR_2122</t>
  </si>
  <si>
    <t>threshold</t>
  </si>
  <si>
    <t>CER_2223</t>
  </si>
  <si>
    <t>Return links to form</t>
  </si>
  <si>
    <t>Validation applicable</t>
  </si>
  <si>
    <t>Validation failed</t>
  </si>
  <si>
    <t>Response entered</t>
  </si>
  <si>
    <t>Validation materiality</t>
  </si>
  <si>
    <t>Validation %</t>
  </si>
  <si>
    <r>
      <t xml:space="preserve">Expenditure &amp; Receipts Validations
</t>
    </r>
    <r>
      <rPr>
        <sz val="12"/>
        <color theme="1"/>
        <rFont val="Arial"/>
        <family val="2"/>
      </rPr>
      <t>Outstanding validations are highlighted orange. Cleared validations will turn green. The hyperlink that appears to the right cleared validation will take you back to the form.</t>
    </r>
  </si>
  <si>
    <t>Outstanding Validations</t>
  </si>
  <si>
    <t>Cleared Validations</t>
  </si>
  <si>
    <t>COR 2223 Figure</t>
  </si>
  <si>
    <t>CPR3 Q3 2324 Figure</t>
  </si>
  <si>
    <t>CPR Class Threshold</t>
  </si>
  <si>
    <t>CER 2324 Figure</t>
  </si>
  <si>
    <t>CPR4 Q4 2324 Figure</t>
  </si>
  <si>
    <t>EandR1-alltot-explndbld</t>
  </si>
  <si>
    <t>The increase since CPR3 Q3 is large compared with in-quarter expenditure by authorities of your class during recent financial years. Please check and provide details and amounts for the main item(s) behind this quarter to quarter change. Please include the location(s) and function(s) of any investment property or properties.</t>
  </si>
  <si>
    <t>EandR1-alltot-explndbld-valthrs</t>
  </si>
  <si>
    <t>Val 1</t>
  </si>
  <si>
    <t/>
  </si>
  <si>
    <t>Your CPR4 Q4 figure is significantly less than we would expect given last year’s COR Q4 figure. Please check and explain the difference.</t>
  </si>
  <si>
    <t>EandR1-alltot-explndbld-valprev</t>
  </si>
  <si>
    <t>Val 2</t>
  </si>
  <si>
    <t>update 33% to 40% because of COVID-19</t>
  </si>
  <si>
    <t>Your CPR4 Q4 figure is significantly different from what you forecast in last year's CER. Please explain the difference.</t>
  </si>
  <si>
    <t>EandR1-alltot-explndbld-valCER</t>
  </si>
  <si>
    <t>Val 3</t>
  </si>
  <si>
    <t>update 20% to 30% because of COVID-19</t>
  </si>
  <si>
    <t>EandR1-alltot-expcnscnvrnv</t>
  </si>
  <si>
    <t>EandR1-alltot-expcnscnvrnv-valthrs</t>
  </si>
  <si>
    <t>Val 4</t>
  </si>
  <si>
    <t>EandR1-alltot-expcnscnvrnv-valprev</t>
  </si>
  <si>
    <t>Val 5</t>
  </si>
  <si>
    <t>EandR1-alltot-expcnscnvrnv-valCER</t>
  </si>
  <si>
    <t>Val 6</t>
  </si>
  <si>
    <t>EandR1-alltot-expvhceqpmch</t>
  </si>
  <si>
    <t>EandR1-alltot-expvhceqpmch-valthrs</t>
  </si>
  <si>
    <t>Val 7</t>
  </si>
  <si>
    <t>EandR1-alltot-expvhceqpmch-valprev</t>
  </si>
  <si>
    <t>Val 8</t>
  </si>
  <si>
    <t>EandR1-alltot-expvhceqpmch-valCER</t>
  </si>
  <si>
    <t>Val 9</t>
  </si>
  <si>
    <t>EandR1-alltot-expint</t>
  </si>
  <si>
    <t>EandR1-alltot-expint-valthrs</t>
  </si>
  <si>
    <t>Val 10</t>
  </si>
  <si>
    <t>EandR1-alltot-expint-valprev</t>
  </si>
  <si>
    <t>Val 11</t>
  </si>
  <si>
    <t>EandR1-alltot-expint-valCER</t>
  </si>
  <si>
    <t>Val 12</t>
  </si>
  <si>
    <t>EandR1-alltot-expgrn</t>
  </si>
  <si>
    <t>EandR1-alltot-expgrn-valthrs</t>
  </si>
  <si>
    <t>Val 13</t>
  </si>
  <si>
    <t>EandR1-alltot-expgrn-valprev</t>
  </si>
  <si>
    <t>Val 14</t>
  </si>
  <si>
    <t>EandR1-alltot-expgrn-valCER</t>
  </si>
  <si>
    <t>Val 15</t>
  </si>
  <si>
    <t>EandR1-alltot-explns</t>
  </si>
  <si>
    <t>EandR1-alltot-explns-valthrs</t>
  </si>
  <si>
    <t>Val 16</t>
  </si>
  <si>
    <t>EandR1-alltot-explns-valprev</t>
  </si>
  <si>
    <t>Val 17</t>
  </si>
  <si>
    <t>EandR1-alltot-explns-valCER</t>
  </si>
  <si>
    <t>Val 18</t>
  </si>
  <si>
    <t>EandR1-alltot-expshrlns</t>
  </si>
  <si>
    <t>EandR1-alltot-expshrlns-valthrs</t>
  </si>
  <si>
    <t>Val 19</t>
  </si>
  <si>
    <t>EandR1-alltot-expshrlns-valprev</t>
  </si>
  <si>
    <t>Val 20</t>
  </si>
  <si>
    <t>EandR1-alltot-expshrlns-valCER</t>
  </si>
  <si>
    <t>Val 21</t>
  </si>
  <si>
    <t>CPR3 Q3 2022 Figure</t>
  </si>
  <si>
    <t>EandR1-alltot-explsvt</t>
  </si>
  <si>
    <t>EandR1-alltot-explsvt-valthrs</t>
  </si>
  <si>
    <t>Val 22</t>
  </si>
  <si>
    <t>EandR1-alltot-explsvt-valprev</t>
  </si>
  <si>
    <t>Val 23</t>
  </si>
  <si>
    <t>EandR1-alltot-explsvt-valCER</t>
  </si>
  <si>
    <t>Val 24</t>
  </si>
  <si>
    <t>Expenditure by virtue of a Section 16(2)(b) Direction</t>
  </si>
  <si>
    <t>EandR1-alltot-exps162b</t>
  </si>
  <si>
    <t>EandR1-alltot-exps162b-valthrs</t>
  </si>
  <si>
    <t>Val 25</t>
  </si>
  <si>
    <t>EandR1-alltot-exps162b-valprev</t>
  </si>
  <si>
    <t>Val 26</t>
  </si>
  <si>
    <t>EandR1-alltot-exps162b-valCER</t>
  </si>
  <si>
    <t>Val 27</t>
  </si>
  <si>
    <t>EandR1-alltot-rectng</t>
  </si>
  <si>
    <t>EandR1-alltot-rectng-valthrs</t>
  </si>
  <si>
    <t>Val 28</t>
  </si>
  <si>
    <t>EandR1-alltot-rectng-valprev</t>
  </si>
  <si>
    <t>Val 29</t>
  </si>
  <si>
    <t>EandR1-alltot-rectng-valCER</t>
  </si>
  <si>
    <t>Val 30</t>
  </si>
  <si>
    <t>EandR1-alltot-recint</t>
  </si>
  <si>
    <t>EandR1-alltot-recint-valthrs</t>
  </si>
  <si>
    <t>Val 31</t>
  </si>
  <si>
    <t>EandR1-alltot-recint-valprev</t>
  </si>
  <si>
    <t>Val 32</t>
  </si>
  <si>
    <t>EandR1-alltot-recint-valCER</t>
  </si>
  <si>
    <t>Val 33</t>
  </si>
  <si>
    <t>EandR1-alltot-recrpy</t>
  </si>
  <si>
    <t>EandR1-alltot-recrpy-valthrs</t>
  </si>
  <si>
    <t>Val 34</t>
  </si>
  <si>
    <t>EandR1-alltot-recrpy-valprev</t>
  </si>
  <si>
    <t>Val 35</t>
  </si>
  <si>
    <t>EandR1-alltot-recrpy-valCER</t>
  </si>
  <si>
    <t>Val 36</t>
  </si>
  <si>
    <t>EandR1-alltot-recinv</t>
  </si>
  <si>
    <t>EandR1-alltot-recinv-valthrs</t>
  </si>
  <si>
    <t>Val 37</t>
  </si>
  <si>
    <t>EandR1-alltot-recinv-valprev</t>
  </si>
  <si>
    <t>Val 38</t>
  </si>
  <si>
    <t>EandR1-alltot-recinv-valCER</t>
  </si>
  <si>
    <t>Val 39</t>
  </si>
  <si>
    <t>amt</t>
  </si>
  <si>
    <t>Link address</t>
  </si>
  <si>
    <t>£000s</t>
  </si>
  <si>
    <t>Item</t>
  </si>
  <si>
    <t>Amount</t>
  </si>
  <si>
    <t>Significantly different from forecast warnings will appear below:</t>
  </si>
  <si>
    <t>Errors will appear below:</t>
  </si>
  <si>
    <t>fingrngov</t>
  </si>
  <si>
    <t>Grants from central government departments</t>
  </si>
  <si>
    <t>fingrnothesif</t>
  </si>
  <si>
    <t xml:space="preserve">Grants from European structural &amp; investment funds </t>
  </si>
  <si>
    <t>fingrnothpri</t>
  </si>
  <si>
    <t>Grants from private developers &amp; leaseholders, etc.</t>
  </si>
  <si>
    <t>fingrnothndpb</t>
  </si>
  <si>
    <t>Grants from non-departmental public bodies</t>
  </si>
  <si>
    <t>fingrnothlot</t>
  </si>
  <si>
    <t>Grants from the National Lottery</t>
  </si>
  <si>
    <t>fingrnothgovgla</t>
  </si>
  <si>
    <t>Grants from GLA bodies</t>
  </si>
  <si>
    <t>fingrnothgovlep</t>
  </si>
  <si>
    <t>Grants from Local Enterprise Partnerships</t>
  </si>
  <si>
    <t>fingrnothgovla</t>
  </si>
  <si>
    <t>Grants from other local authorities</t>
  </si>
  <si>
    <t>fingrn</t>
  </si>
  <si>
    <t xml:space="preserve">Total grants used to finance capital expenditure </t>
  </si>
  <si>
    <t>finrec</t>
  </si>
  <si>
    <t>Total capital receipts used to finance capital expenditure</t>
  </si>
  <si>
    <t>finfundhra</t>
  </si>
  <si>
    <t>Housing Revenue Account</t>
  </si>
  <si>
    <t>finfundmrr</t>
  </si>
  <si>
    <t>Major Repairs Reserve</t>
  </si>
  <si>
    <t>finfundgfra</t>
  </si>
  <si>
    <t>General Fund Revenue Account</t>
  </si>
  <si>
    <t>finfund</t>
  </si>
  <si>
    <t>Total revenue account resources used to finance capital expenditure</t>
  </si>
  <si>
    <t>finothgla</t>
  </si>
  <si>
    <t>Loans &amp; other financial assistance from GLA bodies</t>
  </si>
  <si>
    <t>finothlep</t>
  </si>
  <si>
    <t>Loans &amp; other financial assistance from Local Enterprise partnerships</t>
  </si>
  <si>
    <t>finothla</t>
  </si>
  <si>
    <t xml:space="preserve">Loans &amp; other financial assistance from other local authorities </t>
  </si>
  <si>
    <t>finothoth</t>
  </si>
  <si>
    <t>Other borrowing &amp; credit arrangements not supported by central government (excluding PFI)</t>
  </si>
  <si>
    <t>finothxpfi</t>
  </si>
  <si>
    <t>Total borrowing &amp; credit arrangements not supported by central government (excluding PFI)</t>
  </si>
  <si>
    <t>fingrandtot</t>
  </si>
  <si>
    <t>Total resources used to finance capital expenditure &amp; other transactions</t>
  </si>
  <si>
    <t>finothpfi</t>
  </si>
  <si>
    <t>On balance sheet PFI financing</t>
  </si>
  <si>
    <t>finoth</t>
  </si>
  <si>
    <t>Total borrowing &amp; credit arrangements not supported by central government (including PFI)</t>
  </si>
  <si>
    <t>fingrandtotpfi</t>
  </si>
  <si>
    <t>R23</t>
  </si>
  <si>
    <t>Total resources used to finance capital expenditure, other transactions &amp; PFI</t>
  </si>
  <si>
    <t>Economic cat</t>
  </si>
  <si>
    <t>txt</t>
  </si>
  <si>
    <t>Return link address</t>
  </si>
  <si>
    <r>
      <t xml:space="preserve">Financing Validations
</t>
    </r>
    <r>
      <rPr>
        <sz val="12"/>
        <color theme="1"/>
        <rFont val="Arial"/>
        <family val="2"/>
      </rPr>
      <t>Outstanding validations are highlighted orange. Cleared validations will turn green. The hyperlink that appears to the right cleared validation will take you back to the form.</t>
    </r>
  </si>
  <si>
    <t>Total grants used to finance capital expenditure  - Amount</t>
  </si>
  <si>
    <t>FIN1-fingrn-amt</t>
  </si>
  <si>
    <t>Your CPR4 Q4 figure is significantly different from what you forecast in CER 2324. Please explain the difference.</t>
  </si>
  <si>
    <t>FIN1-fingrn-amt-valCER</t>
  </si>
  <si>
    <t>Val 40</t>
  </si>
  <si>
    <t>Total capital receipts used to finance capital expenditure - Amount</t>
  </si>
  <si>
    <t>FIN1-finrec-amt</t>
  </si>
  <si>
    <t>FIN1-finrec-amt-valCER</t>
  </si>
  <si>
    <t>Val 41</t>
  </si>
  <si>
    <t>Total revenue or reverse resources used to finance capital expenditure - Amount</t>
  </si>
  <si>
    <t>FIN1-finfund-amt</t>
  </si>
  <si>
    <t>FIN1-finfund-amt-valCER</t>
  </si>
  <si>
    <t>Val 42</t>
  </si>
  <si>
    <t>Total borrowing &amp; credit arrangements not supported by central government (excluding PFI) - Amount</t>
  </si>
  <si>
    <t>FIN1-finothxpfi-amt</t>
  </si>
  <si>
    <t>FIN1-finothxpfi-amt-valCER</t>
  </si>
  <si>
    <t>Val 43</t>
  </si>
  <si>
    <t>On balance sheet PFI financing - Total financial expenditure</t>
  </si>
  <si>
    <t>COR
Class Threshold</t>
  </si>
  <si>
    <t>FIN1-finothpfi-amt</t>
  </si>
  <si>
    <t>Please give details of your PFI financing.</t>
  </si>
  <si>
    <t>FIN1-finothpfi-amt-valthrs</t>
  </si>
  <si>
    <t>Val 44</t>
  </si>
  <si>
    <t>vallvl</t>
  </si>
  <si>
    <t xml:space="preserve"> Col #</t>
  </si>
  <si>
    <t>Warnings will appear below:</t>
  </si>
  <si>
    <t>prucfrend-prev</t>
  </si>
  <si>
    <t>Capital Financing Requirement as at 31 March 2023</t>
  </si>
  <si>
    <t>prucfrstrt</t>
  </si>
  <si>
    <t>Capital Financing Requirement as at 1 April 2023</t>
  </si>
  <si>
    <t>prufinoth</t>
  </si>
  <si>
    <t>Expenditure financed by other borrowing &amp; credit arrangements</t>
  </si>
  <si>
    <t>prurpy</t>
  </si>
  <si>
    <t>Contribution from revenue, MRR, or use of receipts to repay credit liabilities</t>
  </si>
  <si>
    <t>prucfrchng</t>
  </si>
  <si>
    <t>Change in Capital Financing Requirement</t>
  </si>
  <si>
    <t>prucfrend</t>
  </si>
  <si>
    <t>Capital Financing Requirement as at 31 March 2024</t>
  </si>
  <si>
    <t>PRU2T1</t>
  </si>
  <si>
    <t>end-prev</t>
  </si>
  <si>
    <t>strt</t>
  </si>
  <si>
    <t>end</t>
  </si>
  <si>
    <t>chng</t>
  </si>
  <si>
    <t>C04</t>
  </si>
  <si>
    <t xml:space="preserve">
Row #</t>
  </si>
  <si>
    <t>As at  
31 March 2023</t>
  </si>
  <si>
    <t>As at 
1 April 2023</t>
  </si>
  <si>
    <t>As at 
31 March 2024</t>
  </si>
  <si>
    <t>In-year change</t>
  </si>
  <si>
    <t>Starting position does not equal closing position warnings will appear below:</t>
  </si>
  <si>
    <t>In-year change is significantly different from forecast warnings will appear below:</t>
  </si>
  <si>
    <t>prubrwgrs</t>
  </si>
  <si>
    <t>Gross borrowing</t>
  </si>
  <si>
    <t>prucrdt</t>
  </si>
  <si>
    <t>Other long-term liabilities</t>
  </si>
  <si>
    <t>prubrwgrscrdt</t>
  </si>
  <si>
    <t>Gross debt</t>
  </si>
  <si>
    <t>pruinv</t>
  </si>
  <si>
    <t>Investments</t>
  </si>
  <si>
    <t>prubrwnet</t>
  </si>
  <si>
    <t>Net debt</t>
  </si>
  <si>
    <t>NB Borowing and investments figures should be consistent with those submitted in the Borrowing and Lending return</t>
  </si>
  <si>
    <t>Errors will appear to the right:</t>
  </si>
  <si>
    <t>PRU2T2</t>
  </si>
  <si>
    <t>prubdy</t>
  </si>
  <si>
    <t>Operational boundary for external debt</t>
  </si>
  <si>
    <t>prulmt</t>
  </si>
  <si>
    <t>Authorised limit for external debt</t>
  </si>
  <si>
    <r>
      <t xml:space="preserve">Prudential System Information Validations
</t>
    </r>
    <r>
      <rPr>
        <sz val="12"/>
        <color theme="1"/>
        <rFont val="Arial"/>
        <family val="2"/>
      </rPr>
      <t>Outstanding validations are highlighted orange. Cleared validations will turn green. The hyperlink that appears to the right cleared validation will take you back to the form.</t>
    </r>
  </si>
  <si>
    <t>COR
Q4 2223
As at 31 March 2023</t>
  </si>
  <si>
    <t>CPR4
Q4 2324
As at 1 April 2023</t>
  </si>
  <si>
    <t>CER
Q4 2324
Change</t>
  </si>
  <si>
    <t>CPR4
Q4 2324
Change</t>
  </si>
  <si>
    <t>PRU1-prucfrstrt-amt</t>
  </si>
  <si>
    <t>PRU1-prucfrchng-amt</t>
  </si>
  <si>
    <t xml:space="preserve">We would expect the level as at 31 March reported in COR 2223 (i.e. last day of previous financial year) to equal the level as at 1 April reported in CPR4 Q4 2324 (i.e. first day of current financial year). Please check and explain the difference. 
</t>
  </si>
  <si>
    <t>PRU1-prucfrstrt-amt-vallvl</t>
  </si>
  <si>
    <t>Val 45</t>
  </si>
  <si>
    <t>PRU2T1-prubrwgrs-chng</t>
  </si>
  <si>
    <t>Your change in capital financing requirement is significantly different to what you forecast in last year's CER. Please explain the difference.</t>
  </si>
  <si>
    <t>PRU1-prucfrchng-amt-valCER</t>
  </si>
  <si>
    <t>Val 46</t>
  </si>
  <si>
    <t>PRU2T1-prubrwgrs-strt</t>
  </si>
  <si>
    <t>Your gross borrowing starting position does not equal the closing position reported in last year's COR. Please explain the difference.</t>
  </si>
  <si>
    <t>PRU2T1-prubrwgrs-strt-vallvl</t>
  </si>
  <si>
    <t>Val 47</t>
  </si>
  <si>
    <t>Your change in gross borrowing is significantly different to what you forecast in last year's CER. Please explain the difference.</t>
  </si>
  <si>
    <t>PRU2T1-prubrwgrs-chng-valCER</t>
  </si>
  <si>
    <t>Val 48</t>
  </si>
  <si>
    <t>PRU2T1-prucrdt-strt</t>
  </si>
  <si>
    <t>PRU2T1-prucrdt-chng</t>
  </si>
  <si>
    <t>Your other long-term liabilities starting position does not equal the closing position reported in last year's COR. Please explain the difference.</t>
  </si>
  <si>
    <t>PRU2T1-prucrdt-strt-vallvl</t>
  </si>
  <si>
    <t>Val 49</t>
  </si>
  <si>
    <t>Your change in other long-term liabilities is significantly different to what you forecast in last year's CER. Please explain the difference.</t>
  </si>
  <si>
    <t>PRU2T1-prucrdt-chng-valCER</t>
  </si>
  <si>
    <t>Val 50</t>
  </si>
  <si>
    <t>PRU2T1-pruinv-strt</t>
  </si>
  <si>
    <t>PRU2T1-pruinv-chng</t>
  </si>
  <si>
    <t>Your investments starting position does not equal the closing position reported in last year's COR. Please explain the difference.</t>
  </si>
  <si>
    <t>PRU2T1-pruinv-strt-vallvl</t>
  </si>
  <si>
    <t>Val 51</t>
  </si>
  <si>
    <t>Your change in investments is significantly different to what you forecast in last year's CER. Please explain the difference.</t>
  </si>
  <si>
    <t>PRU2T1-pruinv-chng-valCER</t>
  </si>
  <si>
    <t>Val 52</t>
  </si>
  <si>
    <t>Memorandum item on flexible use of capital receipts</t>
  </si>
  <si>
    <t>Previous Col #</t>
  </si>
  <si>
    <t>FIN1 C01</t>
  </si>
  <si>
    <t>Previous
Row #</t>
  </si>
  <si>
    <t>recusdflx</t>
  </si>
  <si>
    <t>FIN1 M1</t>
  </si>
  <si>
    <t>Capital receipts used to finance revenue expenditure</t>
  </si>
  <si>
    <t>KC's check</t>
  </si>
  <si>
    <t>AssetID</t>
  </si>
  <si>
    <t>AssetValue</t>
  </si>
  <si>
    <t>AssetComments1</t>
  </si>
  <si>
    <t>AssetComments2</t>
  </si>
  <si>
    <t>AssetComments3</t>
  </si>
  <si>
    <t>AssetComments4</t>
  </si>
  <si>
    <t>left variable</t>
  </si>
  <si>
    <t>middle variable</t>
  </si>
  <si>
    <t>right variable</t>
  </si>
  <si>
    <t>Trick to get left, middle, right variables</t>
  </si>
  <si>
    <t>Form</t>
  </si>
  <si>
    <t>CPR4</t>
  </si>
  <si>
    <t>FormVers</t>
  </si>
  <si>
    <t>OrgID</t>
  </si>
  <si>
    <t>Period</t>
  </si>
  <si>
    <t>Contact_Name</t>
  </si>
  <si>
    <t>Contact_Tele</t>
  </si>
  <si>
    <t>Contact_Email</t>
  </si>
  <si>
    <t>CFO_Contact_Name</t>
  </si>
  <si>
    <t>CFO_Contact_Tele</t>
  </si>
  <si>
    <t>EandR1-poltot-explndbld-q1</t>
  </si>
  <si>
    <t>CFO_Contact_Email</t>
  </si>
  <si>
    <t>LEFT</t>
  </si>
  <si>
    <t>Add_Contact_1_Sheet</t>
  </si>
  <si>
    <t>MID</t>
  </si>
  <si>
    <t>Add_Contact_1_Name</t>
  </si>
  <si>
    <t>RIGHT</t>
  </si>
  <si>
    <t>Add_Contact_1_Tele</t>
  </si>
  <si>
    <t>Add_Contact_1_Email</t>
  </si>
  <si>
    <t>Add_Contact_2_Sheet</t>
  </si>
  <si>
    <t>Add_Contact_2_Name</t>
  </si>
  <si>
    <t>Add_Contact_2_Tele</t>
  </si>
  <si>
    <t>Add_Contact_2_Email</t>
  </si>
  <si>
    <t>Add_Contact_3_Sheet</t>
  </si>
  <si>
    <t>Add_Contact_3_Name</t>
  </si>
  <si>
    <t>Add_Contact_3_Tele</t>
  </si>
  <si>
    <t>Add_Contact_3_Email</t>
  </si>
  <si>
    <t>EandR1-edutot-explndbld</t>
  </si>
  <si>
    <t>EandR1-transtot-explndbld</t>
  </si>
  <si>
    <t>EandR1-sctot-explndbld</t>
  </si>
  <si>
    <t>EandR1-phtot-explndbld</t>
  </si>
  <si>
    <t>EandR1-houshratot-explndbld</t>
  </si>
  <si>
    <t>EandR1-housgfcftot-explndbld</t>
  </si>
  <si>
    <t>EandR1-houstot-explndbld</t>
  </si>
  <si>
    <t>EandR1-cultot-explndbld</t>
  </si>
  <si>
    <t>EandR1-envtot-explndbld</t>
  </si>
  <si>
    <t>EandR1-plantot-explndbld</t>
  </si>
  <si>
    <t>EandR1-digtot-explndbld</t>
  </si>
  <si>
    <t>EandR1-poltot-explndbld</t>
  </si>
  <si>
    <t>EandR1-frstot-explndbld</t>
  </si>
  <si>
    <t>EandR1-centot-explndbld</t>
  </si>
  <si>
    <t>EandR1-tradtot-explndbld</t>
  </si>
  <si>
    <t>EandR1-edutot-expcnscnvrnv</t>
  </si>
  <si>
    <t>EandR1-transtot-expcnscnvrnv</t>
  </si>
  <si>
    <t>EandR1-sctot-expcnscnvrnv</t>
  </si>
  <si>
    <t>EandR1-phtot-expcnscnvrnv</t>
  </si>
  <si>
    <t>EandR1-houshratot-expcnscnvrnv</t>
  </si>
  <si>
    <t>EandR1-housgfcftot-expcnscnvrnv</t>
  </si>
  <si>
    <t>EandR1-houstot-expcnscnvrnv</t>
  </si>
  <si>
    <t>EandR1-cultot-expcnscnvrnv</t>
  </si>
  <si>
    <t>EandR1-envtot-expcnscnvrnv</t>
  </si>
  <si>
    <t>EandR1-plantot-expcnscnvrnv</t>
  </si>
  <si>
    <t>EandR1-digtot-expcnscnvrnv</t>
  </si>
  <si>
    <t>EandR1-poltot-expcnscnvrnv</t>
  </si>
  <si>
    <t>EandR1-frstot-expcnscnvrnv</t>
  </si>
  <si>
    <t>EandR1-centot-expcnscnvrnv</t>
  </si>
  <si>
    <t>EandR1-tradtot-expcnscnvrnv</t>
  </si>
  <si>
    <t>EandR1-edutot-expvhceqpmch</t>
  </si>
  <si>
    <t>EandR1-transtot-expvhceqpmch</t>
  </si>
  <si>
    <t>EandR1-sctot-expvhceqpmch</t>
  </si>
  <si>
    <t>EandR1-phtot-expvhceqpmch</t>
  </si>
  <si>
    <t>EandR1-houshratot-expvhceqpmch</t>
  </si>
  <si>
    <t>EandR1-housgfcftot-expvhceqpmch</t>
  </si>
  <si>
    <t>EandR1-houstot-expvhceqpmch</t>
  </si>
  <si>
    <t>EandR1-cultot-expvhceqpmch</t>
  </si>
  <si>
    <t>EandR1-envtot-expvhceqpmch</t>
  </si>
  <si>
    <t>EandR1-plantot-expvhceqpmch</t>
  </si>
  <si>
    <t>EandR1-digtot-expvhceqpmch</t>
  </si>
  <si>
    <t>EandR1-poltot-expvhceqpmch</t>
  </si>
  <si>
    <t>EandR1-frstot-expvhceqpmch</t>
  </si>
  <si>
    <t>EandR1-centot-expvhceqpmch</t>
  </si>
  <si>
    <t>EandR1-tradtot-expvhceqpmch</t>
  </si>
  <si>
    <t>EandR1-edutot-expint</t>
  </si>
  <si>
    <t>EandR1-transtot-expint</t>
  </si>
  <si>
    <t>EandR1-sctot-expint</t>
  </si>
  <si>
    <t>EandR1-phtot-expint</t>
  </si>
  <si>
    <t>EandR1-houshratot-expint</t>
  </si>
  <si>
    <t>EandR1-housgfcftot-expint</t>
  </si>
  <si>
    <t>EandR1-houstot-expint</t>
  </si>
  <si>
    <t>EandR1-cultot-expint</t>
  </si>
  <si>
    <t>EandR1-envtot-expint</t>
  </si>
  <si>
    <t>EandR1-plantot-expint</t>
  </si>
  <si>
    <t>EandR1-digtot-expint</t>
  </si>
  <si>
    <t>EandR1-poltot-expint</t>
  </si>
  <si>
    <t>EandR1-frstot-expint</t>
  </si>
  <si>
    <t>EandR1-centot-expint</t>
  </si>
  <si>
    <t>EandR1-tradtot-expint</t>
  </si>
  <si>
    <t>EandR1-edutot-exptotfa</t>
  </si>
  <si>
    <t>EandR1-transtot-exptotfa</t>
  </si>
  <si>
    <t>EandR1-sctot-exptotfa</t>
  </si>
  <si>
    <t>EandR1-phtot-exptotfa</t>
  </si>
  <si>
    <t>EandR1-houshratot-exptotfa</t>
  </si>
  <si>
    <t>EandR1-housgfcftot-exptotfa</t>
  </si>
  <si>
    <t>EandR1-houstot-exptotfa</t>
  </si>
  <si>
    <t>EandR1-cultot-exptotfa</t>
  </si>
  <si>
    <t>EandR1-envtot-exptotfa</t>
  </si>
  <si>
    <t>EandR1-plantot-exptotfa</t>
  </si>
  <si>
    <t>EandR1-digtot-exptotfa</t>
  </si>
  <si>
    <t>EandR1-poltot-exptotfa</t>
  </si>
  <si>
    <t>EandR1-frstot-exptotfa</t>
  </si>
  <si>
    <t>EandR1-centot-exptotfa</t>
  </si>
  <si>
    <t>EandR1-tradtot-exptotfa</t>
  </si>
  <si>
    <t>EandR1-alltot-exptotfa</t>
  </si>
  <si>
    <t>EandR1-edutot-expgrn</t>
  </si>
  <si>
    <t>EandR1-transtot-expgrn</t>
  </si>
  <si>
    <t>EandR1-sctot-expgrn</t>
  </si>
  <si>
    <t>EandR1-phtot-expgrn</t>
  </si>
  <si>
    <t>EandR1-houshratot-expgrn</t>
  </si>
  <si>
    <t>EandR1-housgfcftot-expgrn</t>
  </si>
  <si>
    <t>EandR1-houstot-expgrn</t>
  </si>
  <si>
    <t>EandR1-cultot-expgrn</t>
  </si>
  <si>
    <t>EandR1-envtot-expgrn</t>
  </si>
  <si>
    <t>EandR1-plantot-expgrn</t>
  </si>
  <si>
    <t>EandR1-digtot-expgrn</t>
  </si>
  <si>
    <t>EandR1-poltot-expgrn</t>
  </si>
  <si>
    <t>EandR1-frstot-expgrn</t>
  </si>
  <si>
    <t>EandR1-centot-expgrn</t>
  </si>
  <si>
    <t>EandR1-tradtot-expgrn</t>
  </si>
  <si>
    <t>EandR1-edutot-expgrnla</t>
  </si>
  <si>
    <t>EandR1-transtot-expgrnla</t>
  </si>
  <si>
    <t>EandR1-sctot-expgrnla</t>
  </si>
  <si>
    <t>EandR1-phtot-expgrnla</t>
  </si>
  <si>
    <t>EandR1-houshratot-expgrnla</t>
  </si>
  <si>
    <t>EandR1-housgfcftot-expgrnla</t>
  </si>
  <si>
    <t>EandR1-houstot-expgrnla</t>
  </si>
  <si>
    <t>EandR1-cultot-expgrnla</t>
  </si>
  <si>
    <t>EandR1-envtot-expgrnla</t>
  </si>
  <si>
    <t>EandR1-plantot-expgrnla</t>
  </si>
  <si>
    <t>EandR1-digtot-expgrnla</t>
  </si>
  <si>
    <t>EandR1-poltot-expgrnla</t>
  </si>
  <si>
    <t>EandR1-frstot-expgrnla</t>
  </si>
  <si>
    <t>EandR1-centot-expgrnla</t>
  </si>
  <si>
    <t>EandR1-tradtot-expgrnla</t>
  </si>
  <si>
    <t>EandR1-alltot-expgrnla</t>
  </si>
  <si>
    <t>EandR1-edutot-expgrnoth</t>
  </si>
  <si>
    <t>EandR1-transtot-expgrnoth</t>
  </si>
  <si>
    <t>EandR1-sctot-expgrnoth</t>
  </si>
  <si>
    <t>EandR1-phtot-expgrnoth</t>
  </si>
  <si>
    <t>EandR1-houshratot-expgrnoth</t>
  </si>
  <si>
    <t>EandR1-housgfcftot-expgrnoth</t>
  </si>
  <si>
    <t>EandR1-houstot-expgrnoth</t>
  </si>
  <si>
    <t>EandR1-cultot-expgrnoth</t>
  </si>
  <si>
    <t>EandR1-envtot-expgrnoth</t>
  </si>
  <si>
    <t>EandR1-plantot-expgrnoth</t>
  </si>
  <si>
    <t>EandR1-digtot-expgrnoth</t>
  </si>
  <si>
    <t>EandR1-poltot-expgrnoth</t>
  </si>
  <si>
    <t>EandR1-frstot-expgrnoth</t>
  </si>
  <si>
    <t>EandR1-centot-expgrnoth</t>
  </si>
  <si>
    <t>EandR1-tradtot-expgrnoth</t>
  </si>
  <si>
    <t>EandR1-alltot-expgrnoth</t>
  </si>
  <si>
    <t>EandR1-edutot-explns</t>
  </si>
  <si>
    <t>EandR1-transtot-explns</t>
  </si>
  <si>
    <t>EandR1-sctot-explns</t>
  </si>
  <si>
    <t>EandR1-phtot-explns</t>
  </si>
  <si>
    <t>EandR1-houshratot-explns</t>
  </si>
  <si>
    <t>EandR1-housgfcftot-explns</t>
  </si>
  <si>
    <t>EandR1-houstot-explns</t>
  </si>
  <si>
    <t>EandR1-cultot-explns</t>
  </si>
  <si>
    <t>EandR1-envtot-explns</t>
  </si>
  <si>
    <t>EandR1-plantot-explns</t>
  </si>
  <si>
    <t>EandR1-digtot-explns</t>
  </si>
  <si>
    <t>EandR1-poltot-explns</t>
  </si>
  <si>
    <t>EandR1-frstot-explns</t>
  </si>
  <si>
    <t>EandR1-centot-explns</t>
  </si>
  <si>
    <t>EandR1-tradtot-explns</t>
  </si>
  <si>
    <t>EandR1-edutot-explnsla</t>
  </si>
  <si>
    <t>EandR1-transtot-explnsla</t>
  </si>
  <si>
    <t>EandR1-sctot-explnsla</t>
  </si>
  <si>
    <t>EandR1-phtot-explnsla</t>
  </si>
  <si>
    <t>EandR1-houshratot-explnsla</t>
  </si>
  <si>
    <t>EandR1-housgfcftot-explnsla</t>
  </si>
  <si>
    <t>EandR1-houstot-explnsla</t>
  </si>
  <si>
    <t>EandR1-cultot-explnsla</t>
  </si>
  <si>
    <t>EandR1-envtot-explnsla</t>
  </si>
  <si>
    <t>EandR1-plantot-explnsla</t>
  </si>
  <si>
    <t>EandR1-digtot-explnsla</t>
  </si>
  <si>
    <t>EandR1-poltot-explnsla</t>
  </si>
  <si>
    <t>EandR1-frstot-explnsla</t>
  </si>
  <si>
    <t>EandR1-centot-explnsla</t>
  </si>
  <si>
    <t>EandR1-tradtot-explnsla</t>
  </si>
  <si>
    <t>EandR1-alltot-explnsla</t>
  </si>
  <si>
    <t>EandR1-edutot-explnsoth</t>
  </si>
  <si>
    <t>EandR1-transtot-explnsoth</t>
  </si>
  <si>
    <t>EandR1-sctot-explnsoth</t>
  </si>
  <si>
    <t>EandR1-phtot-explnsoth</t>
  </si>
  <si>
    <t>EandR1-houshratot-explnsoth</t>
  </si>
  <si>
    <t>EandR1-housgfcftot-explnsoth</t>
  </si>
  <si>
    <t>EandR1-houstot-explnsoth</t>
  </si>
  <si>
    <t>EandR1-cultot-explnsoth</t>
  </si>
  <si>
    <t>EandR1-envtot-explnsoth</t>
  </si>
  <si>
    <t>EandR1-plantot-explnsoth</t>
  </si>
  <si>
    <t>EandR1-digtot-explnsoth</t>
  </si>
  <si>
    <t>EandR1-poltot-explnsoth</t>
  </si>
  <si>
    <t>EandR1-frstot-explnsoth</t>
  </si>
  <si>
    <t>EandR1-centot-explnsoth</t>
  </si>
  <si>
    <t>EandR1-tradtot-explnsoth</t>
  </si>
  <si>
    <t>EandR1-alltot-explnsoth</t>
  </si>
  <si>
    <t>EandR1-edutot-expshrlns</t>
  </si>
  <si>
    <t>EandR1-transtot-expshrlns</t>
  </si>
  <si>
    <t>EandR1-sctot-expshrlns</t>
  </si>
  <si>
    <t>EandR1-phtot-expshrlns</t>
  </si>
  <si>
    <t>EandR1-houshratot-expshrlns</t>
  </si>
  <si>
    <t>EandR1-housgfcftot-expshrlns</t>
  </si>
  <si>
    <t>EandR1-houstot-expshrlns</t>
  </si>
  <si>
    <t>EandR1-cultot-expshrlns</t>
  </si>
  <si>
    <t>EandR1-envtot-expshrlns</t>
  </si>
  <si>
    <t>EandR1-plantot-expshrlns</t>
  </si>
  <si>
    <t>EandR1-digtot-expshrlns</t>
  </si>
  <si>
    <t>EandR1-poltot-expshrlns</t>
  </si>
  <si>
    <t>EandR1-frstot-expshrlns</t>
  </si>
  <si>
    <t>EandR1-centot-expshrlns</t>
  </si>
  <si>
    <t>EandR1-tradtot-expshrlns</t>
  </si>
  <si>
    <t>EandR1-edutot-expshrlnsgla</t>
  </si>
  <si>
    <t>EandR1-transtot-expshrlnsgla</t>
  </si>
  <si>
    <t>EandR1-sctot-expshrlnsgla</t>
  </si>
  <si>
    <t>EandR1-phtot-expshrlnsgla</t>
  </si>
  <si>
    <t>EandR1-houshratot-expshrlnsgla</t>
  </si>
  <si>
    <t>EandR1-housgfcftot-expshrlnsgla</t>
  </si>
  <si>
    <t>EandR1-houstot-expshrlnsgla</t>
  </si>
  <si>
    <t>EandR1-cultot-expshrlnsgla</t>
  </si>
  <si>
    <t>EandR1-envtot-expshrlnsgla</t>
  </si>
  <si>
    <t>EandR1-plantot-expshrlnsgla</t>
  </si>
  <si>
    <t>EandR1-digtot-expshrlnsgla</t>
  </si>
  <si>
    <t>EandR1-poltot-expshrlnsgla</t>
  </si>
  <si>
    <t>EandR1-frstot-expshrlnsgla</t>
  </si>
  <si>
    <t>EandR1-centot-expshrlnsgla</t>
  </si>
  <si>
    <t>EandR1-tradtot-expshrlnsgla</t>
  </si>
  <si>
    <t>EandR1-alltot-expshrlnsgla</t>
  </si>
  <si>
    <t>EandR1-edutot-expshrlnsoth</t>
  </si>
  <si>
    <t>EandR1-transtot-expshrlnsoth</t>
  </si>
  <si>
    <t>EandR1-sctot-expshrlnsoth</t>
  </si>
  <si>
    <t>EandR1-phtot-expshrlnsoth</t>
  </si>
  <si>
    <t>EandR1-houshratot-expshrlnsoth</t>
  </si>
  <si>
    <t>EandR1-housgfcftot-expshrlnsoth</t>
  </si>
  <si>
    <t>EandR1-houstot-expshrlnsoth</t>
  </si>
  <si>
    <t>EandR1-cultot-expshrlnsoth</t>
  </si>
  <si>
    <t>EandR1-envtot-expshrlnsoth</t>
  </si>
  <si>
    <t>EandR1-plantot-expshrlnsoth</t>
  </si>
  <si>
    <t>EandR1-digtot-expshrlnsoth</t>
  </si>
  <si>
    <t>EandR1-poltot-expshrlnsoth</t>
  </si>
  <si>
    <t>EandR1-frstot-expshrlnsoth</t>
  </si>
  <si>
    <t>EandR1-centot-expshrlnsoth</t>
  </si>
  <si>
    <t>EandR1-tradtot-expshrlnsoth</t>
  </si>
  <si>
    <t>EandR1-alltot-expshrlnsoth</t>
  </si>
  <si>
    <t>EandR1-edutot-exptotfin</t>
  </si>
  <si>
    <t>EandR1-transtot-exptotfin</t>
  </si>
  <si>
    <t>EandR1-sctot-exptotfin</t>
  </si>
  <si>
    <t>EandR1-phtot-exptotfin</t>
  </si>
  <si>
    <t>EandR1-houshratot-exptotfin</t>
  </si>
  <si>
    <t>EandR1-housgfcftot-exptotfin</t>
  </si>
  <si>
    <t>EandR1-houstot-exptotfin</t>
  </si>
  <si>
    <t>EandR1-cultot-exptotfin</t>
  </si>
  <si>
    <t>EandR1-envtot-exptotfin</t>
  </si>
  <si>
    <t>EandR1-plantot-exptotfin</t>
  </si>
  <si>
    <t>EandR1-digtot-exptotfin</t>
  </si>
  <si>
    <t>EandR1-poltot-exptotfin</t>
  </si>
  <si>
    <t>EandR1-frstot-exptotfin</t>
  </si>
  <si>
    <t>EandR1-centot-exptotfin</t>
  </si>
  <si>
    <t>EandR1-tradtot-exptotfin</t>
  </si>
  <si>
    <t>EandR1-alltot-exptotfin</t>
  </si>
  <si>
    <t>EandR1-edutot-exptot</t>
  </si>
  <si>
    <t>EandR1-transtot-exptot</t>
  </si>
  <si>
    <t>EandR1-sctot-exptot</t>
  </si>
  <si>
    <t>EandR1-phtot-exptot</t>
  </si>
  <si>
    <t>EandR1-houshratot-exptot</t>
  </si>
  <si>
    <t>EandR1-housgfcftot-exptot</t>
  </si>
  <si>
    <t>EandR1-houstot-exptot</t>
  </si>
  <si>
    <t>EandR1-cultot-exptot</t>
  </si>
  <si>
    <t>EandR1-envtot-exptot</t>
  </si>
  <si>
    <t>EandR1-plantot-exptot</t>
  </si>
  <si>
    <t>EandR1-digtot-exptot</t>
  </si>
  <si>
    <t>EandR1-poltot-exptot</t>
  </si>
  <si>
    <t>EandR1-frstot-exptot</t>
  </si>
  <si>
    <t>EandR1-centot-exptot</t>
  </si>
  <si>
    <t>EandR1-tradtot-exptot</t>
  </si>
  <si>
    <t>EandR1-alltot-exptot</t>
  </si>
  <si>
    <t>EandR1-edutot-exps162b</t>
  </si>
  <si>
    <t>EandR1-transtot-exps162b</t>
  </si>
  <si>
    <t>EandR1-sctot-exps162b</t>
  </si>
  <si>
    <t>EandR1-phtot-exps162b</t>
  </si>
  <si>
    <t>EandR1-houshratot-explsvt</t>
  </si>
  <si>
    <t>EandR1-housgfcftot-explsvt</t>
  </si>
  <si>
    <t>EandR1-houstot-explsvt</t>
  </si>
  <si>
    <t>EandR1-cultot-exps162b</t>
  </si>
  <si>
    <t>EandR1-envtot-exps162b</t>
  </si>
  <si>
    <t>EandR1-plantot-exps162b</t>
  </si>
  <si>
    <t>EandR1-digtot-exps162b</t>
  </si>
  <si>
    <t>EandR1-poltot-exps162b</t>
  </si>
  <si>
    <t>EandR1-frstot-exps162b</t>
  </si>
  <si>
    <t>EandR1-centot-exps162b</t>
  </si>
  <si>
    <t>EandR1-tradtot-exps162b</t>
  </si>
  <si>
    <t>EandR1-edutot-expgrandtot</t>
  </si>
  <si>
    <t>EandR1-transtot-expgrandtot</t>
  </si>
  <si>
    <t>EandR1-sctot-expgrandtot</t>
  </si>
  <si>
    <t>EandR1-phtot-expgrandtot</t>
  </si>
  <si>
    <t>EandR1-houshratot-exps162b</t>
  </si>
  <si>
    <t>EandR1-housgfcftot-exps162b</t>
  </si>
  <si>
    <t>EandR1-houstot-exps162b</t>
  </si>
  <si>
    <t>EandR1-cultot-expgrandtot</t>
  </si>
  <si>
    <t>EandR1-envtot-expgrandtot</t>
  </si>
  <si>
    <t>EandR1-plantot-expgrandtot</t>
  </si>
  <si>
    <t>EandR1-digtot-expgrandtot</t>
  </si>
  <si>
    <t>EandR1-poltot-expgrandtot</t>
  </si>
  <si>
    <t>EandR1-frstot-expgrandtot</t>
  </si>
  <si>
    <t>EandR1-centot-expgrandtot</t>
  </si>
  <si>
    <t>EandR1-tradtot-expgrandtot</t>
  </si>
  <si>
    <t>EandR1-houshratot-expgrandtot</t>
  </si>
  <si>
    <t>EandR1-housgfcftot-expgrandtot</t>
  </si>
  <si>
    <t>EandR1-houstot-expgrandtot</t>
  </si>
  <si>
    <t>EandR1-alltot-expgrandtot</t>
  </si>
  <si>
    <t>EandR1-edutot-rectng</t>
  </si>
  <si>
    <t>EandR1-transtot-rectng</t>
  </si>
  <si>
    <t>EandR1-sctot-rectng</t>
  </si>
  <si>
    <t>EandR1-phtot-rectng</t>
  </si>
  <si>
    <t>EandR1-houshratot-rectng</t>
  </si>
  <si>
    <t>EandR1-housgfcftot-rectng</t>
  </si>
  <si>
    <t>EandR1-houstot-rectng</t>
  </si>
  <si>
    <t>EandR1-cultot-rectng</t>
  </si>
  <si>
    <t>EandR1-envtot-rectng</t>
  </si>
  <si>
    <t>EandR1-plantot-rectng</t>
  </si>
  <si>
    <t>EandR1-digtot-rectng</t>
  </si>
  <si>
    <t>EandR1-poltot-rectng</t>
  </si>
  <si>
    <t>EandR1-frstot-rectng</t>
  </si>
  <si>
    <t>EandR1-centot-rectng</t>
  </si>
  <si>
    <t>EandR1-tradtot-rectng</t>
  </si>
  <si>
    <t>EandR1-edutot-recint</t>
  </si>
  <si>
    <t>EandR1-transtot-recint</t>
  </si>
  <si>
    <t>EandR1-sctot-recint</t>
  </si>
  <si>
    <t>EandR1-phtot-recint</t>
  </si>
  <si>
    <t>EandR1-houshratot-recint</t>
  </si>
  <si>
    <t>EandR1-housgfcftot-recint</t>
  </si>
  <si>
    <t>EandR1-houstot-recint</t>
  </si>
  <si>
    <t>EandR1-cultot-recint</t>
  </si>
  <si>
    <t>EandR1-envtot-recint</t>
  </si>
  <si>
    <t>EandR1-plantot-recint</t>
  </si>
  <si>
    <t>EandR1-digtot-recint</t>
  </si>
  <si>
    <t>EandR1-poltot-recint</t>
  </si>
  <si>
    <t>EandR1-frstot-recint</t>
  </si>
  <si>
    <t>EandR1-centot-recint</t>
  </si>
  <si>
    <t>EandR1-tradtot-recint</t>
  </si>
  <si>
    <t>EandR1-edutot-recrpy</t>
  </si>
  <si>
    <t>EandR1-transtot-recrpy</t>
  </si>
  <si>
    <t>EandR1-sctot-recrpy</t>
  </si>
  <si>
    <t>EandR1-phtot-recrpy</t>
  </si>
  <si>
    <t>EandR1-houshratot-recrpy</t>
  </si>
  <si>
    <t>EandR1-housgfcftot-recrpy</t>
  </si>
  <si>
    <t>EandR1-houstot-recrpy</t>
  </si>
  <si>
    <t>EandR1-cultot-recrpy</t>
  </si>
  <si>
    <t>EandR1-envtot-recrpy</t>
  </si>
  <si>
    <t>EandR1-plantot-recrpy</t>
  </si>
  <si>
    <t>EandR1-digtot-recrpy</t>
  </si>
  <si>
    <t>EandR1-poltot-recrpy</t>
  </si>
  <si>
    <t>EandR1-frstot-recrpy</t>
  </si>
  <si>
    <t>EandR1-centot-recrpy</t>
  </si>
  <si>
    <t>EandR1-tradtot-recrpy</t>
  </si>
  <si>
    <t>EandR1-edutot-recinv</t>
  </si>
  <si>
    <t>EandR1-transtot-recinv</t>
  </si>
  <si>
    <t>EandR1-sctot-recinv</t>
  </si>
  <si>
    <t>EandR1-phtot-recinv</t>
  </si>
  <si>
    <t>EandR1-houshratot-recinv</t>
  </si>
  <si>
    <t>EandR1-housgfcftot-recinv</t>
  </si>
  <si>
    <t>EandR1-houstot-recinv</t>
  </si>
  <si>
    <t>EandR1-cultot-recinv</t>
  </si>
  <si>
    <t>EandR1-envtot-recinv</t>
  </si>
  <si>
    <t>EandR1-plantot-recinv</t>
  </si>
  <si>
    <t>EandR1-digtot-recinv</t>
  </si>
  <si>
    <t>EandR1-poltot-recinv</t>
  </si>
  <si>
    <t>EandR1-frstot-recinv</t>
  </si>
  <si>
    <t>EandR1-centot-recinv</t>
  </si>
  <si>
    <t>EandR1-tradtot-recinv</t>
  </si>
  <si>
    <t>EandR1-edutot-rectot</t>
  </si>
  <si>
    <t>EandR1-transtot-rectot</t>
  </si>
  <si>
    <t>EandR1-sctot-rectot</t>
  </si>
  <si>
    <t>EandR1-phtot-rectot</t>
  </si>
  <si>
    <t>EandR1-houshratot-rectot</t>
  </si>
  <si>
    <t>EandR1-housgfcftot-rectot</t>
  </si>
  <si>
    <t>EandR1-houstot-rectot</t>
  </si>
  <si>
    <t>EandR1-cultot-rectot</t>
  </si>
  <si>
    <t>EandR1-envtot-rectot</t>
  </si>
  <si>
    <t>EandR1-plantot-rectot</t>
  </si>
  <si>
    <t>EandR1-digtot-rectot</t>
  </si>
  <si>
    <t>EandR1-poltot-rectot</t>
  </si>
  <si>
    <t>EandR1-frstot-rectot</t>
  </si>
  <si>
    <t>EandR1-centot-rectot</t>
  </si>
  <si>
    <t>EandR1-tradtot-rectot</t>
  </si>
  <si>
    <t>EandR1-alltot-rectot</t>
  </si>
  <si>
    <t>EandR1-edutot-rectotla</t>
  </si>
  <si>
    <t>EandR1-transtot-rectotla</t>
  </si>
  <si>
    <t>EandR1-sctot-rectotla</t>
  </si>
  <si>
    <t>EandR1-phtot-rectotla</t>
  </si>
  <si>
    <t>EandR1-houshratot-rectotla</t>
  </si>
  <si>
    <t>EandR1-housgfcftot-rectotla</t>
  </si>
  <si>
    <t>EandR1-houstot-rectotla</t>
  </si>
  <si>
    <t>EandR1-cultot-rectotla</t>
  </si>
  <si>
    <t>EandR1-envtot-rectotla</t>
  </si>
  <si>
    <t>EandR1-plantot-rectotla</t>
  </si>
  <si>
    <t>EandR1-digtot-rectotla</t>
  </si>
  <si>
    <t>EandR1-poltot-rectotla</t>
  </si>
  <si>
    <t>EandR1-frstot-rectotla</t>
  </si>
  <si>
    <t>EandR1-centot-rectotla</t>
  </si>
  <si>
    <t>EandR1-tradtot-rectotla</t>
  </si>
  <si>
    <t>EandR1-alltot-rectotla</t>
  </si>
  <si>
    <t>EandR1-edutot-rectototh</t>
  </si>
  <si>
    <t>EandR1-transtot-rectototh</t>
  </si>
  <si>
    <t>EandR1-sctot-rectototh</t>
  </si>
  <si>
    <t>EandR1-phtot-rectototh</t>
  </si>
  <si>
    <t>EandR1-houshratot-rectototh</t>
  </si>
  <si>
    <t>EandR1-housgfcftot-rectototh</t>
  </si>
  <si>
    <t>EandR1-houstot-rectototh</t>
  </si>
  <si>
    <t>EandR1-cultot-rectototh</t>
  </si>
  <si>
    <t>EandR1-envtot-rectototh</t>
  </si>
  <si>
    <t>EandR1-plantot-rectototh</t>
  </si>
  <si>
    <t>EandR1-digtot-rectototh</t>
  </si>
  <si>
    <t>EandR1-poltot-rectototh</t>
  </si>
  <si>
    <t>EandR1-frstot-rectototh</t>
  </si>
  <si>
    <t>EandR1-centot-rectototh</t>
  </si>
  <si>
    <t>EandR1-tradtot-rectototh</t>
  </si>
  <si>
    <t>EandR1-alltot-rectototh</t>
  </si>
  <si>
    <t>FIN1-fingrngov-amt</t>
  </si>
  <si>
    <t>FIN1-fingrnothesif-amt</t>
  </si>
  <si>
    <t>FIN1-fingrnothpri-amt</t>
  </si>
  <si>
    <t>FIN1-fingrnothndpb-amt</t>
  </si>
  <si>
    <t>FIN1-fingrnothlot-amt</t>
  </si>
  <si>
    <t>FIN1-fingrnothgovgla-amt</t>
  </si>
  <si>
    <t>FIN1-fingrnothgovlep-amt</t>
  </si>
  <si>
    <t>FIN1-fingrnothgovla-amt</t>
  </si>
  <si>
    <t>FIN1-finfundhra-amt</t>
  </si>
  <si>
    <t>FIN1-finfundmrr-amt</t>
  </si>
  <si>
    <t>FIN1-finfundgfra-amt</t>
  </si>
  <si>
    <t>FIN1-finothgla-amt</t>
  </si>
  <si>
    <t>FIN1-finothlep-amt</t>
  </si>
  <si>
    <t>FIN1-finothla-amt</t>
  </si>
  <si>
    <t>FIN1-finothoth-amt</t>
  </si>
  <si>
    <t>FIN1-fingrandtot-amt</t>
  </si>
  <si>
    <t>FIN1-finoth-amt</t>
  </si>
  <si>
    <t>FIN1-fingrandtotpfi-amt</t>
  </si>
  <si>
    <t>PRU1-prufinoth-amt</t>
  </si>
  <si>
    <t>PRU1-prurpy-amt</t>
  </si>
  <si>
    <t>PRU1-prucfrend-amt</t>
  </si>
  <si>
    <t>PRU2T1-prubrwgrscrdt-strt</t>
  </si>
  <si>
    <t>PRU2T1-prubrwnet-strt</t>
  </si>
  <si>
    <t>PRU2T1-prubrwgrs-end</t>
  </si>
  <si>
    <t>PRU2T1-prucrdt-end</t>
  </si>
  <si>
    <t>PRU2T1-prubrwgrscrdt-end</t>
  </si>
  <si>
    <t>PRU2T1-pruinv-end</t>
  </si>
  <si>
    <t>PRU2T1-prubrwnet-end</t>
  </si>
  <si>
    <t>PRU2T1-prubrwgrscrdt-chng</t>
  </si>
  <si>
    <t>PRU2T1-prubrwnet-chng</t>
  </si>
  <si>
    <t>PRU2T2-prubdy-strt</t>
  </si>
  <si>
    <t>PRU2T2-prulmt-strt</t>
  </si>
  <si>
    <t>PRU2T2-prubdy-end</t>
  </si>
  <si>
    <t>PRU2T2-prulmt-end</t>
  </si>
  <si>
    <t>PRU2T2-prubdy-chng</t>
  </si>
  <si>
    <t>PRU2T2-prulmt-chng</t>
  </si>
  <si>
    <t>EandR1-alltot-explndbld-q1</t>
  </si>
  <si>
    <t>EandR1-alltot-expcnscnvrnv-q1</t>
  </si>
  <si>
    <t>EandR1-alltot-expvhceqpmch-q1</t>
  </si>
  <si>
    <t>EandR1-alltot-expint-q1</t>
  </si>
  <si>
    <t>EandR1-alltot-exptotfa-q1</t>
  </si>
  <si>
    <t>EandR1-alltot-expgrn-q1</t>
  </si>
  <si>
    <t>EandR1-alltot-expgrnla-q1</t>
  </si>
  <si>
    <t>EandR1-alltot-expgrnoth-q1</t>
  </si>
  <si>
    <t>EandR1-alltot-explns-q1</t>
  </si>
  <si>
    <t>EandR1-alltot-explnsla-q1</t>
  </si>
  <si>
    <t>EandR1-alltot-explnsoth-q1</t>
  </si>
  <si>
    <t>EandR1-alltot-expshrlns-q1</t>
  </si>
  <si>
    <t>EandR1-alltot-exptotfin-q1</t>
  </si>
  <si>
    <t>EandR1-alltot-exptot-q1</t>
  </si>
  <si>
    <t>EandR1-alltot-rectng-q1</t>
  </si>
  <si>
    <t>EandR1-alltot-recint-q1</t>
  </si>
  <si>
    <t>EandR1-alltot-recrpy-q1</t>
  </si>
  <si>
    <t>EandR1-alltot-recinv-q1</t>
  </si>
  <si>
    <t>EandR1-alltot-rectot-q1</t>
  </si>
  <si>
    <t>EandR1-alltot-rectotla-q1</t>
  </si>
  <si>
    <t>EandR1-alltot-rectototh-q1</t>
  </si>
  <si>
    <t>EandR1-alltot-explndbld-q2</t>
  </si>
  <si>
    <t>EandR1-alltot-expcnscnvrnv-q2</t>
  </si>
  <si>
    <t>EandR1-alltot-expvhceqpmch-q2</t>
  </si>
  <si>
    <t>EandR1-alltot-expint-q2</t>
  </si>
  <si>
    <t>EandR1-alltot-exptotfa-q2</t>
  </si>
  <si>
    <t>EandR1-alltot-expgrn-q2</t>
  </si>
  <si>
    <t>EandR1-alltot-expgrnla-q2</t>
  </si>
  <si>
    <t>EandR1-alltot-expgrnoth-q2</t>
  </si>
  <si>
    <t>EandR1-alltot-explns-q2</t>
  </si>
  <si>
    <t>EandR1-alltot-explnsla-q2</t>
  </si>
  <si>
    <t>EandR1-alltot-explnsoth-q2</t>
  </si>
  <si>
    <t>EandR1-alltot-expshrlns-q2</t>
  </si>
  <si>
    <t>EandR1-alltot-exptotfin-q2</t>
  </si>
  <si>
    <t>EandR1-alltot-exptot-q2</t>
  </si>
  <si>
    <t>EandR1-alltot-rectng-q2</t>
  </si>
  <si>
    <t>EandR1-alltot-recint-q2</t>
  </si>
  <si>
    <t>EandR1-alltot-recrpy-q2</t>
  </si>
  <si>
    <t>EandR1-alltot-recinv-q2</t>
  </si>
  <si>
    <t>EandR1-alltot-rectot-q2</t>
  </si>
  <si>
    <t>EandR1-alltot-rectotla-q2</t>
  </si>
  <si>
    <t>EandR1-alltot-rectototh-q2</t>
  </si>
  <si>
    <t>EandR1-alltot-explndbld-q3</t>
  </si>
  <si>
    <t>EandR1-alltot-expcnscnvrnv-q3</t>
  </si>
  <si>
    <t>EandR1-alltot-expvhceqpmch-q3</t>
  </si>
  <si>
    <t>EandR1-alltot-expint-q3</t>
  </si>
  <si>
    <t>EandR1-alltot-exptotfa-q3</t>
  </si>
  <si>
    <t>EandR1-alltot-expgrn-q3</t>
  </si>
  <si>
    <t>EandR1-alltot-expgrnla-q3</t>
  </si>
  <si>
    <t>EandR1-alltot-expgrnoth-q3</t>
  </si>
  <si>
    <t>EandR1-alltot-explns-q3</t>
  </si>
  <si>
    <t>EandR1-alltot-explnsla-q3</t>
  </si>
  <si>
    <t>EandR1-alltot-explnsoth-q3</t>
  </si>
  <si>
    <t>EandR1-alltot-expshrlns-q3</t>
  </si>
  <si>
    <t>EandR1-alltot-exptotfin-q3</t>
  </si>
  <si>
    <t>EandR1-alltot-exptot-q3</t>
  </si>
  <si>
    <t>EandR1-alltot-rectng-q3</t>
  </si>
  <si>
    <t>EandR1-alltot-recint-q3</t>
  </si>
  <si>
    <t>EandR1-alltot-recrpy-q3</t>
  </si>
  <si>
    <t>EandR1-alltot-recinv-q3</t>
  </si>
  <si>
    <t>EandR1-alltot-rectot-q3</t>
  </si>
  <si>
    <t>EandR1-alltot-rectotla-q3</t>
  </si>
  <si>
    <t>EandR1-alltot-rectototh-q3</t>
  </si>
  <si>
    <t>EandR1-alltothra-explndbld-q1</t>
  </si>
  <si>
    <t>EandR1-alltothra-expcnscnvrnv-q1</t>
  </si>
  <si>
    <t>EandR1-alltothra-expvhceqpmch-q1</t>
  </si>
  <si>
    <t>EandR1-alltothra-expint-q1</t>
  </si>
  <si>
    <t>EandR1-alltothra-exptotfa-q1</t>
  </si>
  <si>
    <t>EandR1-alltothra-expgrn-q1</t>
  </si>
  <si>
    <t>EandR1-alltothra-expgrnla-q1</t>
  </si>
  <si>
    <t>EandR1-alltothra-expgrnoth-q1</t>
  </si>
  <si>
    <t>EandR1-alltothra-explns-q1</t>
  </si>
  <si>
    <t>EandR1-alltothra-explnsla-q1</t>
  </si>
  <si>
    <t>EandR1-alltothra-explnsoth-q1</t>
  </si>
  <si>
    <t>EandR1-alltothra-expshrlns-q1</t>
  </si>
  <si>
    <t>EandR1-alltothra-exptotfin-q1</t>
  </si>
  <si>
    <t>EandR1-alltothra-exptot-q1</t>
  </si>
  <si>
    <t>EandR1-alltothra-rectng-q1</t>
  </si>
  <si>
    <t>EandR1-alltothra-recint-q1</t>
  </si>
  <si>
    <t>EandR1-alltothra-recrpy-q1</t>
  </si>
  <si>
    <t>EandR1-alltothra-recinv-q1</t>
  </si>
  <si>
    <t>EandR1-alltothra-rectot-q1</t>
  </si>
  <si>
    <t>EandR1-alltothra-rectotla-q1</t>
  </si>
  <si>
    <t>EandR1-alltothra-rectototh-q1</t>
  </si>
  <si>
    <t>EandR1-alltothra-explndbld-q2</t>
  </si>
  <si>
    <t>EandR1-alltothra-expcnscnvrnv-q2</t>
  </si>
  <si>
    <t>EandR1-alltothra-expvhceqpmch-q2</t>
  </si>
  <si>
    <t>EandR1-alltothra-expint-q2</t>
  </si>
  <si>
    <t>EandR1-alltothra-exptotfa-q2</t>
  </si>
  <si>
    <t>EandR1-alltothra-expgrn-q2</t>
  </si>
  <si>
    <t>EandR1-alltothra-expgrnla-q2</t>
  </si>
  <si>
    <t>EandR1-alltothra-expgrnoth-q2</t>
  </si>
  <si>
    <t>EandR1-alltothra-explns-q2</t>
  </si>
  <si>
    <t>EandR1-alltothra-explnsla-q2</t>
  </si>
  <si>
    <t>EandR1-alltothra-explnsoth-q2</t>
  </si>
  <si>
    <t>EandR1-alltothra-expshrlns-q2</t>
  </si>
  <si>
    <t>EandR1-alltothra-exptotfin-q2</t>
  </si>
  <si>
    <t>EandR1-alltothra-exptot-q2</t>
  </si>
  <si>
    <t>EandR1-alltothra-rectng-q2</t>
  </si>
  <si>
    <t>EandR1-alltothra-recint-q2</t>
  </si>
  <si>
    <t>EandR1-alltothra-recrpy-q2</t>
  </si>
  <si>
    <t>EandR1-alltothra-recinv-q2</t>
  </si>
  <si>
    <t>EandR1-alltothra-rectot-q2</t>
  </si>
  <si>
    <t>EandR1-alltothra-rectotla-q2</t>
  </si>
  <si>
    <t>EandR1-alltothra-rectototh-q2</t>
  </si>
  <si>
    <t>EandR1-alltothra-explndbld-q3</t>
  </si>
  <si>
    <t>EandR1-alltothra-expcnscnvrnv-q3</t>
  </si>
  <si>
    <t>EandR1-alltothra-expvhceqpmch-q3</t>
  </si>
  <si>
    <t>EandR1-alltothra-expint-q3</t>
  </si>
  <si>
    <t>EandR1-alltothra-exptotfa-q3</t>
  </si>
  <si>
    <t>EandR1-alltothra-expgrn-q3</t>
  </si>
  <si>
    <t>EandR1-alltothra-expgrnla-q3</t>
  </si>
  <si>
    <t>EandR1-alltothra-expgrnoth-q3</t>
  </si>
  <si>
    <t>EandR1-alltothra-explns-q3</t>
  </si>
  <si>
    <t>EandR1-alltothra-explnsla-q3</t>
  </si>
  <si>
    <t>EandR1-alltothra-explnsoth-q3</t>
  </si>
  <si>
    <t>EandR1-alltothra-expshrlns-q3</t>
  </si>
  <si>
    <t>EandR1-alltothra-exptotfin-q3</t>
  </si>
  <si>
    <t>EandR1-alltothra-exptot-q3</t>
  </si>
  <si>
    <t>EandR1-alltothra-rectng-q3</t>
  </si>
  <si>
    <t>EandR1-alltothra-recint-q3</t>
  </si>
  <si>
    <t>EandR1-alltothra-recrpy-q3</t>
  </si>
  <si>
    <t>EandR1-alltothra-recinv-q3</t>
  </si>
  <si>
    <t>EandR1-alltothra-rectot-q3</t>
  </si>
  <si>
    <t>EandR1-alltothra-rectotla-q3</t>
  </si>
  <si>
    <t>EandR1-alltothra-rectototh-q3</t>
  </si>
  <si>
    <t>REC-recusdflx-amt</t>
  </si>
  <si>
    <t>Name</t>
  </si>
  <si>
    <t>LGF code</t>
  </si>
  <si>
    <t>ONS code</t>
  </si>
  <si>
    <t>Class</t>
  </si>
  <si>
    <t>Import_financial_year</t>
  </si>
  <si>
    <t>E&amp;R/FIN</t>
  </si>
  <si>
    <t>Adur</t>
  </si>
  <si>
    <t>E3831</t>
  </si>
  <si>
    <t>E07000223</t>
  </si>
  <si>
    <t>Shire District</t>
  </si>
  <si>
    <t>PRU</t>
  </si>
  <si>
    <t>Amber Valley</t>
  </si>
  <si>
    <t>E1031</t>
  </si>
  <si>
    <t>E07000032</t>
  </si>
  <si>
    <t>Arun</t>
  </si>
  <si>
    <t>E3832</t>
  </si>
  <si>
    <t>E07000224</t>
  </si>
  <si>
    <t>Ashfield</t>
  </si>
  <si>
    <t>E3031</t>
  </si>
  <si>
    <t>E07000170</t>
  </si>
  <si>
    <t>Ashford</t>
  </si>
  <si>
    <t>E2231</t>
  </si>
  <si>
    <t>E07000105</t>
  </si>
  <si>
    <t>Avon &amp; Somerset Police and Crime Commissioner and Chief Constable</t>
  </si>
  <si>
    <t>E7050</t>
  </si>
  <si>
    <t>E23000036</t>
  </si>
  <si>
    <t>Police Authority</t>
  </si>
  <si>
    <t>Avon Combined Fire and Rescue Authority</t>
  </si>
  <si>
    <t>E6101</t>
  </si>
  <si>
    <t>E31000001</t>
  </si>
  <si>
    <t>Fire and Rescue Authority</t>
  </si>
  <si>
    <t>Babergh</t>
  </si>
  <si>
    <t>E3531</t>
  </si>
  <si>
    <t>E07000200</t>
  </si>
  <si>
    <t>Barking &amp; Dagenham</t>
  </si>
  <si>
    <t>E5030</t>
  </si>
  <si>
    <t>E09000002</t>
  </si>
  <si>
    <t>London Borough</t>
  </si>
  <si>
    <t>Barnet</t>
  </si>
  <si>
    <t>E5031</t>
  </si>
  <si>
    <t>E09000003</t>
  </si>
  <si>
    <t>Barnsley</t>
  </si>
  <si>
    <t>E4401</t>
  </si>
  <si>
    <t>E08000016</t>
  </si>
  <si>
    <t>Metropolitan District</t>
  </si>
  <si>
    <t>Basildon</t>
  </si>
  <si>
    <t>E1531</t>
  </si>
  <si>
    <t>E07000066</t>
  </si>
  <si>
    <t>Basingstoke &amp; Deane</t>
  </si>
  <si>
    <t>E1731</t>
  </si>
  <si>
    <t>E07000084</t>
  </si>
  <si>
    <t>Bassetlaw</t>
  </si>
  <si>
    <t>E3032</t>
  </si>
  <si>
    <t>E07000171</t>
  </si>
  <si>
    <t>Bath &amp; North East Somerset</t>
  </si>
  <si>
    <t>E0101</t>
  </si>
  <si>
    <t>E06000022</t>
  </si>
  <si>
    <t>Unitary Authority</t>
  </si>
  <si>
    <t>Bedford</t>
  </si>
  <si>
    <t>E0202</t>
  </si>
  <si>
    <t>E06000055</t>
  </si>
  <si>
    <t>Bedfordshire Combined Fire Authority</t>
  </si>
  <si>
    <t>E6102</t>
  </si>
  <si>
    <t>E31000002</t>
  </si>
  <si>
    <t>Bedfordshire Police and Crime Commissioner and Chief Constable</t>
  </si>
  <si>
    <t>E7002</t>
  </si>
  <si>
    <t>E23000026</t>
  </si>
  <si>
    <t>Berkshire Combined Fire Authority</t>
  </si>
  <si>
    <t>E6103</t>
  </si>
  <si>
    <t>E31000003</t>
  </si>
  <si>
    <t>Bexley</t>
  </si>
  <si>
    <t>E5032</t>
  </si>
  <si>
    <t>E09000004</t>
  </si>
  <si>
    <t>Birmingham</t>
  </si>
  <si>
    <t>E4601</t>
  </si>
  <si>
    <t>E08000025</t>
  </si>
  <si>
    <t>Blaby</t>
  </si>
  <si>
    <t>E2431</t>
  </si>
  <si>
    <t>E07000129</t>
  </si>
  <si>
    <t>Blackburn with Darwen</t>
  </si>
  <si>
    <t>E2301</t>
  </si>
  <si>
    <t>E06000008</t>
  </si>
  <si>
    <t>Blackpool</t>
  </si>
  <si>
    <t>E2302</t>
  </si>
  <si>
    <t>E06000009</t>
  </si>
  <si>
    <t>Bolsover</t>
  </si>
  <si>
    <t>E1032</t>
  </si>
  <si>
    <t>E07000033</t>
  </si>
  <si>
    <t>Bolton</t>
  </si>
  <si>
    <t>E4201</t>
  </si>
  <si>
    <t>E08000001</t>
  </si>
  <si>
    <t>Boston</t>
  </si>
  <si>
    <t>E2531</t>
  </si>
  <si>
    <t>E07000136</t>
  </si>
  <si>
    <t>Bournemouth, Christchurch &amp; Poole</t>
  </si>
  <si>
    <t>E1204</t>
  </si>
  <si>
    <t>E06000058</t>
  </si>
  <si>
    <t>Bracknell Forest</t>
  </si>
  <si>
    <t>E0301</t>
  </si>
  <si>
    <t>E06000036</t>
  </si>
  <si>
    <t>Bradford</t>
  </si>
  <si>
    <t>E4701</t>
  </si>
  <si>
    <t>E08000032</t>
  </si>
  <si>
    <t>Braintree</t>
  </si>
  <si>
    <t>E1532</t>
  </si>
  <si>
    <t>E07000067</t>
  </si>
  <si>
    <t>Breckland</t>
  </si>
  <si>
    <t>E2631</t>
  </si>
  <si>
    <t>E07000143</t>
  </si>
  <si>
    <t>Brent</t>
  </si>
  <si>
    <t>E5033</t>
  </si>
  <si>
    <t>E09000005</t>
  </si>
  <si>
    <t>Brentwood</t>
  </si>
  <si>
    <t>E1533</t>
  </si>
  <si>
    <t>E07000068</t>
  </si>
  <si>
    <t>Brighton &amp; Hove</t>
  </si>
  <si>
    <t>E1401</t>
  </si>
  <si>
    <t>E06000043</t>
  </si>
  <si>
    <t>Bristol</t>
  </si>
  <si>
    <t>E0102</t>
  </si>
  <si>
    <t>E06000023</t>
  </si>
  <si>
    <t>Broadland</t>
  </si>
  <si>
    <t>E2632</t>
  </si>
  <si>
    <t>E07000144</t>
  </si>
  <si>
    <t>Bromley</t>
  </si>
  <si>
    <t>E5034</t>
  </si>
  <si>
    <t>E09000006</t>
  </si>
  <si>
    <t>Bromsgrove</t>
  </si>
  <si>
    <t>E1831</t>
  </si>
  <si>
    <t>E07000234</t>
  </si>
  <si>
    <t>Broxbourne</t>
  </si>
  <si>
    <t>E1931</t>
  </si>
  <si>
    <t>E07000095</t>
  </si>
  <si>
    <t>Broxtowe</t>
  </si>
  <si>
    <t>E3033</t>
  </si>
  <si>
    <t>E07000172</t>
  </si>
  <si>
    <t>Buckinghamshire &amp; Milton Keynes Combined Fire Authority</t>
  </si>
  <si>
    <t>E6104</t>
  </si>
  <si>
    <t>E31000004</t>
  </si>
  <si>
    <t>Buckinghamshire (UA)</t>
  </si>
  <si>
    <t>E0402</t>
  </si>
  <si>
    <t>E06000060</t>
  </si>
  <si>
    <t>Burnley</t>
  </si>
  <si>
    <t>E2333</t>
  </si>
  <si>
    <t>E07000117</t>
  </si>
  <si>
    <t>Bury</t>
  </si>
  <si>
    <t>E4202</t>
  </si>
  <si>
    <t>E08000002</t>
  </si>
  <si>
    <t>Calderdale</t>
  </si>
  <si>
    <t>E4702</t>
  </si>
  <si>
    <t>E08000033</t>
  </si>
  <si>
    <t>Cambridge</t>
  </si>
  <si>
    <t>E0531</t>
  </si>
  <si>
    <t>E07000008</t>
  </si>
  <si>
    <t>Cambridgeshire</t>
  </si>
  <si>
    <t>E0521</t>
  </si>
  <si>
    <t>E10000003</t>
  </si>
  <si>
    <t>Shire County</t>
  </si>
  <si>
    <t>Cambridgeshire and Peterborough Combined Authority</t>
  </si>
  <si>
    <t>E6356</t>
  </si>
  <si>
    <t>E47000008</t>
  </si>
  <si>
    <t>Combined Authority</t>
  </si>
  <si>
    <t>Cambridgeshire Combined Fire Authority</t>
  </si>
  <si>
    <t>E6105</t>
  </si>
  <si>
    <t>E31000005</t>
  </si>
  <si>
    <t>Cambridgeshire Police and Crime Commissioner and Chief Constable</t>
  </si>
  <si>
    <t>E7005</t>
  </si>
  <si>
    <t>E23000023</t>
  </si>
  <si>
    <t>Camden</t>
  </si>
  <si>
    <t>E5011</t>
  </si>
  <si>
    <t>E09000007</t>
  </si>
  <si>
    <t>Cannock Chase</t>
  </si>
  <si>
    <t>E3431</t>
  </si>
  <si>
    <t>E07000192</t>
  </si>
  <si>
    <t>Canterbury</t>
  </si>
  <si>
    <t>E2232</t>
  </si>
  <si>
    <t>E07000106</t>
  </si>
  <si>
    <t>Castle Point</t>
  </si>
  <si>
    <t>E1534</t>
  </si>
  <si>
    <t>E07000069</t>
  </si>
  <si>
    <t>Central Bedfordshire</t>
  </si>
  <si>
    <t>E0203</t>
  </si>
  <si>
    <t>E06000056</t>
  </si>
  <si>
    <t>Charnwood</t>
  </si>
  <si>
    <t>E2432</t>
  </si>
  <si>
    <t>E07000130</t>
  </si>
  <si>
    <t>Chelmsford</t>
  </si>
  <si>
    <t>E1535</t>
  </si>
  <si>
    <t>E07000070</t>
  </si>
  <si>
    <t>Cheltenham</t>
  </si>
  <si>
    <t>E1631</t>
  </si>
  <si>
    <t>E07000078</t>
  </si>
  <si>
    <t>Cherwell</t>
  </si>
  <si>
    <t>E3131</t>
  </si>
  <si>
    <t>E07000177</t>
  </si>
  <si>
    <t>Cheshire Combined Fire Authority</t>
  </si>
  <si>
    <t>E6106</t>
  </si>
  <si>
    <t>E31000006</t>
  </si>
  <si>
    <t>Cheshire East</t>
  </si>
  <si>
    <t>E0603</t>
  </si>
  <si>
    <t>E06000049</t>
  </si>
  <si>
    <t>Cheshire Police and Crime Commissioner and Chief Constable</t>
  </si>
  <si>
    <t>E7006</t>
  </si>
  <si>
    <t>E23000006</t>
  </si>
  <si>
    <t>Cheshire West &amp; Chester</t>
  </si>
  <si>
    <t>E0604</t>
  </si>
  <si>
    <t>E06000050</t>
  </si>
  <si>
    <t>Chesterfield</t>
  </si>
  <si>
    <t>E1033</t>
  </si>
  <si>
    <t>E07000034</t>
  </si>
  <si>
    <t>Chichester</t>
  </si>
  <si>
    <t>E3833</t>
  </si>
  <si>
    <t>E07000225</t>
  </si>
  <si>
    <t>Chorley</t>
  </si>
  <si>
    <t>E2334</t>
  </si>
  <si>
    <t>E07000118</t>
  </si>
  <si>
    <t>City of London</t>
  </si>
  <si>
    <t>E5010</t>
  </si>
  <si>
    <t>E09000001</t>
  </si>
  <si>
    <t>Cleveland Combined Fire Authority</t>
  </si>
  <si>
    <t>E6107</t>
  </si>
  <si>
    <t>E31000007</t>
  </si>
  <si>
    <t>Cleveland Police and Crime Commissioner and Chief Constable</t>
  </si>
  <si>
    <t>E7007</t>
  </si>
  <si>
    <t>E23000013</t>
  </si>
  <si>
    <t>Colchester</t>
  </si>
  <si>
    <t>E1536</t>
  </si>
  <si>
    <t>E07000071</t>
  </si>
  <si>
    <t>Cornwall</t>
  </si>
  <si>
    <t>E0801</t>
  </si>
  <si>
    <t>E06000052</t>
  </si>
  <si>
    <t>Cotswold</t>
  </si>
  <si>
    <t>E1632</t>
  </si>
  <si>
    <t>E07000079</t>
  </si>
  <si>
    <t>Coventry</t>
  </si>
  <si>
    <t>E4602</t>
  </si>
  <si>
    <t>E08000026</t>
  </si>
  <si>
    <t>Crawley</t>
  </si>
  <si>
    <t>E3834</t>
  </si>
  <si>
    <t>E07000226</t>
  </si>
  <si>
    <t>Croydon</t>
  </si>
  <si>
    <t>E5035</t>
  </si>
  <si>
    <t>E09000008</t>
  </si>
  <si>
    <t>Cumberland Council</t>
  </si>
  <si>
    <t>E0901</t>
  </si>
  <si>
    <t>E06000063</t>
  </si>
  <si>
    <t>Cumbria Police, Fire and Crime Commissioner and Chief Constable Fire and Rescue Authority</t>
  </si>
  <si>
    <t>E6135</t>
  </si>
  <si>
    <t>E31000009</t>
  </si>
  <si>
    <t>Cumbria Police, Fire and Crime Commissioner and Chief Constable Police Authority</t>
  </si>
  <si>
    <t>E7009</t>
  </si>
  <si>
    <t>E23000002</t>
  </si>
  <si>
    <t>Dacorum</t>
  </si>
  <si>
    <t>E1932</t>
  </si>
  <si>
    <t>E07000096</t>
  </si>
  <si>
    <t>Darlington</t>
  </si>
  <si>
    <t>E1301</t>
  </si>
  <si>
    <t>E06000005</t>
  </si>
  <si>
    <t>Dartford</t>
  </si>
  <si>
    <t>E2233</t>
  </si>
  <si>
    <t>E07000107</t>
  </si>
  <si>
    <t>Dartmoor National Park Authority</t>
  </si>
  <si>
    <t>E6401</t>
  </si>
  <si>
    <t>E26000001</t>
  </si>
  <si>
    <t>Park Authority</t>
  </si>
  <si>
    <t>Derby</t>
  </si>
  <si>
    <t>E1001</t>
  </si>
  <si>
    <t>E06000015</t>
  </si>
  <si>
    <t>Derbyshire</t>
  </si>
  <si>
    <t>E1021</t>
  </si>
  <si>
    <t>E10000007</t>
  </si>
  <si>
    <t>Derbyshire Combined Fire Authority</t>
  </si>
  <si>
    <t>E6110</t>
  </si>
  <si>
    <t>E31000010</t>
  </si>
  <si>
    <t>Derbyshire Dales</t>
  </si>
  <si>
    <t>E1035</t>
  </si>
  <si>
    <t>E07000035</t>
  </si>
  <si>
    <t>Derbyshire Police and Crime Commissioner and Chief Constable</t>
  </si>
  <si>
    <t>E7010</t>
  </si>
  <si>
    <t>E23000018</t>
  </si>
  <si>
    <t>Devon</t>
  </si>
  <si>
    <t>E1121</t>
  </si>
  <si>
    <t>E10000008</t>
  </si>
  <si>
    <t>Devon &amp; Cornwall Police and Crime Commissioner and Chief Constable</t>
  </si>
  <si>
    <t>E7051</t>
  </si>
  <si>
    <t>E23000035</t>
  </si>
  <si>
    <t>Devon &amp; Somerset Combined Fire Authority</t>
  </si>
  <si>
    <t>E6161</t>
  </si>
  <si>
    <t>E31000011</t>
  </si>
  <si>
    <t>Doncaster</t>
  </si>
  <si>
    <t>E4402</t>
  </si>
  <si>
    <t>E08000017</t>
  </si>
  <si>
    <t>Dorset (UA)</t>
  </si>
  <si>
    <t>E1203</t>
  </si>
  <si>
    <t>E06000059</t>
  </si>
  <si>
    <t>Dorset and Wiltshire Combined Fire Authority</t>
  </si>
  <si>
    <t>E6162</t>
  </si>
  <si>
    <t>E31000047</t>
  </si>
  <si>
    <t>Dorset Police and Crime Commissioner and Chief Constable</t>
  </si>
  <si>
    <t>E7012</t>
  </si>
  <si>
    <t>E23000039</t>
  </si>
  <si>
    <t>Dover</t>
  </si>
  <si>
    <t>E2234</t>
  </si>
  <si>
    <t>E07000108</t>
  </si>
  <si>
    <t>Dudley</t>
  </si>
  <si>
    <t>E4603</t>
  </si>
  <si>
    <t>E08000027</t>
  </si>
  <si>
    <t>Durham</t>
  </si>
  <si>
    <t>E1302</t>
  </si>
  <si>
    <t>E06000047</t>
  </si>
  <si>
    <t>Durham Combined Fire Authority</t>
  </si>
  <si>
    <t>E6113</t>
  </si>
  <si>
    <t>E31000013</t>
  </si>
  <si>
    <t>Durham Police and Crime Commissioner and Chief Constable</t>
  </si>
  <si>
    <t>E7013</t>
  </si>
  <si>
    <t>E23000008</t>
  </si>
  <si>
    <t>Ealing</t>
  </si>
  <si>
    <t>E5036</t>
  </si>
  <si>
    <t>E09000009</t>
  </si>
  <si>
    <t>East Cambridgeshire</t>
  </si>
  <si>
    <t>E0532</t>
  </si>
  <si>
    <t>E07000009</t>
  </si>
  <si>
    <t>East Devon</t>
  </si>
  <si>
    <t>E1131</t>
  </si>
  <si>
    <t>E07000040</t>
  </si>
  <si>
    <t>East Hampshire</t>
  </si>
  <si>
    <t>E1732</t>
  </si>
  <si>
    <t>E07000085</t>
  </si>
  <si>
    <t>East Hertfordshire</t>
  </si>
  <si>
    <t>E1933</t>
  </si>
  <si>
    <t>E07000242</t>
  </si>
  <si>
    <t>East Lindsey</t>
  </si>
  <si>
    <t>E2532</t>
  </si>
  <si>
    <t>E07000137</t>
  </si>
  <si>
    <t>East London Waste Authority</t>
  </si>
  <si>
    <t>E6201</t>
  </si>
  <si>
    <t>E50000001</t>
  </si>
  <si>
    <t>Waste Authority</t>
  </si>
  <si>
    <t>East Riding of Yorkshire</t>
  </si>
  <si>
    <t>E2001</t>
  </si>
  <si>
    <t>E06000011</t>
  </si>
  <si>
    <t>East Staffordshire</t>
  </si>
  <si>
    <t>E3432</t>
  </si>
  <si>
    <t>E07000193</t>
  </si>
  <si>
    <t>East Suffolk</t>
  </si>
  <si>
    <t>E3538</t>
  </si>
  <si>
    <t>E07000244</t>
  </si>
  <si>
    <t>East Sussex</t>
  </si>
  <si>
    <t>E1421</t>
  </si>
  <si>
    <t>E10000011</t>
  </si>
  <si>
    <t>East Sussex Combined Fire Authority</t>
  </si>
  <si>
    <t>E6114</t>
  </si>
  <si>
    <t>E31000014</t>
  </si>
  <si>
    <t>Eastbourne</t>
  </si>
  <si>
    <t>E1432</t>
  </si>
  <si>
    <t>E07000061</t>
  </si>
  <si>
    <t>Eastleigh</t>
  </si>
  <si>
    <t>E1733</t>
  </si>
  <si>
    <t>E07000086</t>
  </si>
  <si>
    <t>Elmbridge</t>
  </si>
  <si>
    <t>E3631</t>
  </si>
  <si>
    <t>E07000207</t>
  </si>
  <si>
    <t>Enfield</t>
  </si>
  <si>
    <t>E5037</t>
  </si>
  <si>
    <t>E09000010</t>
  </si>
  <si>
    <t>Epping Forest</t>
  </si>
  <si>
    <t>E1537</t>
  </si>
  <si>
    <t>E07000072</t>
  </si>
  <si>
    <t>Epsom &amp; Ewell</t>
  </si>
  <si>
    <t>E3632</t>
  </si>
  <si>
    <t>E07000208</t>
  </si>
  <si>
    <t>Erewash</t>
  </si>
  <si>
    <t>E1036</t>
  </si>
  <si>
    <t>E07000036</t>
  </si>
  <si>
    <t>Essex</t>
  </si>
  <si>
    <t>E1521</t>
  </si>
  <si>
    <t>E10000012</t>
  </si>
  <si>
    <t>Essex Police, Fire and Crime Commissioner Fire and Rescue Authority</t>
  </si>
  <si>
    <t>E6115</t>
  </si>
  <si>
    <t>E31000015</t>
  </si>
  <si>
    <t>Essex Police, Fire and Crime Commissioner Police Authority</t>
  </si>
  <si>
    <t>E7015</t>
  </si>
  <si>
    <t>E23000028</t>
  </si>
  <si>
    <t>Exeter</t>
  </si>
  <si>
    <t>E1132</t>
  </si>
  <si>
    <t>E07000041</t>
  </si>
  <si>
    <t>Exmoor National Park Authority</t>
  </si>
  <si>
    <t>E6402</t>
  </si>
  <si>
    <t>E26000002</t>
  </si>
  <si>
    <t>Fareham</t>
  </si>
  <si>
    <t>E1734</t>
  </si>
  <si>
    <t>E07000087</t>
  </si>
  <si>
    <t>Fenland</t>
  </si>
  <si>
    <t>E0533</t>
  </si>
  <si>
    <t>E07000010</t>
  </si>
  <si>
    <t>Folkestone &amp; Hythe</t>
  </si>
  <si>
    <t>E2240</t>
  </si>
  <si>
    <t>E07000112</t>
  </si>
  <si>
    <t>Forest of Dean</t>
  </si>
  <si>
    <t>E1633</t>
  </si>
  <si>
    <t>E07000080</t>
  </si>
  <si>
    <t>Fylde</t>
  </si>
  <si>
    <t>E2335</t>
  </si>
  <si>
    <t>E07000119</t>
  </si>
  <si>
    <t>Gateshead</t>
  </si>
  <si>
    <t>E4501</t>
  </si>
  <si>
    <t>E08000037</t>
  </si>
  <si>
    <t>Gedling</t>
  </si>
  <si>
    <t>E3034</t>
  </si>
  <si>
    <t>E07000173</t>
  </si>
  <si>
    <t>Gloucester</t>
  </si>
  <si>
    <t>E1634</t>
  </si>
  <si>
    <t>E07000081</t>
  </si>
  <si>
    <t>Gloucestershire</t>
  </si>
  <si>
    <t>E1620</t>
  </si>
  <si>
    <t>E10000013</t>
  </si>
  <si>
    <t>Gloucestershire Police and Crime Commissioner and Chief Constable</t>
  </si>
  <si>
    <t>E7016</t>
  </si>
  <si>
    <t>E23000037</t>
  </si>
  <si>
    <t>Gosport</t>
  </si>
  <si>
    <t>E1735</t>
  </si>
  <si>
    <t>E07000088</t>
  </si>
  <si>
    <t>Gravesham</t>
  </si>
  <si>
    <t>E2236</t>
  </si>
  <si>
    <t>E07000109</t>
  </si>
  <si>
    <t>Great Yarmouth</t>
  </si>
  <si>
    <t>E2633</t>
  </si>
  <si>
    <t>E07000145</t>
  </si>
  <si>
    <t>Greater Manchester Combined Authority</t>
  </si>
  <si>
    <t>E6348</t>
  </si>
  <si>
    <t>E47000001</t>
  </si>
  <si>
    <t>Greenwich</t>
  </si>
  <si>
    <t>E5012</t>
  </si>
  <si>
    <t>E09000011</t>
  </si>
  <si>
    <t>Guildford</t>
  </si>
  <si>
    <t>E3633</t>
  </si>
  <si>
    <t>E07000209</t>
  </si>
  <si>
    <t>Hackney</t>
  </si>
  <si>
    <t>E5013</t>
  </si>
  <si>
    <t>E09000012</t>
  </si>
  <si>
    <t>Halton</t>
  </si>
  <si>
    <t>E0601</t>
  </si>
  <si>
    <t>E06000006</t>
  </si>
  <si>
    <t>Hammersmith &amp; Fulham</t>
  </si>
  <si>
    <t>E5014</t>
  </si>
  <si>
    <t>E09000013</t>
  </si>
  <si>
    <t>Hampshire</t>
  </si>
  <si>
    <t>E1721</t>
  </si>
  <si>
    <t>E10000014</t>
  </si>
  <si>
    <t>Hampshire and Isle of Wight Fire and Rescue Authority</t>
  </si>
  <si>
    <t>E6163</t>
  </si>
  <si>
    <t>E31000048</t>
  </si>
  <si>
    <t>Hampshire Police and Crime Commissioner and Chief Constable</t>
  </si>
  <si>
    <t>E7052</t>
  </si>
  <si>
    <t>E23000030</t>
  </si>
  <si>
    <t>Harborough</t>
  </si>
  <si>
    <t>E2433</t>
  </si>
  <si>
    <t>E07000131</t>
  </si>
  <si>
    <t>Haringey</t>
  </si>
  <si>
    <t>E5038</t>
  </si>
  <si>
    <t>E09000014</t>
  </si>
  <si>
    <t>Harlow</t>
  </si>
  <si>
    <t>E1538</t>
  </si>
  <si>
    <t>E07000073</t>
  </si>
  <si>
    <t>Harrow</t>
  </si>
  <si>
    <t>E5039</t>
  </si>
  <si>
    <t>E09000015</t>
  </si>
  <si>
    <t>Hart</t>
  </si>
  <si>
    <t>E1736</t>
  </si>
  <si>
    <t>E07000089</t>
  </si>
  <si>
    <t>Hartlepool</t>
  </si>
  <si>
    <t>E0701</t>
  </si>
  <si>
    <t>E06000001</t>
  </si>
  <si>
    <t>Hastings</t>
  </si>
  <si>
    <t>E1433</t>
  </si>
  <si>
    <t>E07000062</t>
  </si>
  <si>
    <t>Havant</t>
  </si>
  <si>
    <t>E1737</t>
  </si>
  <si>
    <t>E07000090</t>
  </si>
  <si>
    <t>Havering</t>
  </si>
  <si>
    <t>E5040</t>
  </si>
  <si>
    <t>E09000016</t>
  </si>
  <si>
    <t>Hereford &amp; Worcester Combined Fire Authority</t>
  </si>
  <si>
    <t>E6118</t>
  </si>
  <si>
    <t>E31000018</t>
  </si>
  <si>
    <t>Herefordshire</t>
  </si>
  <si>
    <t>E1801</t>
  </si>
  <si>
    <t>E06000019</t>
  </si>
  <si>
    <t>Hertfordshire</t>
  </si>
  <si>
    <t>E1920</t>
  </si>
  <si>
    <t>E10000015</t>
  </si>
  <si>
    <t>Hertfordshire Police and Crime Commissioner and Chief Constable</t>
  </si>
  <si>
    <t>E7019</t>
  </si>
  <si>
    <t>E23000027</t>
  </si>
  <si>
    <t>Hertsmere</t>
  </si>
  <si>
    <t>E1934</t>
  </si>
  <si>
    <t>E07000098</t>
  </si>
  <si>
    <t>High Peak</t>
  </si>
  <si>
    <t>E1037</t>
  </si>
  <si>
    <t>E07000037</t>
  </si>
  <si>
    <t>Hillingdon</t>
  </si>
  <si>
    <t>E5041</t>
  </si>
  <si>
    <t>E09000017</t>
  </si>
  <si>
    <t>Hinckley &amp; Bosworth</t>
  </si>
  <si>
    <t>E2434</t>
  </si>
  <si>
    <t>E07000132</t>
  </si>
  <si>
    <t>Horsham</t>
  </si>
  <si>
    <t>E3835</t>
  </si>
  <si>
    <t>E07000227</t>
  </si>
  <si>
    <t>Hounslow</t>
  </si>
  <si>
    <t>E5042</t>
  </si>
  <si>
    <t>E09000018</t>
  </si>
  <si>
    <t>Humberside Combined Fire Authority</t>
  </si>
  <si>
    <t>E6120</t>
  </si>
  <si>
    <t>E31000020</t>
  </si>
  <si>
    <t>Humberside Police and Crime Commissioner and Chief Constable</t>
  </si>
  <si>
    <t>E7020</t>
  </si>
  <si>
    <t>E23000012</t>
  </si>
  <si>
    <t>Huntingdonshire</t>
  </si>
  <si>
    <t>E0551</t>
  </si>
  <si>
    <t>E07000011</t>
  </si>
  <si>
    <t>Hyndburn</t>
  </si>
  <si>
    <t>E2336</t>
  </si>
  <si>
    <t>E07000120</t>
  </si>
  <si>
    <t>Ipswich</t>
  </si>
  <si>
    <t>E3533</t>
  </si>
  <si>
    <t>E07000202</t>
  </si>
  <si>
    <t>Isle of Wight</t>
  </si>
  <si>
    <t>E2101</t>
  </si>
  <si>
    <t>E06000046</t>
  </si>
  <si>
    <t>Isles of Scilly</t>
  </si>
  <si>
    <t>E4001</t>
  </si>
  <si>
    <t>E06000053</t>
  </si>
  <si>
    <t>Islington</t>
  </si>
  <si>
    <t>E5015</t>
  </si>
  <si>
    <t>E09000019</t>
  </si>
  <si>
    <t>Kensington &amp; Chelsea</t>
  </si>
  <si>
    <t>E5016</t>
  </si>
  <si>
    <t>E09000020</t>
  </si>
  <si>
    <t>Kent</t>
  </si>
  <si>
    <t>E2221</t>
  </si>
  <si>
    <t>E10000016</t>
  </si>
  <si>
    <t>Kent Combined Fire Authority</t>
  </si>
  <si>
    <t>E6122</t>
  </si>
  <si>
    <t>E31000022</t>
  </si>
  <si>
    <t>Kent Police and Crime Commissioner and Chief Constable</t>
  </si>
  <si>
    <t>E7022</t>
  </si>
  <si>
    <t>E23000032</t>
  </si>
  <si>
    <t>King's Lynn &amp; West Norfolk</t>
  </si>
  <si>
    <t>E2634</t>
  </si>
  <si>
    <t>E07000146</t>
  </si>
  <si>
    <t>Kingston upon Hull</t>
  </si>
  <si>
    <t>E2002</t>
  </si>
  <si>
    <t>E06000010</t>
  </si>
  <si>
    <t>Kingston upon Thames</t>
  </si>
  <si>
    <t>E5043</t>
  </si>
  <si>
    <t>E09000021</t>
  </si>
  <si>
    <t>Kirklees</t>
  </si>
  <si>
    <t>E4703</t>
  </si>
  <si>
    <t>E08000034</t>
  </si>
  <si>
    <t>Knowsley</t>
  </si>
  <si>
    <t>E4301</t>
  </si>
  <si>
    <t>E08000011</t>
  </si>
  <si>
    <t>Lake District National Park</t>
  </si>
  <si>
    <t>E6403</t>
  </si>
  <si>
    <t>E26000011</t>
  </si>
  <si>
    <t>Lambeth</t>
  </si>
  <si>
    <t>E5017</t>
  </si>
  <si>
    <t>E09000022</t>
  </si>
  <si>
    <t>Lancashire</t>
  </si>
  <si>
    <t>E2321</t>
  </si>
  <si>
    <t>E10000017</t>
  </si>
  <si>
    <t>Lancashire Combined Fire Authority</t>
  </si>
  <si>
    <t>E6123</t>
  </si>
  <si>
    <t>E31000023</t>
  </si>
  <si>
    <t>Lancashire Police and Crime Commissioner and Chief Constable</t>
  </si>
  <si>
    <t>E7023</t>
  </si>
  <si>
    <t>E23000003</t>
  </si>
  <si>
    <t>Lancaster</t>
  </si>
  <si>
    <t>E2337</t>
  </si>
  <si>
    <t>E07000121</t>
  </si>
  <si>
    <t>Lee Valley Regional Park Authority</t>
  </si>
  <si>
    <t>E6803</t>
  </si>
  <si>
    <t>Leeds</t>
  </si>
  <si>
    <t>E4704</t>
  </si>
  <si>
    <t>E08000035</t>
  </si>
  <si>
    <t>Leicester</t>
  </si>
  <si>
    <t>E2401</t>
  </si>
  <si>
    <t>E06000016</t>
  </si>
  <si>
    <t>Leicestershire</t>
  </si>
  <si>
    <t>E2421</t>
  </si>
  <si>
    <t>E10000018</t>
  </si>
  <si>
    <t>Leicestershire Combined Fire Authority</t>
  </si>
  <si>
    <t>E6124</t>
  </si>
  <si>
    <t>E31000024</t>
  </si>
  <si>
    <t>Leicestershire Police and Crime Commissioner and Chief Constable</t>
  </si>
  <si>
    <t>E7024</t>
  </si>
  <si>
    <t>E23000021</t>
  </si>
  <si>
    <t>Lewes</t>
  </si>
  <si>
    <t>E1435</t>
  </si>
  <si>
    <t>E07000063</t>
  </si>
  <si>
    <t>Lewisham</t>
  </si>
  <si>
    <t>E5018</t>
  </si>
  <si>
    <t>E09000023</t>
  </si>
  <si>
    <t>Lichfield</t>
  </si>
  <si>
    <t>E3433</t>
  </si>
  <si>
    <t>E07000194</t>
  </si>
  <si>
    <t>Lincoln</t>
  </si>
  <si>
    <t>E2533</t>
  </si>
  <si>
    <t>E07000138</t>
  </si>
  <si>
    <t>Lincolnshire</t>
  </si>
  <si>
    <t>E2520</t>
  </si>
  <si>
    <t>E10000019</t>
  </si>
  <si>
    <t>Lincolnshire Police and Crime Commissioner and Chief Constable</t>
  </si>
  <si>
    <t>E7025</t>
  </si>
  <si>
    <t>E23000020</t>
  </si>
  <si>
    <t>Liverpool</t>
  </si>
  <si>
    <t>E4302</t>
  </si>
  <si>
    <t>E08000012</t>
  </si>
  <si>
    <t>Liverpool City Region Combined Authority</t>
  </si>
  <si>
    <t>E6349</t>
  </si>
  <si>
    <t>E47000004</t>
  </si>
  <si>
    <t>Luton</t>
  </si>
  <si>
    <t>E0201</t>
  </si>
  <si>
    <t>E06000032</t>
  </si>
  <si>
    <t>Maidstone</t>
  </si>
  <si>
    <t>E2237</t>
  </si>
  <si>
    <t>E07000110</t>
  </si>
  <si>
    <t>Maldon</t>
  </si>
  <si>
    <t>E1539</t>
  </si>
  <si>
    <t>E07000074</t>
  </si>
  <si>
    <t>Malvern Hills</t>
  </si>
  <si>
    <t>E1851</t>
  </si>
  <si>
    <t>E07000235</t>
  </si>
  <si>
    <t>Manchester</t>
  </si>
  <si>
    <t>E4203</t>
  </si>
  <si>
    <t>E08000003</t>
  </si>
  <si>
    <t>Mansfield</t>
  </si>
  <si>
    <t>E3035</t>
  </si>
  <si>
    <t>E07000174</t>
  </si>
  <si>
    <t>Medway Towns</t>
  </si>
  <si>
    <t>E2201</t>
  </si>
  <si>
    <t>E06000035</t>
  </si>
  <si>
    <t>Melton</t>
  </si>
  <si>
    <t>E2436</t>
  </si>
  <si>
    <t>E07000133</t>
  </si>
  <si>
    <t>Merseyside Fire and Rescue Authority</t>
  </si>
  <si>
    <t>E6143</t>
  </si>
  <si>
    <t>E31000041</t>
  </si>
  <si>
    <t>Merseyside Police and Crime Commissioner and Chief Constable</t>
  </si>
  <si>
    <t>E7043</t>
  </si>
  <si>
    <t>E23000004</t>
  </si>
  <si>
    <t>Merseyside Recycling and Waste Authority</t>
  </si>
  <si>
    <t>E6204</t>
  </si>
  <si>
    <t>E50000006</t>
  </si>
  <si>
    <t>Merton</t>
  </si>
  <si>
    <t>E5044</t>
  </si>
  <si>
    <t>E09000024</t>
  </si>
  <si>
    <t>Mid Devon</t>
  </si>
  <si>
    <t>E1133</t>
  </si>
  <si>
    <t>E07000042</t>
  </si>
  <si>
    <t>Mid Suffolk</t>
  </si>
  <si>
    <t>E3534</t>
  </si>
  <si>
    <t>E07000203</t>
  </si>
  <si>
    <t>Mid Sussex</t>
  </si>
  <si>
    <t>E3836</t>
  </si>
  <si>
    <t>E07000228</t>
  </si>
  <si>
    <t>Middlesbrough</t>
  </si>
  <si>
    <t>E0702</t>
  </si>
  <si>
    <t>E06000002</t>
  </si>
  <si>
    <t>Milton Keynes</t>
  </si>
  <si>
    <t>E0401</t>
  </si>
  <si>
    <t>E06000042</t>
  </si>
  <si>
    <t>Mole Valley</t>
  </si>
  <si>
    <t>E3634</t>
  </si>
  <si>
    <t>E07000210</t>
  </si>
  <si>
    <t>New Forest</t>
  </si>
  <si>
    <t>E1738</t>
  </si>
  <si>
    <t>E07000091</t>
  </si>
  <si>
    <t>New Forest National Park</t>
  </si>
  <si>
    <t>E6409</t>
  </si>
  <si>
    <t>E26000009</t>
  </si>
  <si>
    <t>Newark &amp; Sherwood</t>
  </si>
  <si>
    <t>E3036</t>
  </si>
  <si>
    <t>E07000175</t>
  </si>
  <si>
    <t>Newcastle upon Tyne</t>
  </si>
  <si>
    <t>E4502</t>
  </si>
  <si>
    <t>E08000021</t>
  </si>
  <si>
    <t>Newcastle-under-Lyme</t>
  </si>
  <si>
    <t>E3434</t>
  </si>
  <si>
    <t>E07000195</t>
  </si>
  <si>
    <t>Newham</t>
  </si>
  <si>
    <t>E5045</t>
  </si>
  <si>
    <t>E09000025</t>
  </si>
  <si>
    <t>Norfolk</t>
  </si>
  <si>
    <t>E2620</t>
  </si>
  <si>
    <t>E10000020</t>
  </si>
  <si>
    <t>Norfolk Police and Crime Commissioner and Chief Constable</t>
  </si>
  <si>
    <t>E7026</t>
  </si>
  <si>
    <t>E23000024</t>
  </si>
  <si>
    <t>North Devon</t>
  </si>
  <si>
    <t>E1134</t>
  </si>
  <si>
    <t>E07000043</t>
  </si>
  <si>
    <t>North East Combined Authority</t>
  </si>
  <si>
    <t>E6357</t>
  </si>
  <si>
    <t>E47000010</t>
  </si>
  <si>
    <t>North East Derbyshire</t>
  </si>
  <si>
    <t>E1038</t>
  </si>
  <si>
    <t>E07000038</t>
  </si>
  <si>
    <t>North East Lincolnshire</t>
  </si>
  <si>
    <t>E2003</t>
  </si>
  <si>
    <t>E06000012</t>
  </si>
  <si>
    <t>North Hertfordshire</t>
  </si>
  <si>
    <t>E1935</t>
  </si>
  <si>
    <t>E07000099</t>
  </si>
  <si>
    <t>North Kesteven</t>
  </si>
  <si>
    <t>E2534</t>
  </si>
  <si>
    <t>E07000139</t>
  </si>
  <si>
    <t>North Lincolnshire</t>
  </si>
  <si>
    <t>E2004</t>
  </si>
  <si>
    <t>E06000013</t>
  </si>
  <si>
    <t>North London Waste Authority</t>
  </si>
  <si>
    <t>E6205</t>
  </si>
  <si>
    <t>E50000002</t>
  </si>
  <si>
    <t>North Norfolk</t>
  </si>
  <si>
    <t>E2635</t>
  </si>
  <si>
    <t>E07000147</t>
  </si>
  <si>
    <t>North Northamptonshire</t>
  </si>
  <si>
    <t>E2801</t>
  </si>
  <si>
    <t>E06000061</t>
  </si>
  <si>
    <t>North of Tyne Combined Authority</t>
  </si>
  <si>
    <t>E6358</t>
  </si>
  <si>
    <t>E47000011</t>
  </si>
  <si>
    <t>North Somerset</t>
  </si>
  <si>
    <t>E0104</t>
  </si>
  <si>
    <t>E06000024</t>
  </si>
  <si>
    <t>North Tyneside</t>
  </si>
  <si>
    <t>E4503</t>
  </si>
  <si>
    <t>E08000022</t>
  </si>
  <si>
    <t>North Warwickshire</t>
  </si>
  <si>
    <t>E3731</t>
  </si>
  <si>
    <t>E07000218</t>
  </si>
  <si>
    <t>North West Leicestershire</t>
  </si>
  <si>
    <t>E2437</t>
  </si>
  <si>
    <t>E07000134</t>
  </si>
  <si>
    <t>North York Moors National Park Authority</t>
  </si>
  <si>
    <t>E6404</t>
  </si>
  <si>
    <t>E26000005</t>
  </si>
  <si>
    <t>North Yorkshire Council (UA)</t>
  </si>
  <si>
    <t>E2702</t>
  </si>
  <si>
    <t>E06000065</t>
  </si>
  <si>
    <t>North Yorkshire Police, Fire and Crime Commissioner Fire and Rescue Authority</t>
  </si>
  <si>
    <t>E6127</t>
  </si>
  <si>
    <t>E31000027</t>
  </si>
  <si>
    <t>North Yorkshire Police, Fire and Crime Commissioner Police Authority</t>
  </si>
  <si>
    <t>E7027</t>
  </si>
  <si>
    <t>E23000009</t>
  </si>
  <si>
    <t>Northamptonshire Police, Fire and Crime Commissioner Fire and Rescue Authority</t>
  </si>
  <si>
    <t>E6128</t>
  </si>
  <si>
    <t>E31000028</t>
  </si>
  <si>
    <t>Northamptonshire Police, Fire and Crime Commissioner Police Authority</t>
  </si>
  <si>
    <t>E7028</t>
  </si>
  <si>
    <t>E23000022</t>
  </si>
  <si>
    <t>Northumberland</t>
  </si>
  <si>
    <t>E2901</t>
  </si>
  <si>
    <t>E06000057</t>
  </si>
  <si>
    <t>Northumberland National Park Authority</t>
  </si>
  <si>
    <t>E6405</t>
  </si>
  <si>
    <t>E26000004</t>
  </si>
  <si>
    <t>Northumbria Police and Crime Commissioner and Chief Constable</t>
  </si>
  <si>
    <t>E7045</t>
  </si>
  <si>
    <t>E23000007</t>
  </si>
  <si>
    <t>Norwich</t>
  </si>
  <si>
    <t>E2636</t>
  </si>
  <si>
    <t>E07000148</t>
  </si>
  <si>
    <t>Nottingham</t>
  </si>
  <si>
    <t>E3001</t>
  </si>
  <si>
    <t>E06000018</t>
  </si>
  <si>
    <t>Nottinghamshire</t>
  </si>
  <si>
    <t>E3021</t>
  </si>
  <si>
    <t>E10000024</t>
  </si>
  <si>
    <t>Nottinghamshire Fire &amp; Rescue Service</t>
  </si>
  <si>
    <t>E6130</t>
  </si>
  <si>
    <t>E31000030</t>
  </si>
  <si>
    <t>Nottinghamshire Police and Crime Commissioner and Chief Constable</t>
  </si>
  <si>
    <t>E7030</t>
  </si>
  <si>
    <t>E23000019</t>
  </si>
  <si>
    <t>Nuneaton &amp; Bedworth</t>
  </si>
  <si>
    <t>E3732</t>
  </si>
  <si>
    <t>E07000219</t>
  </si>
  <si>
    <t>Oadby &amp; Wigston</t>
  </si>
  <si>
    <t>E2438</t>
  </si>
  <si>
    <t>E07000135</t>
  </si>
  <si>
    <t>Oldham</t>
  </si>
  <si>
    <t>E4204</t>
  </si>
  <si>
    <t>E08000004</t>
  </si>
  <si>
    <t>Oxford</t>
  </si>
  <si>
    <t>E3132</t>
  </si>
  <si>
    <t>E07000178</t>
  </si>
  <si>
    <t>Oxfordshire</t>
  </si>
  <si>
    <t>E3120</t>
  </si>
  <si>
    <t>E10000025</t>
  </si>
  <si>
    <t>Peak District National Park Authority</t>
  </si>
  <si>
    <t>E6406</t>
  </si>
  <si>
    <t>E26000006</t>
  </si>
  <si>
    <t>Pendle</t>
  </si>
  <si>
    <t>E2338</t>
  </si>
  <si>
    <t>E07000122</t>
  </si>
  <si>
    <t>Peterborough</t>
  </si>
  <si>
    <t>E0501</t>
  </si>
  <si>
    <t>E06000031</t>
  </si>
  <si>
    <t>Plymouth</t>
  </si>
  <si>
    <t>E1101</t>
  </si>
  <si>
    <t>E06000026</t>
  </si>
  <si>
    <t>Portsmouth</t>
  </si>
  <si>
    <t>E1701</t>
  </si>
  <si>
    <t>E06000044</t>
  </si>
  <si>
    <t>Preston</t>
  </si>
  <si>
    <t>E2339</t>
  </si>
  <si>
    <t>E07000123</t>
  </si>
  <si>
    <t>Reading</t>
  </si>
  <si>
    <t>E0303</t>
  </si>
  <si>
    <t>E06000038</t>
  </si>
  <si>
    <t>Redbridge</t>
  </si>
  <si>
    <t>E5046</t>
  </si>
  <si>
    <t>E09000026</t>
  </si>
  <si>
    <t>Redcar &amp; Cleveland</t>
  </si>
  <si>
    <t>E0703</t>
  </si>
  <si>
    <t>E06000003</t>
  </si>
  <si>
    <t>Redditch</t>
  </si>
  <si>
    <t>E1835</t>
  </si>
  <si>
    <t>E07000236</t>
  </si>
  <si>
    <t>Reigate &amp; Banstead</t>
  </si>
  <si>
    <t>E3635</t>
  </si>
  <si>
    <t>E07000211</t>
  </si>
  <si>
    <t>Ribble Valley</t>
  </si>
  <si>
    <t>E2340</t>
  </si>
  <si>
    <t>E07000124</t>
  </si>
  <si>
    <t>Richmond upon Thames</t>
  </si>
  <si>
    <t>E5047</t>
  </si>
  <si>
    <t>E09000027</t>
  </si>
  <si>
    <t>Rochdale</t>
  </si>
  <si>
    <t>E4205</t>
  </si>
  <si>
    <t>E08000005</t>
  </si>
  <si>
    <t>Rochford</t>
  </si>
  <si>
    <t>E1540</t>
  </si>
  <si>
    <t>E07000075</t>
  </si>
  <si>
    <t>Rossendale</t>
  </si>
  <si>
    <t>E2341</t>
  </si>
  <si>
    <t>E07000125</t>
  </si>
  <si>
    <t>Rother</t>
  </si>
  <si>
    <t>E1436</t>
  </si>
  <si>
    <t>E07000064</t>
  </si>
  <si>
    <t>Rotherham</t>
  </si>
  <si>
    <t>E4403</t>
  </si>
  <si>
    <t>E08000018</t>
  </si>
  <si>
    <t>Rugby</t>
  </si>
  <si>
    <t>E3733</t>
  </si>
  <si>
    <t>E07000220</t>
  </si>
  <si>
    <t>Runnymede</t>
  </si>
  <si>
    <t>E3636</t>
  </si>
  <si>
    <t>E07000212</t>
  </si>
  <si>
    <t>Rushcliffe</t>
  </si>
  <si>
    <t>E3038</t>
  </si>
  <si>
    <t>E07000176</t>
  </si>
  <si>
    <t>Rushmoor</t>
  </si>
  <si>
    <t>E1740</t>
  </si>
  <si>
    <t>E07000092</t>
  </si>
  <si>
    <t>Rutland</t>
  </si>
  <si>
    <t>E2402</t>
  </si>
  <si>
    <t>E06000017</t>
  </si>
  <si>
    <t>Salford</t>
  </si>
  <si>
    <t>E4206</t>
  </si>
  <si>
    <t>E08000006</t>
  </si>
  <si>
    <t>Sandwell</t>
  </si>
  <si>
    <t>E4604</t>
  </si>
  <si>
    <t>E08000028</t>
  </si>
  <si>
    <t>Sefton</t>
  </si>
  <si>
    <t>E4304</t>
  </si>
  <si>
    <t>E08000014</t>
  </si>
  <si>
    <t>Sevenoaks</t>
  </si>
  <si>
    <t>E2239</t>
  </si>
  <si>
    <t>E07000111</t>
  </si>
  <si>
    <t>Sheffield</t>
  </si>
  <si>
    <t>E4404</t>
  </si>
  <si>
    <t>E08000019</t>
  </si>
  <si>
    <t>Shropshire</t>
  </si>
  <si>
    <t>E3202</t>
  </si>
  <si>
    <t>E06000051</t>
  </si>
  <si>
    <t>Shropshire Combined Fire Authority</t>
  </si>
  <si>
    <t>E6132</t>
  </si>
  <si>
    <t>E31000032</t>
  </si>
  <si>
    <t>Slough</t>
  </si>
  <si>
    <t>E0304</t>
  </si>
  <si>
    <t>E06000039</t>
  </si>
  <si>
    <t>Solihull</t>
  </si>
  <si>
    <t>E4605</t>
  </si>
  <si>
    <t>E08000029</t>
  </si>
  <si>
    <t>Somerset Council (UA)</t>
  </si>
  <si>
    <t>E3301</t>
  </si>
  <si>
    <t>E06000066</t>
  </si>
  <si>
    <t>South Cambridgeshire</t>
  </si>
  <si>
    <t>E0536</t>
  </si>
  <si>
    <t>E07000012</t>
  </si>
  <si>
    <t>South Derbyshire</t>
  </si>
  <si>
    <t>E1039</t>
  </si>
  <si>
    <t>E07000039</t>
  </si>
  <si>
    <t>South Downs National Park Authority</t>
  </si>
  <si>
    <t>E6410</t>
  </si>
  <si>
    <t>E26000010</t>
  </si>
  <si>
    <t>South Gloucestershire</t>
  </si>
  <si>
    <t>E0103</t>
  </si>
  <si>
    <t>E06000025</t>
  </si>
  <si>
    <t>South Hams</t>
  </si>
  <si>
    <t>E1136</t>
  </si>
  <si>
    <t>E07000044</t>
  </si>
  <si>
    <t>South Holland</t>
  </si>
  <si>
    <t>E2535</t>
  </si>
  <si>
    <t>E07000140</t>
  </si>
  <si>
    <t>South Kesteven</t>
  </si>
  <si>
    <t>E2536</t>
  </si>
  <si>
    <t>E07000141</t>
  </si>
  <si>
    <t>South Norfolk</t>
  </si>
  <si>
    <t>E2637</t>
  </si>
  <si>
    <t>E07000149</t>
  </si>
  <si>
    <t>South Oxfordshire</t>
  </si>
  <si>
    <t>E3133</t>
  </si>
  <si>
    <t>E07000179</t>
  </si>
  <si>
    <t>South Ribble</t>
  </si>
  <si>
    <t>E2342</t>
  </si>
  <si>
    <t>E07000126</t>
  </si>
  <si>
    <t>South Staffordshire</t>
  </si>
  <si>
    <t>E3435</t>
  </si>
  <si>
    <t>E07000196</t>
  </si>
  <si>
    <t>South Tyneside</t>
  </si>
  <si>
    <t>E4504</t>
  </si>
  <si>
    <t>E08000023</t>
  </si>
  <si>
    <t>South Yorkshire Fire and Rescue Authority</t>
  </si>
  <si>
    <t>E6144</t>
  </si>
  <si>
    <t>E31000042</t>
  </si>
  <si>
    <t>South Yorkshire Mayoral Combined Authority</t>
  </si>
  <si>
    <t>E6350</t>
  </si>
  <si>
    <t>E47000002</t>
  </si>
  <si>
    <t>South Yorkshire Police and Crime Commissioner and Chief Constable</t>
  </si>
  <si>
    <t>E7044</t>
  </si>
  <si>
    <t>E23000011</t>
  </si>
  <si>
    <t>Southampton</t>
  </si>
  <si>
    <t>E1702</t>
  </si>
  <si>
    <t>E06000045</t>
  </si>
  <si>
    <t>Southend-on-Sea</t>
  </si>
  <si>
    <t>E1501</t>
  </si>
  <si>
    <t>E06000033</t>
  </si>
  <si>
    <t>Southwark</t>
  </si>
  <si>
    <t>E5019</t>
  </si>
  <si>
    <t>E09000028</t>
  </si>
  <si>
    <t>Spelthorne</t>
  </si>
  <si>
    <t>E3637</t>
  </si>
  <si>
    <t>E07000213</t>
  </si>
  <si>
    <t>St Albans</t>
  </si>
  <si>
    <t>E1936</t>
  </si>
  <si>
    <t>E07000240</t>
  </si>
  <si>
    <t>St Helens</t>
  </si>
  <si>
    <t>E4303</t>
  </si>
  <si>
    <t>E08000013</t>
  </si>
  <si>
    <t>Stafford</t>
  </si>
  <si>
    <t>E3436</t>
  </si>
  <si>
    <t>E07000197</t>
  </si>
  <si>
    <t>Staffordshire</t>
  </si>
  <si>
    <t>E3421</t>
  </si>
  <si>
    <t>E10000028</t>
  </si>
  <si>
    <t>Staffordshire Moorlands</t>
  </si>
  <si>
    <t>E3437</t>
  </si>
  <si>
    <t>E07000198</t>
  </si>
  <si>
    <t>Staffordshire Police, Fire and Crime Commissioner Fire and Rescue Authority</t>
  </si>
  <si>
    <t>E6134</t>
  </si>
  <si>
    <t>E31000033</t>
  </si>
  <si>
    <t>Staffordshire Police, Fire and Crime Commissioner Police Authority</t>
  </si>
  <si>
    <t>E7034</t>
  </si>
  <si>
    <t>E23000015</t>
  </si>
  <si>
    <t>Stevenage</t>
  </si>
  <si>
    <t>E1937</t>
  </si>
  <si>
    <t>E07000243</t>
  </si>
  <si>
    <t>Stockport</t>
  </si>
  <si>
    <t>E4207</t>
  </si>
  <si>
    <t>E08000007</t>
  </si>
  <si>
    <t>Stockton-on-Tees</t>
  </si>
  <si>
    <t>E0704</t>
  </si>
  <si>
    <t>E06000004</t>
  </si>
  <si>
    <t>Stoke-on-Trent</t>
  </si>
  <si>
    <t>E3401</t>
  </si>
  <si>
    <t>E06000021</t>
  </si>
  <si>
    <t>Stratford-on-Avon</t>
  </si>
  <si>
    <t>E3734</t>
  </si>
  <si>
    <t>E07000221</t>
  </si>
  <si>
    <t>Stroud</t>
  </si>
  <si>
    <t>E1635</t>
  </si>
  <si>
    <t>E07000082</t>
  </si>
  <si>
    <t>Suffolk</t>
  </si>
  <si>
    <t>E3520</t>
  </si>
  <si>
    <t>E10000029</t>
  </si>
  <si>
    <t>Suffolk Police and Crime Commissioner and Chief Constable</t>
  </si>
  <si>
    <t>E7035</t>
  </si>
  <si>
    <t>E23000025</t>
  </si>
  <si>
    <t>Sunderland</t>
  </si>
  <si>
    <t>E4505</t>
  </si>
  <si>
    <t>E08000024</t>
  </si>
  <si>
    <t>Surrey</t>
  </si>
  <si>
    <t>E3620</t>
  </si>
  <si>
    <t>E10000030</t>
  </si>
  <si>
    <t>Surrey Heath</t>
  </si>
  <si>
    <t>E3638</t>
  </si>
  <si>
    <t>E07000214</t>
  </si>
  <si>
    <t>Surrey Police and Crime Commissioner and Chief Constable</t>
  </si>
  <si>
    <t>E7036</t>
  </si>
  <si>
    <t>E23000031</t>
  </si>
  <si>
    <t>Sussex Police and Crime Commissioner and Chief Constable</t>
  </si>
  <si>
    <t>E7053</t>
  </si>
  <si>
    <t>E23000033</t>
  </si>
  <si>
    <t>Sutton</t>
  </si>
  <si>
    <t>E5048</t>
  </si>
  <si>
    <t>E09000029</t>
  </si>
  <si>
    <t>Swale</t>
  </si>
  <si>
    <t>E2241</t>
  </si>
  <si>
    <t>E07000113</t>
  </si>
  <si>
    <t>Swindon</t>
  </si>
  <si>
    <t>E3901</t>
  </si>
  <si>
    <t>E06000030</t>
  </si>
  <si>
    <t>Tameside</t>
  </si>
  <si>
    <t>E4208</t>
  </si>
  <si>
    <t>E08000008</t>
  </si>
  <si>
    <t>Tamworth</t>
  </si>
  <si>
    <t>E3439</t>
  </si>
  <si>
    <t>E07000199</t>
  </si>
  <si>
    <t>Tandridge</t>
  </si>
  <si>
    <t>E3639</t>
  </si>
  <si>
    <t>E07000215</t>
  </si>
  <si>
    <t>Tees Valley Combined Authority</t>
  </si>
  <si>
    <t>E6355</t>
  </si>
  <si>
    <t>E47000006</t>
  </si>
  <si>
    <t>Teignbridge</t>
  </si>
  <si>
    <t>E1137</t>
  </si>
  <si>
    <t>E07000045</t>
  </si>
  <si>
    <t>Telford &amp; Wrekin</t>
  </si>
  <si>
    <t>E3201</t>
  </si>
  <si>
    <t>E06000020</t>
  </si>
  <si>
    <t>Tendring</t>
  </si>
  <si>
    <t>E1542</t>
  </si>
  <si>
    <t>E07000076</t>
  </si>
  <si>
    <t>Test Valley</t>
  </si>
  <si>
    <t>E1742</t>
  </si>
  <si>
    <t>E07000093</t>
  </si>
  <si>
    <t>Tewkesbury</t>
  </si>
  <si>
    <t>E1636</t>
  </si>
  <si>
    <t>E07000083</t>
  </si>
  <si>
    <t>Thames Valley Police and Crime Commissioner and Chief Constable</t>
  </si>
  <si>
    <t>E7054</t>
  </si>
  <si>
    <t>E23000029</t>
  </si>
  <si>
    <t>Thanet</t>
  </si>
  <si>
    <t>E2242</t>
  </si>
  <si>
    <t>E07000114</t>
  </si>
  <si>
    <t>The Broads Authority</t>
  </si>
  <si>
    <t>E6408</t>
  </si>
  <si>
    <t>E26000007</t>
  </si>
  <si>
    <t>Three Rivers</t>
  </si>
  <si>
    <t>E1938</t>
  </si>
  <si>
    <t>E07000102</t>
  </si>
  <si>
    <t>Thurrock</t>
  </si>
  <si>
    <t>E1502</t>
  </si>
  <si>
    <t>E06000034</t>
  </si>
  <si>
    <t>Tonbridge &amp; Malling</t>
  </si>
  <si>
    <t>E2243</t>
  </si>
  <si>
    <t>E07000115</t>
  </si>
  <si>
    <t>Torbay</t>
  </si>
  <si>
    <t>E1102</t>
  </si>
  <si>
    <t>E06000027</t>
  </si>
  <si>
    <t>Torridge</t>
  </si>
  <si>
    <t>E1139</t>
  </si>
  <si>
    <t>E07000046</t>
  </si>
  <si>
    <t>Tower Hamlets</t>
  </si>
  <si>
    <t>E5020</t>
  </si>
  <si>
    <t>E09000030</t>
  </si>
  <si>
    <t>Trafford</t>
  </si>
  <si>
    <t>E4209</t>
  </si>
  <si>
    <t>E08000009</t>
  </si>
  <si>
    <t>Tunbridge Wells</t>
  </si>
  <si>
    <t>E2244</t>
  </si>
  <si>
    <t>E07000116</t>
  </si>
  <si>
    <t>Tyne and Wear Fire and Rescue Authority</t>
  </si>
  <si>
    <t>E6145</t>
  </si>
  <si>
    <t>E31000043</t>
  </si>
  <si>
    <t>Uttlesford</t>
  </si>
  <si>
    <t>E1544</t>
  </si>
  <si>
    <t>E07000077</t>
  </si>
  <si>
    <t>Vale of White Horse</t>
  </si>
  <si>
    <t>E3134</t>
  </si>
  <si>
    <t>E07000180</t>
  </si>
  <si>
    <t>Wakefield</t>
  </si>
  <si>
    <t>E4705</t>
  </si>
  <si>
    <t>E08000036</t>
  </si>
  <si>
    <t>Walsall</t>
  </si>
  <si>
    <t>E4606</t>
  </si>
  <si>
    <t>E08000030</t>
  </si>
  <si>
    <t>Waltham Forest</t>
  </si>
  <si>
    <t>E5049</t>
  </si>
  <si>
    <t>E09000031</t>
  </si>
  <si>
    <t>Wandsworth</t>
  </si>
  <si>
    <t>E5021</t>
  </si>
  <si>
    <t>E09000032</t>
  </si>
  <si>
    <t>Warrington</t>
  </si>
  <si>
    <t>E0602</t>
  </si>
  <si>
    <t>E06000007</t>
  </si>
  <si>
    <t>Warwick</t>
  </si>
  <si>
    <t>E3735</t>
  </si>
  <si>
    <t>E07000222</t>
  </si>
  <si>
    <t>Warwickshire</t>
  </si>
  <si>
    <t>E3720</t>
  </si>
  <si>
    <t>E10000031</t>
  </si>
  <si>
    <t>Warwickshire Police and Crime Commissioner and Chief Constable</t>
  </si>
  <si>
    <t>E7037</t>
  </si>
  <si>
    <t>E23000017</t>
  </si>
  <si>
    <t>Watford</t>
  </si>
  <si>
    <t>E1939</t>
  </si>
  <si>
    <t>E07000103</t>
  </si>
  <si>
    <t>Waverley</t>
  </si>
  <si>
    <t>E3640</t>
  </si>
  <si>
    <t>E07000216</t>
  </si>
  <si>
    <t>Wealden</t>
  </si>
  <si>
    <t>E1437</t>
  </si>
  <si>
    <t>E07000065</t>
  </si>
  <si>
    <t>Welwyn Hatfield</t>
  </si>
  <si>
    <t>E1940</t>
  </si>
  <si>
    <t>E07000241</t>
  </si>
  <si>
    <t>West Berkshire</t>
  </si>
  <si>
    <t>E0302</t>
  </si>
  <si>
    <t>E06000037</t>
  </si>
  <si>
    <t>West Devon</t>
  </si>
  <si>
    <t>E1140</t>
  </si>
  <si>
    <t>E07000047</t>
  </si>
  <si>
    <t>West Lancashire</t>
  </si>
  <si>
    <t>E2343</t>
  </si>
  <si>
    <t>E07000127</t>
  </si>
  <si>
    <t>West Lindsey</t>
  </si>
  <si>
    <t>E2537</t>
  </si>
  <si>
    <t>E07000142</t>
  </si>
  <si>
    <t>West London Waste Authority</t>
  </si>
  <si>
    <t>E6207</t>
  </si>
  <si>
    <t>E50000003</t>
  </si>
  <si>
    <t>West Mercia Police and Crime Commissioner and Chief Constable</t>
  </si>
  <si>
    <t>E7055</t>
  </si>
  <si>
    <t>E23000016</t>
  </si>
  <si>
    <t>West Midlands Combined Authority</t>
  </si>
  <si>
    <t>E6346</t>
  </si>
  <si>
    <t>E47000007</t>
  </si>
  <si>
    <t>West Midlands Fire and Rescue Authority</t>
  </si>
  <si>
    <t>E6146</t>
  </si>
  <si>
    <t>E31000044</t>
  </si>
  <si>
    <t>West Midlands Police and Crime Commissioner and Chief Constable</t>
  </si>
  <si>
    <t>E7046</t>
  </si>
  <si>
    <t>E23000014</t>
  </si>
  <si>
    <t>West Northamptonshire</t>
  </si>
  <si>
    <t>E2802</t>
  </si>
  <si>
    <t>E06000062</t>
  </si>
  <si>
    <t>West of England Combined Authority</t>
  </si>
  <si>
    <t>E6354</t>
  </si>
  <si>
    <t>E47000009</t>
  </si>
  <si>
    <t>West Oxfordshire</t>
  </si>
  <si>
    <t>E3135</t>
  </si>
  <si>
    <t>E07000181</t>
  </si>
  <si>
    <t>West Suffolk</t>
  </si>
  <si>
    <t>E3539</t>
  </si>
  <si>
    <t>E07000245</t>
  </si>
  <si>
    <t>West Sussex</t>
  </si>
  <si>
    <t>E3820</t>
  </si>
  <si>
    <t>E10000032</t>
  </si>
  <si>
    <t>West Yorkshire Combined Authority</t>
  </si>
  <si>
    <t>E6353</t>
  </si>
  <si>
    <t>E47000003</t>
  </si>
  <si>
    <t>West Yorkshire Fire and Rescue Authority</t>
  </si>
  <si>
    <t>E6147</t>
  </si>
  <si>
    <t>E31000045</t>
  </si>
  <si>
    <t>West Yorkshire Police and Crime Commissioner and Chief Constable</t>
  </si>
  <si>
    <t>E7047</t>
  </si>
  <si>
    <t>E23000010</t>
  </si>
  <si>
    <t>Western Riverside Waste Authority</t>
  </si>
  <si>
    <t>E6206</t>
  </si>
  <si>
    <t>E50000004</t>
  </si>
  <si>
    <t>Westminster</t>
  </si>
  <si>
    <t>E5022</t>
  </si>
  <si>
    <t>E09000033</t>
  </si>
  <si>
    <t>Westmorland and Furness</t>
  </si>
  <si>
    <t>E0902</t>
  </si>
  <si>
    <t>E06000064</t>
  </si>
  <si>
    <t>Wigan</t>
  </si>
  <si>
    <t>E4210</t>
  </si>
  <si>
    <t>E08000010</t>
  </si>
  <si>
    <t>Wiltshire</t>
  </si>
  <si>
    <t>E3902</t>
  </si>
  <si>
    <t>E06000054</t>
  </si>
  <si>
    <t>Wiltshire Police and Crime Commissioner and Chief Constable</t>
  </si>
  <si>
    <t>E7039</t>
  </si>
  <si>
    <t>E23000038</t>
  </si>
  <si>
    <t>Winchester</t>
  </si>
  <si>
    <t>E1743</t>
  </si>
  <si>
    <t>E07000094</t>
  </si>
  <si>
    <t>Windsor &amp; Maidenhead</t>
  </si>
  <si>
    <t>E0305</t>
  </si>
  <si>
    <t>E06000040</t>
  </si>
  <si>
    <t>Wirral</t>
  </si>
  <si>
    <t>E4305</t>
  </si>
  <si>
    <t>E08000015</t>
  </si>
  <si>
    <t>Woking</t>
  </si>
  <si>
    <t>E3641</t>
  </si>
  <si>
    <t>E07000217</t>
  </si>
  <si>
    <t>Wokingham</t>
  </si>
  <si>
    <t>E0306</t>
  </si>
  <si>
    <t>E06000041</t>
  </si>
  <si>
    <t>Wolverhampton</t>
  </si>
  <si>
    <t>E4607</t>
  </si>
  <si>
    <t>E08000031</t>
  </si>
  <si>
    <t>Worcester</t>
  </si>
  <si>
    <t>E1837</t>
  </si>
  <si>
    <t>E07000237</t>
  </si>
  <si>
    <t>Worcestershire</t>
  </si>
  <si>
    <t>E1821</t>
  </si>
  <si>
    <t>E10000034</t>
  </si>
  <si>
    <t>Worthing</t>
  </si>
  <si>
    <t>E3837</t>
  </si>
  <si>
    <t>E07000229</t>
  </si>
  <si>
    <t>Wychavon</t>
  </si>
  <si>
    <t>E1838</t>
  </si>
  <si>
    <t>E07000238</t>
  </si>
  <si>
    <t>Wyre</t>
  </si>
  <si>
    <t>E2344</t>
  </si>
  <si>
    <t>E07000128</t>
  </si>
  <si>
    <t>Wyre Forest</t>
  </si>
  <si>
    <t>E1839</t>
  </si>
  <si>
    <t>E07000239</t>
  </si>
  <si>
    <t>York</t>
  </si>
  <si>
    <t>E2701</t>
  </si>
  <si>
    <t>E06000014</t>
  </si>
  <si>
    <t>Yorkshire Dales National Park Authority</t>
  </si>
  <si>
    <t>E6407</t>
  </si>
  <si>
    <t>E26000012</t>
  </si>
  <si>
    <t>ONS Code</t>
  </si>
  <si>
    <t>Acquisition of land &amp; existing buildings</t>
  </si>
  <si>
    <t>Vehicles, plant, equipment &amp; machinery</t>
  </si>
  <si>
    <t>Expenditure on grants</t>
  </si>
  <si>
    <t>Expenditure on loans and other financial assistance</t>
  </si>
  <si>
    <t xml:space="preserve">Acquisition of share or loan capital </t>
  </si>
  <si>
    <t xml:space="preserve">Sale and disposal of tangible fixed assets </t>
  </si>
  <si>
    <t>Sale of intangible fixed assets</t>
  </si>
  <si>
    <t>Disposal of investments (including share &amp; loan capital)</t>
  </si>
  <si>
    <t>E07000026</t>
  </si>
  <si>
    <t>E07000027</t>
  </si>
  <si>
    <t>E07000028</t>
  </si>
  <si>
    <t>E07000029</t>
  </si>
  <si>
    <t>E07000030</t>
  </si>
  <si>
    <t>E07000031</t>
  </si>
  <si>
    <t>E07000163</t>
  </si>
  <si>
    <t>E07000164</t>
  </si>
  <si>
    <t>E07000165</t>
  </si>
  <si>
    <t>E07000166</t>
  </si>
  <si>
    <t>E07000167</t>
  </si>
  <si>
    <t>E07000168</t>
  </si>
  <si>
    <t>E07000169</t>
  </si>
  <si>
    <t>E07000187</t>
  </si>
  <si>
    <t>E07000188</t>
  </si>
  <si>
    <t>E07000189</t>
  </si>
  <si>
    <t>E07000246</t>
  </si>
  <si>
    <t>E10000006</t>
  </si>
  <si>
    <t>E10000023</t>
  </si>
  <si>
    <t>E10000027</t>
  </si>
  <si>
    <t>E12000007</t>
  </si>
  <si>
    <t>ons-code</t>
  </si>
  <si>
    <t>Grants, of which to other local authorities</t>
  </si>
  <si>
    <t>Loans or other financial assistance, of which to other local authorities</t>
  </si>
  <si>
    <t>Total capital receipts, of which from other local authorities</t>
  </si>
  <si>
    <t>In year change</t>
  </si>
  <si>
    <t>alltot-explndbld</t>
  </si>
  <si>
    <t>alltothra-explndbld</t>
  </si>
  <si>
    <t>alltot-expcnscnvrnv</t>
  </si>
  <si>
    <t>alltothra-expcnscnvrnv</t>
  </si>
  <si>
    <t>alltot-expvhceqpmch</t>
  </si>
  <si>
    <t>alltothra-expvhceqpmch</t>
  </si>
  <si>
    <t>alltot-expint</t>
  </si>
  <si>
    <t>alltothra-expint</t>
  </si>
  <si>
    <t>alltot-exptotfa</t>
  </si>
  <si>
    <t>alltothra-exptotfa</t>
  </si>
  <si>
    <t>alltot-expgrn</t>
  </si>
  <si>
    <t>alltothra-expgrn</t>
  </si>
  <si>
    <t>alltot-expgrnla</t>
  </si>
  <si>
    <t>alltothra-expgrnla</t>
  </si>
  <si>
    <t>alltot-explns</t>
  </si>
  <si>
    <t>alltothra-explns</t>
  </si>
  <si>
    <t>alltot-explnsla</t>
  </si>
  <si>
    <t>alltothra-explnsla</t>
  </si>
  <si>
    <t>alltot-expshrlns</t>
  </si>
  <si>
    <t>alltothra-expshrlns</t>
  </si>
  <si>
    <t>alltot-exptotfin</t>
  </si>
  <si>
    <t>alltothra-exptotfin</t>
  </si>
  <si>
    <t>alltot-exptot</t>
  </si>
  <si>
    <t>alltothra-exptot</t>
  </si>
  <si>
    <t>alltot-rectng</t>
  </si>
  <si>
    <t>alltothra-rectng</t>
  </si>
  <si>
    <t>alltot-recint</t>
  </si>
  <si>
    <t>alltothra-recint</t>
  </si>
  <si>
    <t>alltot-recrpy</t>
  </si>
  <si>
    <t>alltothra-recrpy</t>
  </si>
  <si>
    <t>alltot-recinv</t>
  </si>
  <si>
    <t>alltothra-recinv</t>
  </si>
  <si>
    <t>alltot-rectot</t>
  </si>
  <si>
    <t>alltothra-rectot</t>
  </si>
  <si>
    <t>alltot-rectotla</t>
  </si>
  <si>
    <t>alltothra-rectotla</t>
  </si>
  <si>
    <t>Acquisition of land &amp; existing buildings of which HRA</t>
  </si>
  <si>
    <t>New construction, conversion &amp; renovation of which HRA</t>
  </si>
  <si>
    <t>Vehicles, plant, equipment &amp; machinery of which HRA</t>
  </si>
  <si>
    <t xml:space="preserve">Intangible fixed assetsof which HRA expenditure </t>
  </si>
  <si>
    <t>Total expenditure on fixed assets of which HRA</t>
  </si>
  <si>
    <t>Expenditure on grantsof which hra</t>
  </si>
  <si>
    <t>of which to other local authorities</t>
  </si>
  <si>
    <t>of which to other local authorities of which hra</t>
  </si>
  <si>
    <t>Expenditure on loans and other financial assistance of which HRA</t>
  </si>
  <si>
    <t>of which to other local authorities of which HRA</t>
  </si>
  <si>
    <t>Acquisition of share or loan capital of which hra</t>
  </si>
  <si>
    <t>Total financial expenditure of which HRA</t>
  </si>
  <si>
    <t>Total capital expenditure</t>
  </si>
  <si>
    <t>Total capital expenditure of which HRA</t>
  </si>
  <si>
    <t>Sale and disposal of tangible fixed assets of which HRA</t>
  </si>
  <si>
    <t>Sale of intangible fixed assets of which HRA</t>
  </si>
  <si>
    <t>Repayments of grants, loans &amp; other financial assistance of which HRA</t>
  </si>
  <si>
    <t>Disposal of investments (including share &amp; loan capital) of which HRA</t>
  </si>
  <si>
    <t>Total capital receipts</t>
  </si>
  <si>
    <t>Total capital receipts of which HRA</t>
  </si>
  <si>
    <t>of which from other local authorities</t>
  </si>
  <si>
    <t>of which from other local authorities of which HRA</t>
  </si>
  <si>
    <t>la_name</t>
  </si>
  <si>
    <t>la_class</t>
  </si>
  <si>
    <t>la_subclass</t>
  </si>
  <si>
    <t>UA</t>
  </si>
  <si>
    <t>Dorset UA</t>
  </si>
  <si>
    <t>Buckinghamshire UA</t>
  </si>
  <si>
    <t>North Northamptonshire Council</t>
  </si>
  <si>
    <t>West Northamptonshire Council</t>
  </si>
  <si>
    <t>Westmorland and Furness Council</t>
  </si>
  <si>
    <t>SD</t>
  </si>
  <si>
    <t>MD</t>
  </si>
  <si>
    <t>LB</t>
  </si>
  <si>
    <t>SC</t>
  </si>
  <si>
    <t>Greater London Authority</t>
  </si>
  <si>
    <t>O</t>
  </si>
  <si>
    <t>GLA</t>
  </si>
  <si>
    <t>Cumbria Police and Crime Commissioner and Chief Constable</t>
  </si>
  <si>
    <t>P</t>
  </si>
  <si>
    <t>North Yorkshire Police and Crime Commissioner and Chief Constable</t>
  </si>
  <si>
    <t>Staffordshire Police and Crime Commissioner and Chief Constable</t>
  </si>
  <si>
    <t>Northamptonshire Police and Crime Commissioner and Chief Constable</t>
  </si>
  <si>
    <t>NPA</t>
  </si>
  <si>
    <t>FRS</t>
  </si>
  <si>
    <t>Cumbria Fire and Rescue Service</t>
  </si>
  <si>
    <t>North Yorkshire Combined Fire Authority</t>
  </si>
  <si>
    <t>Staffordshire Combined Fire Authority</t>
  </si>
  <si>
    <t>Merseyside Fire &amp; CD Authority</t>
  </si>
  <si>
    <t>South Yorkshire Fire &amp; CD Authority</t>
  </si>
  <si>
    <t>West Yorkshire Fire &amp; CD Authority</t>
  </si>
  <si>
    <t>Hampshire and Isle of Wight FRS</t>
  </si>
  <si>
    <t>CA</t>
  </si>
  <si>
    <t>Sheffield City Region Combined Authority</t>
  </si>
  <si>
    <t>North East Combined Authority (post Nov 2018)</t>
  </si>
  <si>
    <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</si>
</sst>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_)"/>
  </numFmts>
  <fonts count="47">
    <font>
      <sz val="12"/>
      <color theme="1"/>
      <name val="Arial"/>
      <family val="2"/>
    </font>
    <font>
      <sz val="11"/>
      <color theme="1"/>
      <name val="Calibri"/>
      <family val="2"/>
      <scheme val="minor"/>
    </font>
    <font>
      <sz val="11"/>
      <color theme="1"/>
      <name val="Calibri"/>
      <family val="2"/>
      <scheme val="minor"/>
    </font>
    <font>
      <sz val="12"/>
      <color indexed="8"/>
      <name val="Arial"/>
      <family val="2"/>
    </font>
    <font>
      <sz val="12"/>
      <color indexed="10"/>
      <name val="Arial"/>
      <family val="2"/>
    </font>
    <font>
      <sz val="12"/>
      <color indexed="8"/>
      <name val="Arial"/>
      <family val="2"/>
    </font>
    <font>
      <b/>
      <sz val="20"/>
      <name val="Arial"/>
      <family val="2"/>
    </font>
    <font>
      <b/>
      <sz val="16"/>
      <name val="Arial"/>
      <family val="2"/>
    </font>
    <font>
      <b/>
      <sz val="12"/>
      <name val="Arial"/>
      <family val="2"/>
    </font>
    <font>
      <sz val="12"/>
      <name val="Arial"/>
      <family val="2"/>
    </font>
    <font>
      <sz val="10"/>
      <name val="Arial"/>
      <family val="2"/>
    </font>
    <font>
      <u/>
      <sz val="9"/>
      <color indexed="12"/>
      <name val="Arial"/>
      <family val="2"/>
    </font>
    <font>
      <u/>
      <sz val="12"/>
      <color indexed="12"/>
      <name val="Arial"/>
      <family val="2"/>
    </font>
    <font>
      <b/>
      <sz val="12"/>
      <color indexed="8"/>
      <name val="Arial"/>
      <family val="2"/>
    </font>
    <font>
      <sz val="10"/>
      <name val="Courier"/>
      <family val="3"/>
    </font>
    <font>
      <b/>
      <u/>
      <sz val="12"/>
      <color indexed="12"/>
      <name val="Arial"/>
      <family val="2"/>
    </font>
    <font>
      <b/>
      <sz val="20"/>
      <color indexed="8"/>
      <name val="Arial"/>
      <family val="2"/>
    </font>
    <font>
      <u/>
      <sz val="10"/>
      <color indexed="12"/>
      <name val="Courier"/>
      <family val="3"/>
    </font>
    <font>
      <u/>
      <sz val="10"/>
      <color indexed="12"/>
      <name val="Arial"/>
      <family val="2"/>
    </font>
    <font>
      <sz val="12"/>
      <color theme="1"/>
      <name val="Arial"/>
      <family val="2"/>
    </font>
    <font>
      <sz val="12"/>
      <color theme="0"/>
      <name val="Arial"/>
      <family val="2"/>
    </font>
    <font>
      <b/>
      <sz val="12"/>
      <color theme="0"/>
      <name val="Arial"/>
      <family val="2"/>
    </font>
    <font>
      <sz val="11"/>
      <color theme="1"/>
      <name val="Calibri"/>
      <family val="2"/>
      <scheme val="minor"/>
    </font>
    <font>
      <sz val="12"/>
      <color rgb="FFFF0000"/>
      <name val="Arial"/>
      <family val="2"/>
    </font>
    <font>
      <sz val="10"/>
      <color rgb="FFFF0000"/>
      <name val="Arial"/>
      <family val="2"/>
    </font>
    <font>
      <b/>
      <sz val="12"/>
      <color rgb="FFFF0000"/>
      <name val="Arial"/>
      <family val="2"/>
    </font>
    <font>
      <sz val="10"/>
      <color theme="0"/>
      <name val="Arial"/>
      <family val="2"/>
    </font>
    <font>
      <b/>
      <sz val="12"/>
      <color theme="1"/>
      <name val="Arial"/>
      <family val="2"/>
    </font>
    <font>
      <u/>
      <sz val="12"/>
      <color theme="10"/>
      <name val="Arial"/>
      <family val="2"/>
    </font>
    <font>
      <b/>
      <u/>
      <sz val="12"/>
      <color theme="0"/>
      <name val="Arial"/>
      <family val="2"/>
    </font>
    <font>
      <b/>
      <u/>
      <sz val="12"/>
      <color rgb="FFFFFFCC"/>
      <name val="Arial"/>
      <family val="2"/>
    </font>
    <font>
      <u/>
      <sz val="12"/>
      <color rgb="FFFF0000"/>
      <name val="Arial"/>
      <family val="2"/>
    </font>
    <font>
      <u/>
      <sz val="12"/>
      <name val="Arial"/>
      <family val="2"/>
    </font>
    <font>
      <b/>
      <u/>
      <sz val="12"/>
      <name val="Arial"/>
      <family val="2"/>
    </font>
    <font>
      <i/>
      <sz val="10"/>
      <name val="Arial"/>
      <family val="2"/>
    </font>
    <font>
      <sz val="12"/>
      <color rgb="FF000000"/>
      <name val="Arial"/>
      <family val="2"/>
    </font>
    <font>
      <u/>
      <sz val="12"/>
      <color rgb="FF0000FF"/>
      <name val="Arial"/>
      <family val="2"/>
    </font>
    <font>
      <b/>
      <sz val="12"/>
      <color rgb="FF000000"/>
      <name val="Arial"/>
      <family val="2"/>
    </font>
    <font>
      <i/>
      <sz val="12"/>
      <color theme="0" tint="-0.499984740745262"/>
      <name val="Arial"/>
      <family val="2"/>
    </font>
    <font>
      <sz val="12"/>
      <color rgb="FF000099"/>
      <name val="Arial"/>
      <family val="2"/>
    </font>
    <font>
      <b/>
      <sz val="12"/>
      <color rgb="FF000099"/>
      <name val="Arial"/>
      <family val="2"/>
    </font>
    <font>
      <sz val="12"/>
      <color rgb="FF0000CC"/>
      <name val="Arial"/>
      <family val="2"/>
    </font>
    <font>
      <i/>
      <sz val="12"/>
      <name val="Arial"/>
      <family val="2"/>
    </font>
    <font>
      <sz val="12"/>
      <color rgb="FF006600"/>
      <name val="Arial"/>
      <family val="2"/>
    </font>
    <font>
      <sz val="12"/>
      <color rgb="FFFFFFCC"/>
      <name val="Arial"/>
      <family val="2"/>
    </font>
    <font>
      <b/>
      <sz val="12"/>
      <color rgb="FFFFFFCC"/>
      <name val="Arial"/>
      <family val="2"/>
    </font>
    <font>
      <sz val="11"/>
      <color rgb="FF000000"/>
      <name val="Calibri"/>
      <family val="2"/>
    </font>
  </fonts>
  <fills count="36">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rgb="FFCCFFCC"/>
        <bgColor indexed="64"/>
      </patternFill>
    </fill>
    <fill>
      <patternFill patternType="solid">
        <fgColor theme="4" tint="-0.499984740745262"/>
        <bgColor indexed="64"/>
      </patternFill>
    </fill>
    <fill>
      <patternFill patternType="solid">
        <fgColor rgb="FFE2000A"/>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rgb="FFFFFFCC"/>
        <bgColor rgb="FF000000"/>
      </patternFill>
    </fill>
    <fill>
      <patternFill patternType="solid">
        <fgColor rgb="FFFFFFFF"/>
        <bgColor rgb="FF000000"/>
      </patternFill>
    </fill>
    <fill>
      <patternFill patternType="solid">
        <fgColor rgb="FF808080"/>
        <bgColor indexed="64"/>
      </patternFill>
    </fill>
    <fill>
      <patternFill patternType="solid">
        <fgColor rgb="FFBFBFBF"/>
        <bgColor indexed="64"/>
      </patternFill>
    </fill>
  </fills>
  <borders count="3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60">
    <xf numFmtId="0" fontId="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 fontId="5" fillId="0" borderId="0"/>
    <xf numFmtId="0" fontId="14" fillId="0" borderId="0" applyBorder="0"/>
    <xf numFmtId="0" fontId="10" fillId="0" borderId="0"/>
    <xf numFmtId="0" fontId="9" fillId="0" borderId="0"/>
    <xf numFmtId="1" fontId="5" fillId="0" borderId="0"/>
    <xf numFmtId="0" fontId="22" fillId="0" borderId="0"/>
    <xf numFmtId="0" fontId="19" fillId="0" borderId="0"/>
    <xf numFmtId="0" fontId="19" fillId="0" borderId="0"/>
    <xf numFmtId="0" fontId="19" fillId="0" borderId="0"/>
    <xf numFmtId="0" fontId="19" fillId="0" borderId="0"/>
    <xf numFmtId="0" fontId="14" fillId="0" borderId="0" applyBorder="0"/>
    <xf numFmtId="9" fontId="19"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1" fontId="3" fillId="0" borderId="0"/>
    <xf numFmtId="1" fontId="3" fillId="0" borderId="0"/>
    <xf numFmtId="9" fontId="3" fillId="0" borderId="0" applyFont="0" applyFill="0" applyBorder="0" applyAlignment="0" applyProtection="0"/>
    <xf numFmtId="1" fontId="3" fillId="0" borderId="0"/>
    <xf numFmtId="1" fontId="3" fillId="0" borderId="0"/>
    <xf numFmtId="164" fontId="10" fillId="0" borderId="0" applyFont="0" applyFill="0" applyBorder="0" applyAlignment="0" applyProtection="0"/>
    <xf numFmtId="165" fontId="14" fillId="0" borderId="0"/>
    <xf numFmtId="0" fontId="28" fillId="0" borderId="0" applyNumberFormat="0" applyFill="0" applyBorder="0" applyAlignment="0" applyProtection="0"/>
    <xf numFmtId="0" fontId="10" fillId="0" borderId="0"/>
    <xf numFmtId="1" fontId="3" fillId="0" borderId="0"/>
    <xf numFmtId="1" fontId="3" fillId="0" borderId="0"/>
    <xf numFmtId="0" fontId="9" fillId="0" borderId="0"/>
    <xf numFmtId="165" fontId="14" fillId="0" borderId="0"/>
    <xf numFmtId="0" fontId="19" fillId="0" borderId="0"/>
    <xf numFmtId="165" fontId="14" fillId="0" borderId="0"/>
    <xf numFmtId="165" fontId="14" fillId="0" borderId="0"/>
    <xf numFmtId="1" fontId="3" fillId="0" borderId="0"/>
    <xf numFmtId="1" fontId="3" fillId="0" borderId="0"/>
    <xf numFmtId="0" fontId="2" fillId="0" borderId="0"/>
    <xf numFmtId="0" fontId="20" fillId="17" borderId="0" applyNumberFormat="0" applyBorder="0" applyAlignment="0" applyProtection="0"/>
    <xf numFmtId="0" fontId="19" fillId="18" borderId="0" applyNumberFormat="0" applyBorder="0" applyAlignment="0" applyProtection="0"/>
    <xf numFmtId="0" fontId="20" fillId="19"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19" fillId="24" borderId="0" applyNumberFormat="0" applyBorder="0" applyAlignment="0" applyProtection="0"/>
    <xf numFmtId="0" fontId="20"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9" fontId="3" fillId="0" borderId="0" applyFont="0" applyFill="0" applyBorder="0" applyAlignment="0" applyProtection="0"/>
  </cellStyleXfs>
  <cellXfs count="375">
    <xf numFmtId="0" fontId="0" fillId="0" borderId="0" xfId="0"/>
    <xf numFmtId="1" fontId="23" fillId="2" borderId="0" xfId="9" applyFont="1" applyFill="1" applyAlignment="1">
      <alignment horizontal="left" vertical="top"/>
    </xf>
    <xf numFmtId="1" fontId="24" fillId="2" borderId="0" xfId="9" applyFont="1" applyFill="1" applyAlignment="1">
      <alignment horizontal="left" vertical="top"/>
    </xf>
    <xf numFmtId="1" fontId="23" fillId="2" borderId="0" xfId="9" applyFont="1" applyFill="1" applyAlignment="1">
      <alignment horizontal="left" vertical="top" wrapText="1"/>
    </xf>
    <xf numFmtId="0" fontId="23" fillId="2" borderId="0" xfId="9" applyNumberFormat="1" applyFont="1" applyFill="1" applyAlignment="1">
      <alignment horizontal="right" vertical="top"/>
    </xf>
    <xf numFmtId="1" fontId="6" fillId="2" borderId="0" xfId="9" applyFont="1" applyFill="1" applyAlignment="1">
      <alignment horizontal="left" vertical="top"/>
    </xf>
    <xf numFmtId="0" fontId="25" fillId="2" borderId="0" xfId="9" applyNumberFormat="1" applyFont="1" applyFill="1" applyAlignment="1">
      <alignment horizontal="right" vertical="top"/>
    </xf>
    <xf numFmtId="1" fontId="7" fillId="2" borderId="0" xfId="9" applyFont="1" applyFill="1" applyAlignment="1">
      <alignment horizontal="left" vertical="top"/>
    </xf>
    <xf numFmtId="0" fontId="21" fillId="5" borderId="4" xfId="9" applyNumberFormat="1" applyFont="1" applyFill="1" applyBorder="1" applyAlignment="1">
      <alignment horizontal="right" vertical="top" wrapText="1"/>
    </xf>
    <xf numFmtId="4" fontId="9" fillId="2" borderId="0" xfId="9" applyNumberFormat="1" applyFont="1" applyFill="1" applyAlignment="1">
      <alignment horizontal="left" vertical="top"/>
    </xf>
    <xf numFmtId="2" fontId="9" fillId="2" borderId="2" xfId="9" applyNumberFormat="1" applyFont="1" applyFill="1" applyBorder="1" applyAlignment="1">
      <alignment horizontal="right" vertical="top" wrapText="1"/>
    </xf>
    <xf numFmtId="0" fontId="9" fillId="2" borderId="4" xfId="9" applyNumberFormat="1" applyFont="1" applyFill="1" applyBorder="1" applyAlignment="1">
      <alignment horizontal="right" vertical="top"/>
    </xf>
    <xf numFmtId="0" fontId="8" fillId="3" borderId="4" xfId="9" applyNumberFormat="1" applyFont="1" applyFill="1" applyBorder="1" applyAlignment="1">
      <alignment horizontal="right" vertical="top"/>
    </xf>
    <xf numFmtId="0" fontId="21" fillId="5" borderId="4" xfId="9" applyNumberFormat="1" applyFont="1" applyFill="1" applyBorder="1" applyAlignment="1">
      <alignment horizontal="right" vertical="top"/>
    </xf>
    <xf numFmtId="0" fontId="8" fillId="2" borderId="7" xfId="9" applyNumberFormat="1" applyFont="1" applyFill="1" applyBorder="1" applyAlignment="1">
      <alignment horizontal="left" wrapText="1"/>
    </xf>
    <xf numFmtId="0" fontId="8" fillId="2" borderId="4" xfId="9" applyNumberFormat="1" applyFont="1" applyFill="1" applyBorder="1" applyAlignment="1">
      <alignment horizontal="right" wrapText="1"/>
    </xf>
    <xf numFmtId="0" fontId="8" fillId="3" borderId="4" xfId="9" applyNumberFormat="1" applyFont="1" applyFill="1" applyBorder="1" applyAlignment="1">
      <alignment horizontal="right" wrapText="1"/>
    </xf>
    <xf numFmtId="0" fontId="21" fillId="5" borderId="4" xfId="9" applyNumberFormat="1" applyFont="1" applyFill="1" applyBorder="1" applyAlignment="1">
      <alignment horizontal="right" wrapText="1"/>
    </xf>
    <xf numFmtId="0" fontId="9" fillId="2" borderId="4" xfId="9" applyNumberFormat="1" applyFont="1" applyFill="1" applyBorder="1" applyAlignment="1">
      <alignment horizontal="left" vertical="top"/>
    </xf>
    <xf numFmtId="1" fontId="8" fillId="2" borderId="2" xfId="9" applyFont="1" applyFill="1" applyBorder="1" applyAlignment="1">
      <alignment horizontal="left" vertical="top" wrapText="1"/>
    </xf>
    <xf numFmtId="3" fontId="8" fillId="3" borderId="4" xfId="9" applyNumberFormat="1" applyFont="1" applyFill="1" applyBorder="1" applyAlignment="1">
      <alignment horizontal="right" vertical="top"/>
    </xf>
    <xf numFmtId="3" fontId="8" fillId="7" borderId="4" xfId="9" applyNumberFormat="1" applyFont="1" applyFill="1" applyBorder="1" applyAlignment="1">
      <alignment horizontal="right" vertical="top"/>
    </xf>
    <xf numFmtId="1" fontId="9" fillId="2" borderId="0" xfId="9" applyFont="1" applyFill="1" applyAlignment="1">
      <alignment horizontal="left" vertical="top"/>
    </xf>
    <xf numFmtId="1" fontId="9" fillId="2" borderId="0" xfId="9" applyFont="1" applyFill="1" applyAlignment="1">
      <alignment horizontal="left" vertical="top" wrapText="1"/>
    </xf>
    <xf numFmtId="1" fontId="5" fillId="0" borderId="0" xfId="9"/>
    <xf numFmtId="1" fontId="9" fillId="2" borderId="8" xfId="9" applyFont="1" applyFill="1" applyBorder="1" applyAlignment="1">
      <alignment horizontal="left" vertical="top"/>
    </xf>
    <xf numFmtId="1" fontId="9" fillId="2" borderId="4" xfId="9" applyFont="1" applyFill="1" applyBorder="1" applyAlignment="1">
      <alignment horizontal="left" vertical="top"/>
    </xf>
    <xf numFmtId="1" fontId="8" fillId="2" borderId="4" xfId="9" applyFont="1" applyFill="1" applyBorder="1" applyAlignment="1">
      <alignment horizontal="left" vertical="top"/>
    </xf>
    <xf numFmtId="1" fontId="9" fillId="2" borderId="4" xfId="9" applyFont="1" applyFill="1" applyBorder="1" applyAlignment="1">
      <alignment horizontal="left" vertical="top" wrapText="1"/>
    </xf>
    <xf numFmtId="1" fontId="9" fillId="2" borderId="0" xfId="9" applyFont="1" applyFill="1" applyAlignment="1">
      <alignment horizontal="right" vertical="top"/>
    </xf>
    <xf numFmtId="3" fontId="9" fillId="2" borderId="0" xfId="9" applyNumberFormat="1" applyFont="1" applyFill="1" applyAlignment="1">
      <alignment horizontal="right" vertical="top"/>
    </xf>
    <xf numFmtId="0" fontId="6" fillId="2" borderId="0" xfId="9" applyNumberFormat="1" applyFont="1" applyFill="1" applyAlignment="1">
      <alignment horizontal="left" vertical="top"/>
    </xf>
    <xf numFmtId="1" fontId="9" fillId="2" borderId="3" xfId="9" applyFont="1" applyFill="1" applyBorder="1" applyAlignment="1">
      <alignment horizontal="right" vertical="top"/>
    </xf>
    <xf numFmtId="1" fontId="9" fillId="2" borderId="4" xfId="9" applyFont="1" applyFill="1" applyBorder="1" applyAlignment="1">
      <alignment horizontal="right" vertical="top"/>
    </xf>
    <xf numFmtId="1" fontId="9" fillId="2" borderId="9" xfId="9" applyFont="1" applyFill="1" applyBorder="1" applyAlignment="1">
      <alignment horizontal="left" vertical="top" wrapText="1"/>
    </xf>
    <xf numFmtId="0" fontId="8" fillId="2" borderId="4" xfId="9" applyNumberFormat="1" applyFont="1" applyFill="1" applyBorder="1" applyAlignment="1">
      <alignment horizontal="left" vertical="top"/>
    </xf>
    <xf numFmtId="1" fontId="16" fillId="2" borderId="0" xfId="9" applyFont="1" applyFill="1" applyAlignment="1">
      <alignment horizontal="left" vertical="top"/>
    </xf>
    <xf numFmtId="1" fontId="13" fillId="2" borderId="0" xfId="9" applyFont="1" applyFill="1" applyAlignment="1">
      <alignment horizontal="left" vertical="top"/>
    </xf>
    <xf numFmtId="3" fontId="9" fillId="2" borderId="3" xfId="9" applyNumberFormat="1" applyFont="1" applyFill="1" applyBorder="1" applyAlignment="1">
      <alignment horizontal="right" vertical="top"/>
    </xf>
    <xf numFmtId="1" fontId="9" fillId="10" borderId="0" xfId="9" applyFont="1" applyFill="1" applyAlignment="1">
      <alignment horizontal="left" vertical="top"/>
    </xf>
    <xf numFmtId="0" fontId="7" fillId="10" borderId="0" xfId="9" applyNumberFormat="1" applyFont="1" applyFill="1" applyAlignment="1">
      <alignment horizontal="left" vertical="top"/>
    </xf>
    <xf numFmtId="1" fontId="7" fillId="10" borderId="0" xfId="9" applyFont="1" applyFill="1" applyAlignment="1">
      <alignment horizontal="left" vertical="top"/>
    </xf>
    <xf numFmtId="0" fontId="9" fillId="10" borderId="0" xfId="9" applyNumberFormat="1" applyFont="1" applyFill="1" applyAlignment="1">
      <alignment horizontal="left" vertical="top"/>
    </xf>
    <xf numFmtId="2" fontId="9" fillId="10" borderId="0" xfId="9" applyNumberFormat="1" applyFont="1" applyFill="1" applyAlignment="1">
      <alignment horizontal="left" vertical="top"/>
    </xf>
    <xf numFmtId="1" fontId="9" fillId="8" borderId="13" xfId="9" applyFont="1" applyFill="1" applyBorder="1" applyAlignment="1" applyProtection="1">
      <alignment horizontal="left" vertical="top"/>
      <protection locked="0"/>
    </xf>
    <xf numFmtId="1" fontId="9" fillId="8" borderId="13" xfId="9" applyFont="1" applyFill="1" applyBorder="1" applyAlignment="1">
      <alignment horizontal="left" vertical="top"/>
    </xf>
    <xf numFmtId="1" fontId="9" fillId="2" borderId="14" xfId="9" applyFont="1" applyFill="1" applyBorder="1" applyAlignment="1">
      <alignment horizontal="left" vertical="top"/>
    </xf>
    <xf numFmtId="1" fontId="9" fillId="2" borderId="15" xfId="9" applyFont="1" applyFill="1" applyBorder="1" applyAlignment="1">
      <alignment horizontal="left" vertical="top"/>
    </xf>
    <xf numFmtId="3" fontId="21" fillId="5" borderId="4" xfId="9" applyNumberFormat="1" applyFont="1" applyFill="1" applyBorder="1" applyAlignment="1">
      <alignment horizontal="right" vertical="top" wrapText="1"/>
    </xf>
    <xf numFmtId="1" fontId="3" fillId="2" borderId="4" xfId="9" applyFont="1" applyFill="1" applyBorder="1" applyAlignment="1">
      <alignment horizontal="left" vertical="top"/>
    </xf>
    <xf numFmtId="3" fontId="8" fillId="2" borderId="6" xfId="9" applyNumberFormat="1" applyFont="1" applyFill="1" applyBorder="1" applyAlignment="1">
      <alignment horizontal="right" vertical="top"/>
    </xf>
    <xf numFmtId="3" fontId="21" fillId="5" borderId="16" xfId="9" applyNumberFormat="1" applyFont="1" applyFill="1" applyBorder="1" applyAlignment="1">
      <alignment horizontal="right" vertical="top" wrapText="1"/>
    </xf>
    <xf numFmtId="3" fontId="0" fillId="2" borderId="16" xfId="0" applyNumberFormat="1" applyFill="1" applyBorder="1" applyAlignment="1">
      <alignment horizontal="right" wrapText="1"/>
    </xf>
    <xf numFmtId="1" fontId="13" fillId="2" borderId="0" xfId="9" applyFont="1" applyFill="1" applyAlignment="1">
      <alignment vertical="top"/>
    </xf>
    <xf numFmtId="1" fontId="13" fillId="2" borderId="3" xfId="9" applyFont="1" applyFill="1" applyBorder="1" applyAlignment="1">
      <alignment vertical="top"/>
    </xf>
    <xf numFmtId="1" fontId="13" fillId="2" borderId="4" xfId="9" applyFont="1" applyFill="1" applyBorder="1" applyAlignment="1">
      <alignment vertical="top"/>
    </xf>
    <xf numFmtId="1" fontId="3" fillId="2" borderId="10" xfId="9" applyFont="1" applyFill="1" applyBorder="1" applyAlignment="1">
      <alignment vertical="top"/>
    </xf>
    <xf numFmtId="1" fontId="3" fillId="2" borderId="16" xfId="9" applyFont="1" applyFill="1" applyBorder="1" applyAlignment="1">
      <alignment vertical="top" wrapText="1"/>
    </xf>
    <xf numFmtId="1" fontId="3" fillId="2" borderId="12" xfId="9" applyFont="1" applyFill="1" applyBorder="1" applyAlignment="1">
      <alignment vertical="top"/>
    </xf>
    <xf numFmtId="1" fontId="3" fillId="2" borderId="9" xfId="9" applyFont="1" applyFill="1" applyBorder="1" applyAlignment="1">
      <alignment vertical="top" wrapText="1"/>
    </xf>
    <xf numFmtId="1" fontId="3" fillId="2" borderId="9" xfId="9" applyFont="1" applyFill="1" applyBorder="1" applyAlignment="1">
      <alignment vertical="top"/>
    </xf>
    <xf numFmtId="1" fontId="3" fillId="2" borderId="5" xfId="9" applyFont="1" applyFill="1" applyBorder="1" applyAlignment="1">
      <alignment vertical="top" wrapText="1"/>
    </xf>
    <xf numFmtId="1" fontId="3" fillId="2" borderId="7" xfId="9" applyFont="1" applyFill="1" applyBorder="1" applyAlignment="1">
      <alignment vertical="top" wrapText="1"/>
    </xf>
    <xf numFmtId="0" fontId="9" fillId="9" borderId="4" xfId="9" applyNumberFormat="1" applyFont="1" applyFill="1" applyBorder="1" applyAlignment="1">
      <alignment horizontal="right" vertical="top"/>
    </xf>
    <xf numFmtId="0" fontId="8" fillId="9" borderId="4" xfId="9" applyNumberFormat="1" applyFont="1" applyFill="1" applyBorder="1" applyAlignment="1">
      <alignment horizontal="right" wrapText="1"/>
    </xf>
    <xf numFmtId="1" fontId="9" fillId="2" borderId="9" xfId="9" applyFont="1" applyFill="1" applyBorder="1" applyAlignment="1">
      <alignment horizontal="right" wrapText="1"/>
    </xf>
    <xf numFmtId="3" fontId="20" fillId="11" borderId="3" xfId="9" applyNumberFormat="1" applyFont="1" applyFill="1" applyBorder="1" applyAlignment="1">
      <alignment horizontal="right" vertical="top"/>
    </xf>
    <xf numFmtId="3" fontId="20" fillId="11" borderId="4" xfId="9" applyNumberFormat="1" applyFont="1" applyFill="1" applyBorder="1" applyAlignment="1">
      <alignment horizontal="right" vertical="top"/>
    </xf>
    <xf numFmtId="3" fontId="20" fillId="11" borderId="4" xfId="3" applyNumberFormat="1" applyFont="1" applyFill="1" applyBorder="1" applyAlignment="1">
      <alignment horizontal="right" vertical="top"/>
    </xf>
    <xf numFmtId="1" fontId="8" fillId="3" borderId="4" xfId="9" applyFont="1" applyFill="1" applyBorder="1" applyAlignment="1">
      <alignment horizontal="left" vertical="top"/>
    </xf>
    <xf numFmtId="3" fontId="8" fillId="3" borderId="4" xfId="3" applyNumberFormat="1" applyFont="1" applyFill="1" applyBorder="1" applyAlignment="1">
      <alignment horizontal="right" vertical="top"/>
    </xf>
    <xf numFmtId="1" fontId="13" fillId="2" borderId="4" xfId="9" applyFont="1" applyFill="1" applyBorder="1" applyAlignment="1">
      <alignment horizontal="left" vertical="top"/>
    </xf>
    <xf numFmtId="3" fontId="21" fillId="11" borderId="4" xfId="3" applyNumberFormat="1" applyFont="1" applyFill="1" applyBorder="1" applyAlignment="1">
      <alignment horizontal="right" vertical="top"/>
    </xf>
    <xf numFmtId="3" fontId="8" fillId="3" borderId="3" xfId="9" applyNumberFormat="1" applyFont="1" applyFill="1" applyBorder="1" applyAlignment="1">
      <alignment horizontal="right" vertical="top"/>
    </xf>
    <xf numFmtId="1" fontId="13" fillId="3" borderId="4" xfId="9" applyFont="1" applyFill="1" applyBorder="1" applyAlignment="1">
      <alignment horizontal="left" vertical="top"/>
    </xf>
    <xf numFmtId="3" fontId="13" fillId="3" borderId="4" xfId="3" applyNumberFormat="1" applyFont="1" applyFill="1" applyBorder="1" applyAlignment="1">
      <alignment horizontal="right" vertical="top"/>
    </xf>
    <xf numFmtId="1" fontId="21" fillId="5" borderId="4" xfId="9" applyFont="1" applyFill="1" applyBorder="1" applyAlignment="1">
      <alignment horizontal="left" vertical="top"/>
    </xf>
    <xf numFmtId="3" fontId="21" fillId="5" borderId="4" xfId="3" applyNumberFormat="1" applyFont="1" applyFill="1" applyBorder="1" applyAlignment="1">
      <alignment horizontal="right" vertical="top"/>
    </xf>
    <xf numFmtId="1" fontId="20" fillId="11" borderId="4" xfId="9" applyFont="1" applyFill="1" applyBorder="1" applyAlignment="1">
      <alignment horizontal="left" vertical="top"/>
    </xf>
    <xf numFmtId="1" fontId="21" fillId="11" borderId="4" xfId="9" applyFont="1" applyFill="1" applyBorder="1" applyAlignment="1">
      <alignment horizontal="left" vertical="top"/>
    </xf>
    <xf numFmtId="1" fontId="8" fillId="2" borderId="4" xfId="9" applyFont="1" applyFill="1" applyBorder="1" applyAlignment="1">
      <alignment horizontal="left" vertical="top" wrapText="1"/>
    </xf>
    <xf numFmtId="1" fontId="8" fillId="2" borderId="4" xfId="9" applyFont="1" applyFill="1" applyBorder="1" applyAlignment="1">
      <alignment horizontal="right" vertical="top" wrapText="1"/>
    </xf>
    <xf numFmtId="0" fontId="9" fillId="3" borderId="4" xfId="9" applyNumberFormat="1" applyFont="1" applyFill="1" applyBorder="1" applyAlignment="1">
      <alignment horizontal="left" vertical="top"/>
    </xf>
    <xf numFmtId="0" fontId="8" fillId="3" borderId="4" xfId="9" applyNumberFormat="1" applyFont="1" applyFill="1" applyBorder="1" applyAlignment="1">
      <alignment horizontal="left" vertical="top"/>
    </xf>
    <xf numFmtId="0" fontId="21" fillId="5" borderId="4" xfId="9" applyNumberFormat="1" applyFont="1" applyFill="1" applyBorder="1" applyAlignment="1">
      <alignment horizontal="left" vertical="top"/>
    </xf>
    <xf numFmtId="37" fontId="21" fillId="5" borderId="4" xfId="19" applyNumberFormat="1" applyFont="1" applyFill="1" applyBorder="1" applyAlignment="1">
      <alignment horizontal="right" vertical="top"/>
    </xf>
    <xf numFmtId="1" fontId="8" fillId="2" borderId="4" xfId="9" applyFont="1" applyFill="1" applyBorder="1" applyAlignment="1">
      <alignment horizontal="left"/>
    </xf>
    <xf numFmtId="3" fontId="27" fillId="2" borderId="0" xfId="0" applyNumberFormat="1" applyFont="1" applyFill="1" applyAlignment="1">
      <alignment horizontal="center" vertical="center"/>
    </xf>
    <xf numFmtId="1" fontId="3" fillId="2" borderId="4" xfId="9" applyFont="1" applyFill="1" applyBorder="1" applyAlignment="1">
      <alignment horizontal="right" vertical="top"/>
    </xf>
    <xf numFmtId="1" fontId="13" fillId="2" borderId="1" xfId="9" applyFont="1" applyFill="1" applyBorder="1" applyAlignment="1">
      <alignment horizontal="left" vertical="top"/>
    </xf>
    <xf numFmtId="0" fontId="15" fillId="2" borderId="2" xfId="6" quotePrefix="1" applyFont="1" applyFill="1" applyBorder="1" applyAlignment="1" applyProtection="1">
      <alignment horizontal="left" vertical="top"/>
    </xf>
    <xf numFmtId="0" fontId="15" fillId="2" borderId="2" xfId="6" applyFont="1" applyFill="1" applyBorder="1" applyAlignment="1" applyProtection="1">
      <alignment horizontal="left" vertical="top"/>
    </xf>
    <xf numFmtId="0" fontId="15" fillId="2" borderId="1" xfId="6" applyFont="1" applyFill="1" applyBorder="1" applyAlignment="1" applyProtection="1">
      <alignment horizontal="left" vertical="top"/>
    </xf>
    <xf numFmtId="37" fontId="9" fillId="8" borderId="4" xfId="19" applyNumberFormat="1" applyFont="1" applyFill="1" applyBorder="1" applyAlignment="1" applyProtection="1">
      <alignment horizontal="right" vertical="top"/>
      <protection locked="0"/>
    </xf>
    <xf numFmtId="3" fontId="9" fillId="8" borderId="4" xfId="3" applyNumberFormat="1" applyFont="1" applyFill="1" applyBorder="1" applyAlignment="1" applyProtection="1">
      <alignment horizontal="right" vertical="top"/>
      <protection locked="0"/>
    </xf>
    <xf numFmtId="37" fontId="9" fillId="3" borderId="4" xfId="19" applyNumberFormat="1" applyFont="1" applyFill="1" applyBorder="1" applyAlignment="1">
      <alignment horizontal="right" vertical="top"/>
    </xf>
    <xf numFmtId="0" fontId="0" fillId="2" borderId="0" xfId="0" applyFill="1"/>
    <xf numFmtId="1" fontId="5" fillId="0" borderId="0" xfId="9" applyAlignment="1">
      <alignment wrapText="1"/>
    </xf>
    <xf numFmtId="1" fontId="3" fillId="2" borderId="4" xfId="9" applyFont="1" applyFill="1" applyBorder="1" applyAlignment="1">
      <alignment horizontal="left" vertical="top" wrapText="1"/>
    </xf>
    <xf numFmtId="1" fontId="3" fillId="3" borderId="4" xfId="9" applyFont="1" applyFill="1" applyBorder="1" applyAlignment="1">
      <alignment horizontal="left" vertical="top"/>
    </xf>
    <xf numFmtId="0" fontId="8" fillId="3" borderId="2" xfId="9" applyNumberFormat="1" applyFont="1" applyFill="1" applyBorder="1" applyAlignment="1">
      <alignment horizontal="right" vertical="top"/>
    </xf>
    <xf numFmtId="0" fontId="8" fillId="3" borderId="2" xfId="9" applyNumberFormat="1" applyFont="1" applyFill="1" applyBorder="1" applyAlignment="1">
      <alignment horizontal="right" wrapText="1"/>
    </xf>
    <xf numFmtId="0" fontId="9" fillId="2" borderId="3" xfId="9" applyNumberFormat="1" applyFont="1" applyFill="1" applyBorder="1" applyAlignment="1">
      <alignment horizontal="right" vertical="top"/>
    </xf>
    <xf numFmtId="0" fontId="8" fillId="2" borderId="3" xfId="9" applyNumberFormat="1" applyFont="1" applyFill="1" applyBorder="1" applyAlignment="1">
      <alignment horizontal="right" wrapText="1"/>
    </xf>
    <xf numFmtId="3" fontId="8" fillId="2" borderId="5" xfId="9" applyNumberFormat="1" applyFont="1" applyFill="1" applyBorder="1" applyAlignment="1">
      <alignment horizontal="right" vertical="top"/>
    </xf>
    <xf numFmtId="3" fontId="8" fillId="8" borderId="4" xfId="9" applyNumberFormat="1" applyFont="1" applyFill="1" applyBorder="1" applyAlignment="1" applyProtection="1">
      <alignment horizontal="right" vertical="top"/>
      <protection locked="0"/>
    </xf>
    <xf numFmtId="3" fontId="8" fillId="4" borderId="4" xfId="9" applyNumberFormat="1" applyFont="1" applyFill="1" applyBorder="1" applyAlignment="1" applyProtection="1">
      <alignment horizontal="right" vertical="top"/>
      <protection locked="0"/>
    </xf>
    <xf numFmtId="3" fontId="8" fillId="9" borderId="4" xfId="9" applyNumberFormat="1" applyFont="1" applyFill="1" applyBorder="1" applyAlignment="1">
      <alignment horizontal="right" vertical="top"/>
    </xf>
    <xf numFmtId="0" fontId="9" fillId="2" borderId="5" xfId="9" applyNumberFormat="1" applyFont="1" applyFill="1" applyBorder="1" applyAlignment="1">
      <alignment horizontal="right" vertical="top"/>
    </xf>
    <xf numFmtId="0" fontId="8" fillId="2" borderId="9" xfId="9" applyNumberFormat="1" applyFont="1" applyFill="1" applyBorder="1" applyAlignment="1">
      <alignment horizontal="left" wrapText="1"/>
    </xf>
    <xf numFmtId="0" fontId="23" fillId="0" borderId="0" xfId="0" applyFont="1" applyAlignment="1">
      <alignment wrapText="1"/>
    </xf>
    <xf numFmtId="0" fontId="9" fillId="4" borderId="4" xfId="9" applyNumberFormat="1" applyFont="1" applyFill="1" applyBorder="1" applyAlignment="1">
      <alignment horizontal="left" vertical="top"/>
    </xf>
    <xf numFmtId="0" fontId="9" fillId="9" borderId="4" xfId="9" applyNumberFormat="1" applyFont="1" applyFill="1" applyBorder="1" applyAlignment="1">
      <alignment horizontal="left" vertical="top"/>
    </xf>
    <xf numFmtId="0" fontId="20" fillId="11" borderId="4" xfId="9" quotePrefix="1" applyNumberFormat="1" applyFont="1" applyFill="1" applyBorder="1" applyAlignment="1">
      <alignment horizontal="left" vertical="top"/>
    </xf>
    <xf numFmtId="0" fontId="23" fillId="0" borderId="0" xfId="0" applyFont="1"/>
    <xf numFmtId="1" fontId="0" fillId="0" borderId="0" xfId="0" applyNumberFormat="1"/>
    <xf numFmtId="1" fontId="3" fillId="0" borderId="0" xfId="9" applyFont="1"/>
    <xf numFmtId="9" fontId="23" fillId="0" borderId="0" xfId="20" applyFont="1" applyAlignment="1">
      <alignment wrapText="1"/>
    </xf>
    <xf numFmtId="9" fontId="23" fillId="0" borderId="0" xfId="20" applyFont="1"/>
    <xf numFmtId="0" fontId="23" fillId="0" borderId="0" xfId="0" applyFont="1" applyAlignment="1">
      <alignment horizontal="center" vertical="center"/>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left" wrapText="1"/>
    </xf>
    <xf numFmtId="9" fontId="23" fillId="0" borderId="0" xfId="20" applyFont="1" applyAlignment="1">
      <alignment horizontal="left" wrapText="1"/>
    </xf>
    <xf numFmtId="3" fontId="23" fillId="0" borderId="0" xfId="0" applyNumberFormat="1" applyFont="1" applyAlignment="1">
      <alignment horizontal="center" vertical="center"/>
    </xf>
    <xf numFmtId="9" fontId="23" fillId="0" borderId="0" xfId="20" applyFont="1" applyAlignment="1">
      <alignment horizontal="center" vertical="center"/>
    </xf>
    <xf numFmtId="0" fontId="23" fillId="0" borderId="0" xfId="0" quotePrefix="1" applyFont="1" applyAlignment="1">
      <alignment horizontal="center" vertical="center"/>
    </xf>
    <xf numFmtId="3" fontId="27" fillId="2" borderId="0" xfId="0" applyNumberFormat="1" applyFont="1" applyFill="1"/>
    <xf numFmtId="0" fontId="23" fillId="0" borderId="0" xfId="0" applyFont="1" applyAlignment="1">
      <alignment horizontal="right"/>
    </xf>
    <xf numFmtId="3" fontId="23" fillId="0" borderId="0" xfId="0" applyNumberFormat="1" applyFont="1" applyAlignment="1">
      <alignment horizontal="right"/>
    </xf>
    <xf numFmtId="0" fontId="23" fillId="0" borderId="0" xfId="0" applyFont="1" applyAlignment="1">
      <alignment horizontal="left"/>
    </xf>
    <xf numFmtId="9" fontId="23" fillId="0" borderId="0" xfId="20" applyFont="1" applyAlignment="1">
      <alignment horizontal="left"/>
    </xf>
    <xf numFmtId="0" fontId="15" fillId="2" borderId="7" xfId="6" applyFont="1" applyFill="1" applyBorder="1" applyAlignment="1" applyProtection="1">
      <alignment horizontal="left" vertical="top"/>
    </xf>
    <xf numFmtId="0" fontId="0" fillId="2" borderId="0" xfId="0" applyFill="1" applyAlignment="1">
      <alignment vertical="top"/>
    </xf>
    <xf numFmtId="3" fontId="9" fillId="7" borderId="4" xfId="9" applyNumberFormat="1" applyFont="1" applyFill="1" applyBorder="1" applyAlignment="1" applyProtection="1">
      <alignment horizontal="right" vertical="top" wrapText="1"/>
      <protection locked="0"/>
    </xf>
    <xf numFmtId="1" fontId="9" fillId="2" borderId="0" xfId="9" applyFont="1" applyFill="1" applyAlignment="1">
      <alignment horizontal="left" vertical="center"/>
    </xf>
    <xf numFmtId="1" fontId="9" fillId="2" borderId="0" xfId="9" applyFont="1" applyFill="1" applyAlignment="1">
      <alignment horizontal="right" vertical="center"/>
    </xf>
    <xf numFmtId="3" fontId="27" fillId="2" borderId="0" xfId="0" applyNumberFormat="1" applyFont="1" applyFill="1" applyAlignment="1">
      <alignment horizontal="center"/>
    </xf>
    <xf numFmtId="0" fontId="27" fillId="0" borderId="0" xfId="0" applyFont="1" applyAlignment="1">
      <alignment horizontal="center"/>
    </xf>
    <xf numFmtId="0" fontId="15" fillId="2" borderId="0" xfId="6" applyFont="1" applyFill="1" applyAlignment="1">
      <alignment horizontal="center" vertical="center"/>
      <protection locked="0"/>
    </xf>
    <xf numFmtId="3" fontId="15" fillId="2" borderId="0" xfId="6" quotePrefix="1" applyNumberFormat="1" applyFont="1" applyFill="1" applyAlignment="1" applyProtection="1">
      <alignment horizontal="center" vertical="center"/>
    </xf>
    <xf numFmtId="0" fontId="15" fillId="2" borderId="0" xfId="6" quotePrefix="1" applyFont="1" applyFill="1" applyAlignment="1" applyProtection="1">
      <alignment horizontal="center"/>
    </xf>
    <xf numFmtId="0" fontId="9" fillId="15" borderId="4" xfId="9" quotePrefix="1" applyNumberFormat="1" applyFont="1" applyFill="1" applyBorder="1" applyAlignment="1">
      <alignment horizontal="left" vertical="top"/>
    </xf>
    <xf numFmtId="49" fontId="9" fillId="6" borderId="4" xfId="9" applyNumberFormat="1" applyFont="1" applyFill="1" applyBorder="1" applyAlignment="1">
      <alignment horizontal="left" vertical="top"/>
    </xf>
    <xf numFmtId="0" fontId="0" fillId="0" borderId="4" xfId="0" applyBorder="1" applyAlignment="1">
      <alignment horizontal="left" vertical="top"/>
    </xf>
    <xf numFmtId="3" fontId="9" fillId="3" borderId="4" xfId="9" applyNumberFormat="1" applyFont="1" applyFill="1" applyBorder="1" applyAlignment="1" applyProtection="1">
      <alignment horizontal="left" vertical="top"/>
      <protection locked="0"/>
    </xf>
    <xf numFmtId="3" fontId="20" fillId="5" borderId="4" xfId="9" applyNumberFormat="1" applyFont="1" applyFill="1" applyBorder="1" applyAlignment="1">
      <alignment horizontal="left" vertical="top" wrapText="1"/>
    </xf>
    <xf numFmtId="1" fontId="3" fillId="0" borderId="0" xfId="9" applyFont="1" applyAlignment="1">
      <alignment wrapText="1"/>
    </xf>
    <xf numFmtId="1" fontId="8" fillId="2" borderId="4" xfId="9" applyFont="1" applyFill="1" applyBorder="1" applyAlignment="1">
      <alignment horizontal="left" wrapText="1"/>
    </xf>
    <xf numFmtId="3" fontId="21" fillId="11" borderId="4" xfId="9" applyNumberFormat="1" applyFont="1" applyFill="1" applyBorder="1" applyAlignment="1">
      <alignment horizontal="right" wrapText="1"/>
    </xf>
    <xf numFmtId="3" fontId="8" fillId="2" borderId="4" xfId="3" applyNumberFormat="1" applyFont="1" applyFill="1" applyBorder="1" applyAlignment="1">
      <alignment horizontal="right" wrapText="1"/>
    </xf>
    <xf numFmtId="3" fontId="8" fillId="3" borderId="4" xfId="3" applyNumberFormat="1" applyFont="1" applyFill="1" applyBorder="1" applyAlignment="1">
      <alignment horizontal="right" wrapText="1"/>
    </xf>
    <xf numFmtId="1" fontId="21" fillId="13" borderId="4" xfId="9" applyFont="1" applyFill="1" applyBorder="1" applyAlignment="1">
      <alignment horizontal="center" wrapText="1"/>
    </xf>
    <xf numFmtId="3" fontId="8" fillId="3" borderId="4" xfId="3" applyNumberFormat="1" applyFont="1" applyFill="1" applyBorder="1" applyAlignment="1">
      <alignment horizontal="right"/>
    </xf>
    <xf numFmtId="0" fontId="21" fillId="13" borderId="4" xfId="9" applyNumberFormat="1" applyFont="1" applyFill="1" applyBorder="1" applyAlignment="1">
      <alignment horizontal="left" vertical="top" wrapText="1"/>
    </xf>
    <xf numFmtId="1" fontId="8" fillId="2" borderId="0" xfId="9" applyFont="1" applyFill="1" applyAlignment="1">
      <alignment horizontal="left" vertical="top" wrapText="1"/>
    </xf>
    <xf numFmtId="2" fontId="9" fillId="2" borderId="3" xfId="9" applyNumberFormat="1" applyFont="1" applyFill="1" applyBorder="1" applyAlignment="1">
      <alignment horizontal="right" vertical="top"/>
    </xf>
    <xf numFmtId="0" fontId="8" fillId="2" borderId="3" xfId="9" applyNumberFormat="1" applyFont="1" applyFill="1" applyBorder="1" applyAlignment="1">
      <alignment horizontal="left"/>
    </xf>
    <xf numFmtId="1" fontId="8" fillId="2" borderId="3" xfId="9" applyFont="1" applyFill="1" applyBorder="1" applyAlignment="1">
      <alignment horizontal="left" vertical="top"/>
    </xf>
    <xf numFmtId="0" fontId="23" fillId="0" borderId="0" xfId="0" applyFont="1" applyAlignment="1">
      <alignment vertical="top"/>
    </xf>
    <xf numFmtId="0" fontId="23" fillId="0" borderId="0" xfId="0" applyFont="1" applyAlignment="1">
      <alignment vertical="center"/>
    </xf>
    <xf numFmtId="3" fontId="0" fillId="2" borderId="22" xfId="0" applyNumberFormat="1" applyFill="1" applyBorder="1" applyAlignment="1">
      <alignment horizontal="right" wrapText="1"/>
    </xf>
    <xf numFmtId="3" fontId="0" fillId="2" borderId="23" xfId="0" applyNumberFormat="1" applyFill="1" applyBorder="1" applyAlignment="1">
      <alignment horizontal="right" wrapText="1"/>
    </xf>
    <xf numFmtId="3" fontId="21" fillId="13" borderId="28" xfId="0" applyNumberFormat="1" applyFont="1" applyFill="1" applyBorder="1" applyAlignment="1">
      <alignment horizontal="left" vertical="center" wrapText="1"/>
    </xf>
    <xf numFmtId="3" fontId="21" fillId="13" borderId="31" xfId="0" applyNumberFormat="1" applyFont="1" applyFill="1" applyBorder="1" applyAlignment="1">
      <alignment horizontal="center" vertical="center"/>
    </xf>
    <xf numFmtId="3" fontId="21" fillId="14" borderId="31" xfId="0" applyNumberFormat="1" applyFont="1" applyFill="1" applyBorder="1" applyAlignment="1">
      <alignment horizontal="left" vertical="center" wrapText="1"/>
    </xf>
    <xf numFmtId="3" fontId="21" fillId="14" borderId="32" xfId="0" applyNumberFormat="1" applyFont="1" applyFill="1" applyBorder="1" applyAlignment="1">
      <alignment horizontal="center" vertical="center"/>
    </xf>
    <xf numFmtId="3" fontId="13" fillId="2" borderId="2" xfId="9" applyNumberFormat="1" applyFont="1" applyFill="1" applyBorder="1" applyAlignment="1">
      <alignment horizontal="right" vertical="top" wrapText="1"/>
    </xf>
    <xf numFmtId="1" fontId="21" fillId="13" borderId="5" xfId="9" applyFont="1" applyFill="1" applyBorder="1" applyAlignment="1">
      <alignment horizontal="center" vertical="center" wrapText="1"/>
    </xf>
    <xf numFmtId="1" fontId="21" fillId="13" borderId="9" xfId="9" applyFont="1" applyFill="1" applyBorder="1" applyAlignment="1">
      <alignment horizontal="center" vertical="center" wrapText="1"/>
    </xf>
    <xf numFmtId="3" fontId="0" fillId="2" borderId="20" xfId="0" applyNumberFormat="1" applyFill="1" applyBorder="1"/>
    <xf numFmtId="3" fontId="0" fillId="2" borderId="21" xfId="0" applyNumberFormat="1" applyFill="1" applyBorder="1"/>
    <xf numFmtId="3" fontId="0" fillId="2" borderId="24" xfId="0" applyNumberFormat="1" applyFill="1" applyBorder="1" applyAlignment="1">
      <alignment horizontal="right" wrapText="1"/>
    </xf>
    <xf numFmtId="3" fontId="0" fillId="2" borderId="25" xfId="0" applyNumberFormat="1" applyFill="1" applyBorder="1" applyAlignment="1">
      <alignment horizontal="right" wrapText="1"/>
    </xf>
    <xf numFmtId="1" fontId="9" fillId="2" borderId="18" xfId="9" applyFont="1" applyFill="1" applyBorder="1" applyAlignment="1">
      <alignment horizontal="left" vertical="top"/>
    </xf>
    <xf numFmtId="3" fontId="21" fillId="12" borderId="4" xfId="9" applyNumberFormat="1" applyFont="1" applyFill="1" applyBorder="1" applyAlignment="1">
      <alignment horizontal="right" vertical="center" wrapText="1"/>
    </xf>
    <xf numFmtId="1" fontId="3" fillId="2" borderId="0" xfId="9" applyFont="1" applyFill="1" applyAlignment="1">
      <alignment horizontal="left" vertical="top"/>
    </xf>
    <xf numFmtId="3" fontId="3" fillId="2" borderId="0" xfId="9" applyNumberFormat="1" applyFont="1" applyFill="1" applyAlignment="1">
      <alignment horizontal="right" vertical="top"/>
    </xf>
    <xf numFmtId="1" fontId="3" fillId="2" borderId="0" xfId="9" applyFont="1" applyFill="1" applyAlignment="1">
      <alignment horizontal="center" vertical="top"/>
    </xf>
    <xf numFmtId="0" fontId="3" fillId="2" borderId="0" xfId="9" applyNumberFormat="1" applyFont="1" applyFill="1" applyAlignment="1">
      <alignment horizontal="left" vertical="top"/>
    </xf>
    <xf numFmtId="3" fontId="3" fillId="2" borderId="2" xfId="9" applyNumberFormat="1" applyFont="1" applyFill="1" applyBorder="1" applyAlignment="1">
      <alignment horizontal="right" vertical="top" wrapText="1"/>
    </xf>
    <xf numFmtId="0" fontId="3" fillId="2" borderId="8" xfId="9" applyNumberFormat="1" applyFont="1" applyFill="1" applyBorder="1" applyAlignment="1">
      <alignment horizontal="left" vertical="top"/>
    </xf>
    <xf numFmtId="3" fontId="3" fillId="8" borderId="4" xfId="3" applyNumberFormat="1" applyFont="1" applyFill="1" applyBorder="1" applyAlignment="1" applyProtection="1">
      <alignment horizontal="right" vertical="top"/>
      <protection locked="0"/>
    </xf>
    <xf numFmtId="0" fontId="3" fillId="2" borderId="8" xfId="9" applyNumberFormat="1" applyFont="1" applyFill="1" applyBorder="1" applyAlignment="1">
      <alignment horizontal="left" vertical="top" wrapText="1"/>
    </xf>
    <xf numFmtId="2" fontId="9" fillId="8" borderId="13" xfId="9" applyNumberFormat="1" applyFont="1" applyFill="1" applyBorder="1" applyAlignment="1">
      <alignment horizontal="left" vertical="top"/>
    </xf>
    <xf numFmtId="0" fontId="21" fillId="11" borderId="4" xfId="26" applyNumberFormat="1" applyFont="1" applyFill="1" applyBorder="1" applyAlignment="1">
      <alignment horizontal="left" vertical="top" wrapText="1"/>
    </xf>
    <xf numFmtId="0" fontId="26" fillId="11" borderId="3" xfId="26" applyNumberFormat="1" applyFont="1" applyFill="1" applyBorder="1" applyAlignment="1">
      <alignment horizontal="left" vertical="top" wrapText="1"/>
    </xf>
    <xf numFmtId="0" fontId="21" fillId="11" borderId="2" xfId="26" applyNumberFormat="1" applyFont="1" applyFill="1" applyBorder="1" applyAlignment="1">
      <alignment horizontal="left" vertical="top" wrapText="1"/>
    </xf>
    <xf numFmtId="0" fontId="9" fillId="0" borderId="0" xfId="0" applyFont="1"/>
    <xf numFmtId="3" fontId="21" fillId="13" borderId="29" xfId="0" applyNumberFormat="1" applyFont="1" applyFill="1" applyBorder="1" applyAlignment="1">
      <alignment horizontal="left" vertical="center" wrapText="1"/>
    </xf>
    <xf numFmtId="3" fontId="0" fillId="2" borderId="10" xfId="0" applyNumberFormat="1" applyFill="1" applyBorder="1" applyAlignment="1">
      <alignment horizontal="right" wrapText="1"/>
    </xf>
    <xf numFmtId="0" fontId="9" fillId="3" borderId="4" xfId="26" applyNumberFormat="1" applyFont="1" applyFill="1" applyBorder="1" applyAlignment="1">
      <alignment horizontal="left" vertical="top"/>
    </xf>
    <xf numFmtId="0" fontId="8" fillId="3" borderId="4" xfId="26" applyNumberFormat="1" applyFont="1" applyFill="1" applyBorder="1" applyAlignment="1">
      <alignment horizontal="left" vertical="top"/>
    </xf>
    <xf numFmtId="3" fontId="8" fillId="2" borderId="0" xfId="9" applyNumberFormat="1" applyFont="1" applyFill="1" applyAlignment="1">
      <alignment horizontal="right" vertical="top"/>
    </xf>
    <xf numFmtId="0" fontId="21" fillId="13" borderId="9" xfId="9" applyNumberFormat="1" applyFont="1" applyFill="1" applyBorder="1" applyAlignment="1">
      <alignment horizontal="center" vertical="center" wrapText="1"/>
    </xf>
    <xf numFmtId="0" fontId="21" fillId="16" borderId="5" xfId="9" applyNumberFormat="1" applyFont="1" applyFill="1" applyBorder="1" applyAlignment="1">
      <alignment horizontal="center" vertical="center" wrapText="1"/>
    </xf>
    <xf numFmtId="3" fontId="0" fillId="2" borderId="4" xfId="0" applyNumberFormat="1" applyFill="1" applyBorder="1" applyAlignment="1">
      <alignment horizontal="right" vertical="top" wrapText="1"/>
    </xf>
    <xf numFmtId="3" fontId="0" fillId="7" borderId="22" xfId="0" applyNumberFormat="1" applyFill="1" applyBorder="1" applyAlignment="1">
      <alignment horizontal="right"/>
    </xf>
    <xf numFmtId="3" fontId="0" fillId="7" borderId="16" xfId="0" applyNumberFormat="1" applyFill="1" applyBorder="1" applyAlignment="1">
      <alignment horizontal="right"/>
    </xf>
    <xf numFmtId="3" fontId="0" fillId="2" borderId="16" xfId="0" applyNumberFormat="1" applyFill="1" applyBorder="1" applyAlignment="1">
      <alignment horizontal="right"/>
    </xf>
    <xf numFmtId="3" fontId="0" fillId="7" borderId="24" xfId="0" applyNumberFormat="1" applyFill="1" applyBorder="1" applyAlignment="1">
      <alignment horizontal="right"/>
    </xf>
    <xf numFmtId="3" fontId="0" fillId="7" borderId="4" xfId="0" applyNumberFormat="1" applyFill="1" applyBorder="1" applyAlignment="1">
      <alignment horizontal="right"/>
    </xf>
    <xf numFmtId="1" fontId="30" fillId="2" borderId="0" xfId="9" applyFont="1" applyFill="1" applyAlignment="1">
      <alignment horizontal="center" vertical="center"/>
    </xf>
    <xf numFmtId="9" fontId="32" fillId="2" borderId="0" xfId="22" applyFont="1" applyFill="1" applyAlignment="1">
      <alignment horizontal="center" vertical="top" wrapText="1"/>
    </xf>
    <xf numFmtId="9" fontId="32" fillId="2" borderId="0" xfId="22" applyFont="1" applyFill="1" applyAlignment="1">
      <alignment horizontal="center" vertical="center" wrapText="1"/>
    </xf>
    <xf numFmtId="3" fontId="32" fillId="2" borderId="0" xfId="3" applyNumberFormat="1" applyFont="1" applyFill="1" applyAlignment="1">
      <alignment horizontal="left" vertical="top"/>
    </xf>
    <xf numFmtId="3" fontId="33" fillId="2" borderId="0" xfId="3" applyNumberFormat="1" applyFont="1" applyFill="1" applyAlignment="1">
      <alignment horizontal="center" vertical="top"/>
    </xf>
    <xf numFmtId="0" fontId="29" fillId="13" borderId="4" xfId="9" applyNumberFormat="1" applyFont="1" applyFill="1" applyBorder="1" applyAlignment="1">
      <alignment horizontal="center" vertical="center" wrapText="1"/>
    </xf>
    <xf numFmtId="0" fontId="29" fillId="16" borderId="4" xfId="9" applyNumberFormat="1" applyFont="1" applyFill="1" applyBorder="1" applyAlignment="1">
      <alignment horizontal="center" vertical="center" wrapText="1"/>
    </xf>
    <xf numFmtId="9" fontId="32" fillId="7" borderId="4" xfId="22" applyFont="1" applyFill="1" applyBorder="1" applyAlignment="1">
      <alignment horizontal="center" vertical="top" wrapText="1"/>
    </xf>
    <xf numFmtId="1" fontId="31" fillId="2" borderId="0" xfId="9" applyFont="1" applyFill="1" applyAlignment="1">
      <alignment horizontal="left" vertical="top"/>
    </xf>
    <xf numFmtId="1" fontId="31" fillId="2" borderId="0" xfId="9" applyFont="1" applyFill="1" applyAlignment="1">
      <alignment horizontal="center" vertical="top"/>
    </xf>
    <xf numFmtId="0" fontId="20" fillId="31" borderId="4" xfId="9" quotePrefix="1" applyNumberFormat="1" applyFont="1" applyFill="1" applyBorder="1" applyAlignment="1">
      <alignment horizontal="left" vertical="top"/>
    </xf>
    <xf numFmtId="3" fontId="9" fillId="4" borderId="4" xfId="26" applyNumberFormat="1" applyFont="1" applyFill="1" applyBorder="1" applyAlignment="1" applyProtection="1">
      <alignment horizontal="right" vertical="top"/>
      <protection locked="0"/>
    </xf>
    <xf numFmtId="3" fontId="9" fillId="8" borderId="4" xfId="26" applyNumberFormat="1" applyFont="1" applyFill="1" applyBorder="1" applyAlignment="1" applyProtection="1">
      <alignment horizontal="right" vertical="top"/>
      <protection locked="0"/>
    </xf>
    <xf numFmtId="1" fontId="8" fillId="2" borderId="17" xfId="9" applyFont="1" applyFill="1" applyBorder="1" applyAlignment="1">
      <alignment horizontal="left" vertical="top" wrapText="1"/>
    </xf>
    <xf numFmtId="1" fontId="15" fillId="2" borderId="0" xfId="6" applyNumberFormat="1" applyFont="1" applyFill="1" applyAlignment="1" applyProtection="1">
      <alignment horizontal="center" vertical="center"/>
    </xf>
    <xf numFmtId="0" fontId="9" fillId="10" borderId="0" xfId="26" applyNumberFormat="1" applyFont="1" applyFill="1" applyAlignment="1">
      <alignment horizontal="left" vertical="top"/>
    </xf>
    <xf numFmtId="1" fontId="3" fillId="0" borderId="0" xfId="26"/>
    <xf numFmtId="1" fontId="3" fillId="2" borderId="16" xfId="26" applyFill="1" applyBorder="1" applyAlignment="1">
      <alignment horizontal="left" vertical="top"/>
    </xf>
    <xf numFmtId="1" fontId="3" fillId="2" borderId="5" xfId="9" applyFont="1" applyFill="1" applyBorder="1" applyAlignment="1">
      <alignment vertical="top"/>
    </xf>
    <xf numFmtId="3" fontId="27" fillId="2" borderId="0" xfId="0" applyNumberFormat="1" applyFont="1" applyFill="1" applyAlignment="1">
      <alignment vertical="center"/>
    </xf>
    <xf numFmtId="3" fontId="0" fillId="7" borderId="10" xfId="0" applyNumberFormat="1" applyFill="1" applyBorder="1" applyAlignment="1">
      <alignment horizontal="right" wrapText="1"/>
    </xf>
    <xf numFmtId="0" fontId="27" fillId="2" borderId="0" xfId="0" applyFont="1" applyFill="1" applyAlignment="1">
      <alignment vertical="center"/>
    </xf>
    <xf numFmtId="1" fontId="15" fillId="2" borderId="0" xfId="6" applyNumberFormat="1" applyFont="1" applyFill="1" applyBorder="1" applyAlignment="1" applyProtection="1">
      <alignment horizontal="center" vertical="center"/>
    </xf>
    <xf numFmtId="3" fontId="9" fillId="2" borderId="0" xfId="3" applyNumberFormat="1" applyFont="1" applyFill="1" applyBorder="1" applyAlignment="1">
      <alignment horizontal="left" vertical="top"/>
    </xf>
    <xf numFmtId="1" fontId="21" fillId="13" borderId="2" xfId="9" applyFont="1" applyFill="1" applyBorder="1" applyAlignment="1">
      <alignment horizontal="center" wrapText="1"/>
    </xf>
    <xf numFmtId="3" fontId="10" fillId="2" borderId="0" xfId="3" applyNumberFormat="1" applyFill="1" applyBorder="1" applyAlignment="1">
      <alignment horizontal="center" vertical="center" wrapText="1"/>
    </xf>
    <xf numFmtId="3" fontId="9" fillId="2" borderId="0" xfId="3" applyNumberFormat="1" applyFont="1" applyFill="1" applyBorder="1" applyAlignment="1">
      <alignment horizontal="right" vertical="top"/>
    </xf>
    <xf numFmtId="1" fontId="11" fillId="2" borderId="0" xfId="6" quotePrefix="1" applyNumberFormat="1" applyFill="1" applyBorder="1" applyAlignment="1" applyProtection="1">
      <alignment horizontal="left" vertical="top"/>
    </xf>
    <xf numFmtId="1" fontId="8" fillId="2" borderId="0" xfId="9" applyFont="1" applyFill="1" applyAlignment="1">
      <alignment horizontal="left" vertical="top"/>
    </xf>
    <xf numFmtId="3" fontId="21" fillId="12" borderId="16" xfId="9" applyNumberFormat="1" applyFont="1" applyFill="1" applyBorder="1" applyAlignment="1">
      <alignment horizontal="right" vertical="center" wrapText="1"/>
    </xf>
    <xf numFmtId="0" fontId="0" fillId="2" borderId="0" xfId="0" applyFill="1" applyAlignment="1">
      <alignment horizontal="right"/>
    </xf>
    <xf numFmtId="1" fontId="24" fillId="32" borderId="0" xfId="23" applyFont="1" applyFill="1" applyAlignment="1">
      <alignment horizontal="left" vertical="top" wrapText="1"/>
    </xf>
    <xf numFmtId="3" fontId="24" fillId="32" borderId="0" xfId="23" applyNumberFormat="1" applyFont="1" applyFill="1" applyAlignment="1">
      <alignment horizontal="right" vertical="top"/>
    </xf>
    <xf numFmtId="1" fontId="9" fillId="32" borderId="0" xfId="23" applyFont="1" applyFill="1" applyAlignment="1">
      <alignment horizontal="left" vertical="top"/>
    </xf>
    <xf numFmtId="1" fontId="35" fillId="32" borderId="4" xfId="23" applyFont="1" applyFill="1" applyBorder="1" applyAlignment="1">
      <alignment horizontal="right" vertical="top" wrapText="1"/>
    </xf>
    <xf numFmtId="1" fontId="9" fillId="32" borderId="4" xfId="23" applyFont="1" applyFill="1" applyBorder="1" applyAlignment="1">
      <alignment horizontal="left" wrapText="1"/>
    </xf>
    <xf numFmtId="1" fontId="37" fillId="32" borderId="4" xfId="23" applyFont="1" applyFill="1" applyBorder="1" applyAlignment="1">
      <alignment horizontal="left" wrapText="1"/>
    </xf>
    <xf numFmtId="0" fontId="0" fillId="32" borderId="0" xfId="0" applyFill="1"/>
    <xf numFmtId="3" fontId="10" fillId="32" borderId="0" xfId="3" applyNumberFormat="1" applyFont="1" applyFill="1" applyBorder="1" applyAlignment="1">
      <alignment horizontal="center" vertical="center" wrapText="1"/>
    </xf>
    <xf numFmtId="2" fontId="8" fillId="10" borderId="0" xfId="26" applyNumberFormat="1" applyFont="1" applyFill="1" applyAlignment="1">
      <alignment horizontal="left" vertical="top" wrapText="1"/>
    </xf>
    <xf numFmtId="0" fontId="38" fillId="0" borderId="0" xfId="0" applyFont="1"/>
    <xf numFmtId="0" fontId="39" fillId="0" borderId="0" xfId="0" applyFont="1"/>
    <xf numFmtId="1" fontId="23" fillId="0" borderId="0" xfId="9" applyFont="1" applyAlignment="1">
      <alignment horizontal="left" vertical="top"/>
    </xf>
    <xf numFmtId="1" fontId="3" fillId="0" borderId="0" xfId="9" applyFont="1" applyAlignment="1">
      <alignment horizontal="left" vertical="top"/>
    </xf>
    <xf numFmtId="1" fontId="39" fillId="0" borderId="0" xfId="0" applyNumberFormat="1" applyFont="1"/>
    <xf numFmtId="1" fontId="39" fillId="0" borderId="0" xfId="26" applyFont="1"/>
    <xf numFmtId="1" fontId="38" fillId="0" borderId="0" xfId="0" applyNumberFormat="1" applyFont="1"/>
    <xf numFmtId="1" fontId="39" fillId="0" borderId="0" xfId="9" applyFont="1"/>
    <xf numFmtId="1" fontId="8" fillId="2" borderId="4" xfId="9" applyFont="1" applyFill="1" applyBorder="1" applyAlignment="1">
      <alignment horizontal="right" wrapText="1"/>
    </xf>
    <xf numFmtId="2" fontId="12" fillId="10" borderId="0" xfId="6" applyNumberFormat="1" applyFont="1" applyFill="1" applyAlignment="1" applyProtection="1">
      <alignment horizontal="left" vertical="top"/>
    </xf>
    <xf numFmtId="0" fontId="39" fillId="0" borderId="0" xfId="0" applyFont="1" applyAlignment="1">
      <alignment horizontal="left" wrapText="1"/>
    </xf>
    <xf numFmtId="0" fontId="39" fillId="0" borderId="0" xfId="0" applyFont="1" applyAlignment="1">
      <alignment horizontal="left" vertical="top" wrapText="1"/>
    </xf>
    <xf numFmtId="0" fontId="39" fillId="0" borderId="0" xfId="0" applyFont="1" applyAlignment="1">
      <alignment vertical="top"/>
    </xf>
    <xf numFmtId="0" fontId="40" fillId="0" borderId="0" xfId="0" applyFont="1" applyAlignment="1">
      <alignment vertical="top"/>
    </xf>
    <xf numFmtId="0" fontId="39" fillId="0" borderId="0" xfId="0" applyFont="1" applyAlignment="1">
      <alignment wrapText="1"/>
    </xf>
    <xf numFmtId="0" fontId="39" fillId="0" borderId="0" xfId="0" applyFont="1" applyAlignment="1">
      <alignment horizontal="center" wrapText="1"/>
    </xf>
    <xf numFmtId="9" fontId="39" fillId="0" borderId="0" xfId="20" applyFont="1" applyAlignment="1">
      <alignment wrapText="1"/>
    </xf>
    <xf numFmtId="0" fontId="39" fillId="0" borderId="0" xfId="0" applyFont="1" applyAlignment="1">
      <alignment horizontal="left" vertical="center" wrapText="1"/>
    </xf>
    <xf numFmtId="0" fontId="40" fillId="0" borderId="0" xfId="0" applyFont="1" applyAlignment="1">
      <alignment wrapText="1"/>
    </xf>
    <xf numFmtId="0" fontId="39" fillId="0" borderId="0" xfId="0" applyFont="1" applyAlignment="1">
      <alignment horizontal="left" vertical="center"/>
    </xf>
    <xf numFmtId="1" fontId="39" fillId="0" borderId="0" xfId="9" applyFont="1" applyAlignment="1">
      <alignment horizontal="left" vertical="top"/>
    </xf>
    <xf numFmtId="1" fontId="39" fillId="0" borderId="0" xfId="9" applyFont="1" applyAlignment="1">
      <alignment horizontal="left" vertical="top" wrapText="1"/>
    </xf>
    <xf numFmtId="1" fontId="39" fillId="0" borderId="0" xfId="9" applyFont="1" applyAlignment="1">
      <alignment horizontal="left" wrapText="1"/>
    </xf>
    <xf numFmtId="1" fontId="39" fillId="0" borderId="0" xfId="9" applyFont="1" applyAlignment="1">
      <alignment horizontal="left"/>
    </xf>
    <xf numFmtId="3" fontId="39" fillId="0" borderId="0" xfId="3" applyNumberFormat="1" applyFont="1" applyFill="1" applyAlignment="1">
      <alignment horizontal="right" vertical="top"/>
    </xf>
    <xf numFmtId="0" fontId="39" fillId="0" borderId="0" xfId="0" applyFont="1" applyAlignment="1">
      <alignment vertical="center"/>
    </xf>
    <xf numFmtId="0" fontId="40" fillId="0" borderId="0" xfId="0" applyFont="1"/>
    <xf numFmtId="0" fontId="41" fillId="0" borderId="0" xfId="0" applyFont="1"/>
    <xf numFmtId="1" fontId="42" fillId="2" borderId="0" xfId="9" applyFont="1" applyFill="1" applyAlignment="1">
      <alignment horizontal="left" vertical="center" wrapText="1"/>
    </xf>
    <xf numFmtId="3" fontId="27" fillId="2" borderId="19" xfId="0" applyNumberFormat="1" applyFont="1" applyFill="1" applyBorder="1"/>
    <xf numFmtId="3" fontId="27" fillId="2" borderId="20" xfId="0" applyNumberFormat="1" applyFont="1" applyFill="1" applyBorder="1"/>
    <xf numFmtId="2" fontId="35" fillId="10" borderId="0" xfId="6" applyNumberFormat="1" applyFont="1" applyFill="1" applyAlignment="1" applyProtection="1">
      <alignment horizontal="left" vertical="top" wrapText="1"/>
    </xf>
    <xf numFmtId="1" fontId="9" fillId="0" borderId="13" xfId="9" applyFont="1" applyBorder="1" applyAlignment="1" applyProtection="1">
      <alignment horizontal="left" vertical="top"/>
      <protection locked="0"/>
    </xf>
    <xf numFmtId="0" fontId="25" fillId="10" borderId="0" xfId="9" applyNumberFormat="1" applyFont="1" applyFill="1" applyAlignment="1">
      <alignment horizontal="left" vertical="top"/>
    </xf>
    <xf numFmtId="0" fontId="11" fillId="10" borderId="0" xfId="6" applyFill="1" applyAlignment="1" applyProtection="1">
      <alignment horizontal="left" vertical="top"/>
    </xf>
    <xf numFmtId="1" fontId="13" fillId="2" borderId="4" xfId="9" applyFont="1" applyFill="1" applyBorder="1" applyAlignment="1">
      <alignment vertical="top" wrapText="1"/>
    </xf>
    <xf numFmtId="0" fontId="9" fillId="2" borderId="8" xfId="9" applyNumberFormat="1" applyFont="1" applyFill="1" applyBorder="1" applyAlignment="1">
      <alignment horizontal="left" vertical="top" wrapText="1"/>
    </xf>
    <xf numFmtId="0" fontId="9" fillId="2" borderId="7" xfId="9" applyNumberFormat="1" applyFont="1" applyFill="1" applyBorder="1" applyAlignment="1">
      <alignment horizontal="right" vertical="top" wrapText="1"/>
    </xf>
    <xf numFmtId="0" fontId="9" fillId="2" borderId="4" xfId="9" quotePrefix="1" applyNumberFormat="1" applyFont="1" applyFill="1" applyBorder="1" applyAlignment="1">
      <alignment horizontal="right" vertical="top" wrapText="1"/>
    </xf>
    <xf numFmtId="0" fontId="8" fillId="3" borderId="2" xfId="9" applyNumberFormat="1" applyFont="1" applyFill="1" applyBorder="1" applyAlignment="1">
      <alignment horizontal="right" vertical="top" wrapText="1"/>
    </xf>
    <xf numFmtId="0" fontId="9" fillId="2" borderId="3" xfId="9" quotePrefix="1" applyNumberFormat="1" applyFont="1" applyFill="1" applyBorder="1" applyAlignment="1">
      <alignment horizontal="right" vertical="top" wrapText="1"/>
    </xf>
    <xf numFmtId="0" fontId="9" fillId="9" borderId="4" xfId="9" quotePrefix="1" applyNumberFormat="1" applyFont="1" applyFill="1" applyBorder="1" applyAlignment="1">
      <alignment horizontal="right" vertical="top" wrapText="1"/>
    </xf>
    <xf numFmtId="0" fontId="8" fillId="3" borderId="4" xfId="9" applyNumberFormat="1" applyFont="1" applyFill="1" applyBorder="1" applyAlignment="1">
      <alignment horizontal="right" vertical="top" wrapText="1"/>
    </xf>
    <xf numFmtId="0" fontId="21" fillId="5" borderId="4" xfId="9" quotePrefix="1" applyNumberFormat="1" applyFont="1" applyFill="1" applyBorder="1" applyAlignment="1">
      <alignment horizontal="right" vertical="top" wrapText="1"/>
    </xf>
    <xf numFmtId="0" fontId="9" fillId="2" borderId="5" xfId="9" quotePrefix="1" applyNumberFormat="1" applyFont="1" applyFill="1" applyBorder="1" applyAlignment="1">
      <alignment horizontal="right" vertical="top" wrapText="1"/>
    </xf>
    <xf numFmtId="1" fontId="8" fillId="2" borderId="2" xfId="26" applyFont="1" applyFill="1" applyBorder="1" applyAlignment="1">
      <alignment horizontal="left" vertical="top" wrapText="1"/>
    </xf>
    <xf numFmtId="3" fontId="12" fillId="7" borderId="9" xfId="6" applyNumberFormat="1" applyFont="1" applyFill="1" applyBorder="1" applyAlignment="1">
      <alignment horizontal="center" vertical="center" wrapText="1"/>
      <protection locked="0"/>
    </xf>
    <xf numFmtId="0" fontId="19" fillId="2" borderId="0" xfId="0" applyFont="1" applyFill="1"/>
    <xf numFmtId="0" fontId="12" fillId="0" borderId="0" xfId="6" quotePrefix="1" applyFont="1" applyAlignment="1" applyProtection="1"/>
    <xf numFmtId="3" fontId="0" fillId="0" borderId="0" xfId="0" applyNumberFormat="1"/>
    <xf numFmtId="0" fontId="12" fillId="2" borderId="0" xfId="6" applyFont="1" applyFill="1" applyAlignment="1">
      <alignment horizontal="center" vertical="center"/>
      <protection locked="0"/>
    </xf>
    <xf numFmtId="3" fontId="20" fillId="11" borderId="12" xfId="9" applyNumberFormat="1" applyFont="1" applyFill="1" applyBorder="1" applyAlignment="1">
      <alignment horizontal="right" vertical="top" wrapText="1"/>
    </xf>
    <xf numFmtId="3" fontId="3" fillId="2" borderId="12" xfId="9" applyNumberFormat="1" applyFont="1" applyFill="1" applyBorder="1" applyAlignment="1">
      <alignment horizontal="right" vertical="top" wrapText="1"/>
    </xf>
    <xf numFmtId="3" fontId="13" fillId="3" borderId="12" xfId="9" applyNumberFormat="1" applyFont="1" applyFill="1" applyBorder="1" applyAlignment="1">
      <alignment horizontal="right" vertical="top" wrapText="1"/>
    </xf>
    <xf numFmtId="0" fontId="19" fillId="0" borderId="0" xfId="0" applyFont="1"/>
    <xf numFmtId="1" fontId="12" fillId="2" borderId="0" xfId="6" quotePrefix="1" applyNumberFormat="1" applyFont="1" applyFill="1" applyBorder="1" applyAlignment="1" applyProtection="1">
      <alignment horizontal="left" vertical="top"/>
    </xf>
    <xf numFmtId="1" fontId="3" fillId="2" borderId="4" xfId="9" applyFont="1" applyFill="1" applyBorder="1" applyAlignment="1">
      <alignment horizontal="left" wrapText="1"/>
    </xf>
    <xf numFmtId="1" fontId="23" fillId="32" borderId="0" xfId="23" applyFont="1" applyFill="1" applyAlignment="1">
      <alignment horizontal="left" vertical="top" wrapText="1"/>
    </xf>
    <xf numFmtId="1" fontId="9" fillId="32" borderId="4" xfId="23" applyFont="1" applyFill="1" applyBorder="1" applyAlignment="1">
      <alignment horizontal="left" vertical="top"/>
    </xf>
    <xf numFmtId="3" fontId="9" fillId="32" borderId="4" xfId="23" quotePrefix="1" applyNumberFormat="1" applyFont="1" applyFill="1" applyBorder="1" applyAlignment="1">
      <alignment horizontal="right" vertical="top"/>
    </xf>
    <xf numFmtId="3" fontId="9" fillId="32" borderId="4" xfId="23" applyNumberFormat="1" applyFont="1" applyFill="1" applyBorder="1" applyAlignment="1">
      <alignment horizontal="right" vertical="top"/>
    </xf>
    <xf numFmtId="3" fontId="37" fillId="32" borderId="4" xfId="23" applyNumberFormat="1" applyFont="1" applyFill="1" applyBorder="1" applyAlignment="1">
      <alignment horizontal="right" wrapText="1"/>
    </xf>
    <xf numFmtId="1" fontId="8" fillId="32" borderId="4" xfId="23" applyFont="1" applyFill="1" applyBorder="1" applyAlignment="1">
      <alignment horizontal="left" vertical="top"/>
    </xf>
    <xf numFmtId="3" fontId="9" fillId="33" borderId="4" xfId="3" applyNumberFormat="1" applyFont="1" applyFill="1" applyBorder="1" applyAlignment="1" applyProtection="1">
      <alignment horizontal="right" vertical="top"/>
      <protection locked="0"/>
    </xf>
    <xf numFmtId="1" fontId="6" fillId="32" borderId="0" xfId="23" applyFont="1" applyFill="1" applyAlignment="1">
      <alignment horizontal="left" vertical="top"/>
    </xf>
    <xf numFmtId="1" fontId="34" fillId="32" borderId="0" xfId="23" applyFont="1" applyFill="1" applyAlignment="1">
      <alignment horizontal="left" vertical="top"/>
    </xf>
    <xf numFmtId="1" fontId="9" fillId="32" borderId="12" xfId="23" applyFont="1" applyFill="1" applyBorder="1" applyAlignment="1">
      <alignment horizontal="left" vertical="top"/>
    </xf>
    <xf numFmtId="1" fontId="9" fillId="32" borderId="11" xfId="23" applyFont="1" applyFill="1" applyBorder="1" applyAlignment="1">
      <alignment horizontal="left" vertical="top"/>
    </xf>
    <xf numFmtId="1" fontId="9" fillId="32" borderId="8" xfId="23" applyFont="1" applyFill="1" applyBorder="1" applyAlignment="1">
      <alignment horizontal="left" vertical="top"/>
    </xf>
    <xf numFmtId="0" fontId="43" fillId="0" borderId="0" xfId="0" applyFont="1"/>
    <xf numFmtId="1" fontId="43" fillId="0" borderId="0" xfId="0" applyNumberFormat="1" applyFont="1" applyAlignment="1">
      <alignment horizontal="right"/>
    </xf>
    <xf numFmtId="0" fontId="15" fillId="2" borderId="7" xfId="6" quotePrefix="1" applyFont="1" applyFill="1" applyBorder="1" applyAlignment="1" applyProtection="1">
      <alignment horizontal="left" vertical="top"/>
    </xf>
    <xf numFmtId="0" fontId="21" fillId="5" borderId="10" xfId="9" applyNumberFormat="1" applyFont="1" applyFill="1" applyBorder="1" applyAlignment="1">
      <alignment horizontal="left" vertical="top"/>
    </xf>
    <xf numFmtId="0" fontId="21" fillId="5" borderId="1" xfId="9" applyNumberFormat="1" applyFont="1" applyFill="1" applyBorder="1" applyAlignment="1">
      <alignment horizontal="left" vertical="top" wrapText="1"/>
    </xf>
    <xf numFmtId="3" fontId="39" fillId="0" borderId="0" xfId="0" applyNumberFormat="1" applyFont="1"/>
    <xf numFmtId="3" fontId="0" fillId="2" borderId="4" xfId="0" applyNumberFormat="1" applyFill="1" applyBorder="1" applyAlignment="1">
      <alignment horizontal="right" wrapText="1"/>
    </xf>
    <xf numFmtId="3" fontId="21" fillId="31" borderId="16" xfId="26" applyNumberFormat="1" applyFont="1" applyFill="1" applyBorder="1" applyAlignment="1" applyProtection="1">
      <alignment horizontal="right" vertical="top" wrapText="1"/>
      <protection locked="0"/>
    </xf>
    <xf numFmtId="3" fontId="0" fillId="2" borderId="26" xfId="0" applyNumberFormat="1" applyFill="1" applyBorder="1" applyAlignment="1">
      <alignment horizontal="right" wrapText="1"/>
    </xf>
    <xf numFmtId="3" fontId="0" fillId="2" borderId="33" xfId="0" applyNumberFormat="1" applyFill="1" applyBorder="1" applyAlignment="1">
      <alignment horizontal="right" wrapText="1"/>
    </xf>
    <xf numFmtId="3" fontId="0" fillId="7" borderId="2" xfId="0" applyNumberFormat="1" applyFill="1" applyBorder="1" applyAlignment="1">
      <alignment horizontal="right" wrapText="1"/>
    </xf>
    <xf numFmtId="3" fontId="0" fillId="2" borderId="27" xfId="0" applyNumberFormat="1" applyFill="1" applyBorder="1" applyAlignment="1">
      <alignment horizontal="right" wrapText="1"/>
    </xf>
    <xf numFmtId="3" fontId="0" fillId="2" borderId="3" xfId="0" applyNumberFormat="1" applyFill="1" applyBorder="1" applyAlignment="1">
      <alignment horizontal="right" wrapText="1"/>
    </xf>
    <xf numFmtId="3" fontId="0" fillId="2" borderId="24" xfId="0" applyNumberFormat="1" applyFill="1" applyBorder="1" applyAlignment="1">
      <alignment horizontal="right" vertical="top" wrapText="1"/>
    </xf>
    <xf numFmtId="3" fontId="0" fillId="2" borderId="25" xfId="0" applyNumberFormat="1" applyFill="1" applyBorder="1" applyAlignment="1">
      <alignment horizontal="right" vertical="top" wrapText="1"/>
    </xf>
    <xf numFmtId="1" fontId="8" fillId="2" borderId="3" xfId="9" applyFont="1" applyFill="1" applyBorder="1" applyAlignment="1">
      <alignment horizontal="left" vertical="top" wrapText="1"/>
    </xf>
    <xf numFmtId="3" fontId="20" fillId="11" borderId="4" xfId="9" applyNumberFormat="1" applyFont="1" applyFill="1" applyBorder="1" applyAlignment="1">
      <alignment horizontal="right" vertical="top" wrapText="1"/>
    </xf>
    <xf numFmtId="0" fontId="44" fillId="2" borderId="0" xfId="0" applyFont="1" applyFill="1" applyAlignment="1">
      <alignment vertical="center"/>
    </xf>
    <xf numFmtId="0" fontId="44" fillId="2" borderId="0" xfId="0" applyFont="1" applyFill="1"/>
    <xf numFmtId="0" fontId="45" fillId="2" borderId="0" xfId="0" applyFont="1" applyFill="1" applyAlignment="1">
      <alignment horizontal="center"/>
    </xf>
    <xf numFmtId="3" fontId="29" fillId="7" borderId="9" xfId="9" applyNumberFormat="1" applyFont="1" applyFill="1" applyBorder="1" applyAlignment="1">
      <alignment horizontal="center" vertical="center" wrapText="1"/>
    </xf>
    <xf numFmtId="3" fontId="29" fillId="7" borderId="9" xfId="6" applyNumberFormat="1" applyFont="1" applyFill="1" applyBorder="1" applyAlignment="1" applyProtection="1">
      <alignment horizontal="center" vertical="center" wrapText="1"/>
    </xf>
    <xf numFmtId="3" fontId="29" fillId="7" borderId="9" xfId="6" quotePrefix="1" applyNumberFormat="1" applyFont="1" applyFill="1" applyBorder="1" applyAlignment="1" applyProtection="1">
      <alignment horizontal="center" vertical="center" wrapText="1"/>
    </xf>
    <xf numFmtId="3" fontId="21" fillId="7" borderId="9" xfId="9" applyNumberFormat="1" applyFont="1" applyFill="1" applyBorder="1" applyAlignment="1">
      <alignment horizontal="center" vertical="center" wrapText="1"/>
    </xf>
    <xf numFmtId="3" fontId="29" fillId="7" borderId="9" xfId="6" applyNumberFormat="1" applyFont="1" applyFill="1" applyBorder="1" applyAlignment="1">
      <alignment horizontal="center" vertical="center" wrapText="1"/>
      <protection locked="0"/>
    </xf>
    <xf numFmtId="3" fontId="29" fillId="7" borderId="7" xfId="6" applyNumberFormat="1" applyFont="1" applyFill="1" applyBorder="1" applyAlignment="1">
      <alignment horizontal="center" vertical="center" wrapText="1"/>
      <protection locked="0"/>
    </xf>
    <xf numFmtId="3" fontId="29" fillId="7" borderId="9" xfId="6" quotePrefix="1" applyNumberFormat="1" applyFont="1" applyFill="1" applyBorder="1" applyAlignment="1">
      <alignment horizontal="center" vertical="center" wrapText="1"/>
      <protection locked="0"/>
    </xf>
    <xf numFmtId="3" fontId="21" fillId="7" borderId="7" xfId="9" applyNumberFormat="1" applyFont="1" applyFill="1" applyBorder="1" applyAlignment="1" applyProtection="1">
      <alignment horizontal="center" vertical="center" wrapText="1"/>
      <protection locked="0"/>
    </xf>
    <xf numFmtId="3" fontId="29" fillId="7" borderId="7" xfId="6" quotePrefix="1" applyNumberFormat="1" applyFont="1" applyFill="1" applyBorder="1" applyAlignment="1">
      <alignment horizontal="center" vertical="center" wrapText="1"/>
      <protection locked="0"/>
    </xf>
    <xf numFmtId="0" fontId="12" fillId="10" borderId="0" xfId="6" applyNumberFormat="1" applyFont="1" applyFill="1" applyAlignment="1" applyProtection="1">
      <alignment horizontal="left" vertical="top"/>
    </xf>
    <xf numFmtId="0" fontId="8" fillId="34" borderId="4" xfId="9" applyNumberFormat="1" applyFont="1" applyFill="1" applyBorder="1" applyAlignment="1">
      <alignment horizontal="left" vertical="top"/>
    </xf>
    <xf numFmtId="0" fontId="46" fillId="0" borderId="0" xfId="0" applyFont="1"/>
    <xf numFmtId="3" fontId="46" fillId="0" borderId="0" xfId="0" applyNumberFormat="1" applyFont="1"/>
    <xf numFmtId="3" fontId="8" fillId="35" borderId="4" xfId="26" applyNumberFormat="1" applyFont="1" applyFill="1" applyBorder="1" applyAlignment="1" applyProtection="1">
      <alignment horizontal="right" vertical="top"/>
      <protection locked="0"/>
    </xf>
    <xf numFmtId="3" fontId="8" fillId="35" borderId="4" xfId="9" applyNumberFormat="1" applyFont="1" applyFill="1" applyBorder="1" applyAlignment="1">
      <alignment horizontal="right" vertical="top"/>
    </xf>
    <xf numFmtId="3" fontId="8" fillId="7" borderId="4" xfId="9" applyNumberFormat="1" applyFont="1" applyFill="1" applyBorder="1" applyAlignment="1" applyProtection="1">
      <alignment horizontal="right" vertical="top" wrapText="1"/>
      <protection locked="0"/>
    </xf>
    <xf numFmtId="3" fontId="8" fillId="8" borderId="4" xfId="26" applyNumberFormat="1" applyFont="1" applyFill="1" applyBorder="1" applyAlignment="1" applyProtection="1">
      <alignment horizontal="right" vertical="top"/>
      <protection locked="0"/>
    </xf>
    <xf numFmtId="0" fontId="8" fillId="35" borderId="4" xfId="9" applyNumberFormat="1" applyFont="1" applyFill="1" applyBorder="1" applyAlignment="1">
      <alignment horizontal="left" vertical="top"/>
    </xf>
    <xf numFmtId="1" fontId="8" fillId="35" borderId="2" xfId="9" applyFont="1" applyFill="1" applyBorder="1" applyAlignment="1">
      <alignment horizontal="left" vertical="top" wrapText="1"/>
    </xf>
    <xf numFmtId="2" fontId="12" fillId="10" borderId="0" xfId="6" applyNumberFormat="1" applyFont="1" applyFill="1" applyBorder="1" applyAlignment="1" applyProtection="1">
      <alignment horizontal="left" vertical="top" wrapText="1"/>
    </xf>
    <xf numFmtId="1" fontId="3" fillId="10" borderId="0" xfId="26" applyFill="1" applyAlignment="1">
      <alignment horizontal="left" vertical="top" wrapText="1"/>
    </xf>
    <xf numFmtId="3" fontId="0" fillId="2" borderId="26" xfId="0" applyNumberFormat="1" applyFill="1" applyBorder="1" applyAlignment="1">
      <alignment horizontal="left" vertical="top" wrapText="1"/>
    </xf>
    <xf numFmtId="3" fontId="0" fillId="2" borderId="17" xfId="0" applyNumberFormat="1" applyFill="1" applyBorder="1" applyAlignment="1">
      <alignment horizontal="left" vertical="top" wrapText="1"/>
    </xf>
    <xf numFmtId="3" fontId="0" fillId="2" borderId="27" xfId="0" applyNumberFormat="1" applyFill="1" applyBorder="1" applyAlignment="1">
      <alignment horizontal="left" vertical="top" wrapText="1"/>
    </xf>
    <xf numFmtId="3" fontId="0" fillId="8" borderId="28" xfId="0" applyNumberFormat="1" applyFill="1" applyBorder="1" applyAlignment="1" applyProtection="1">
      <alignment horizontal="left" vertical="top" wrapText="1"/>
      <protection locked="0"/>
    </xf>
    <xf numFmtId="3" fontId="0" fillId="8" borderId="29" xfId="0" applyNumberFormat="1" applyFill="1" applyBorder="1" applyAlignment="1" applyProtection="1">
      <alignment horizontal="left" vertical="top" wrapText="1"/>
      <protection locked="0"/>
    </xf>
    <xf numFmtId="3" fontId="0" fillId="8" borderId="30" xfId="0" applyNumberFormat="1" applyFill="1" applyBorder="1" applyAlignment="1" applyProtection="1">
      <alignment horizontal="left" vertical="top" wrapText="1"/>
      <protection locked="0"/>
    </xf>
    <xf numFmtId="3" fontId="27" fillId="2" borderId="19" xfId="0" applyNumberFormat="1" applyFont="1" applyFill="1" applyBorder="1" applyAlignment="1">
      <alignment vertical="top" wrapText="1"/>
    </xf>
    <xf numFmtId="3" fontId="27" fillId="2" borderId="20" xfId="0" applyNumberFormat="1" applyFont="1" applyFill="1" applyBorder="1" applyAlignment="1">
      <alignment vertical="top" wrapText="1"/>
    </xf>
    <xf numFmtId="3" fontId="27" fillId="2" borderId="21" xfId="0" applyNumberFormat="1" applyFont="1" applyFill="1" applyBorder="1" applyAlignment="1">
      <alignment vertical="top" wrapText="1"/>
    </xf>
    <xf numFmtId="3" fontId="0" fillId="8" borderId="26" xfId="0" applyNumberFormat="1" applyFill="1" applyBorder="1" applyAlignment="1" applyProtection="1">
      <alignment horizontal="left" vertical="top" wrapText="1"/>
      <protection locked="0"/>
    </xf>
    <xf numFmtId="3" fontId="0" fillId="8" borderId="17" xfId="0" applyNumberFormat="1" applyFill="1" applyBorder="1" applyAlignment="1" applyProtection="1">
      <alignment horizontal="left" vertical="top" wrapText="1"/>
      <protection locked="0"/>
    </xf>
    <xf numFmtId="3" fontId="0" fillId="8" borderId="27" xfId="0" applyNumberFormat="1" applyFill="1" applyBorder="1" applyAlignment="1" applyProtection="1">
      <alignment horizontal="left" vertical="top" wrapText="1"/>
      <protection locked="0"/>
    </xf>
    <xf numFmtId="3" fontId="27" fillId="2" borderId="19" xfId="0" applyNumberFormat="1" applyFont="1" applyFill="1" applyBorder="1" applyAlignment="1">
      <alignment wrapText="1"/>
    </xf>
    <xf numFmtId="3" fontId="27" fillId="2" borderId="20" xfId="0" applyNumberFormat="1" applyFont="1" applyFill="1" applyBorder="1" applyAlignment="1">
      <alignment wrapText="1"/>
    </xf>
    <xf numFmtId="3" fontId="27" fillId="2" borderId="21" xfId="0" applyNumberFormat="1" applyFont="1" applyFill="1" applyBorder="1" applyAlignment="1">
      <alignment wrapText="1"/>
    </xf>
    <xf numFmtId="3" fontId="0" fillId="8" borderId="28" xfId="0" applyNumberFormat="1" applyFill="1" applyBorder="1" applyAlignment="1" applyProtection="1">
      <alignment horizontal="left" vertical="top"/>
      <protection locked="0"/>
    </xf>
    <xf numFmtId="3" fontId="0" fillId="8" borderId="29" xfId="0" applyNumberFormat="1" applyFill="1" applyBorder="1" applyAlignment="1" applyProtection="1">
      <alignment horizontal="left" vertical="top"/>
      <protection locked="0"/>
    </xf>
    <xf numFmtId="3" fontId="0" fillId="8" borderId="30" xfId="0" applyNumberFormat="1" applyFill="1" applyBorder="1" applyAlignment="1" applyProtection="1">
      <alignment horizontal="left" vertical="top"/>
      <protection locked="0"/>
    </xf>
    <xf numFmtId="3" fontId="27" fillId="2" borderId="20" xfId="0" applyNumberFormat="1" applyFont="1" applyFill="1" applyBorder="1" applyAlignment="1">
      <alignment vertical="top"/>
    </xf>
    <xf numFmtId="3" fontId="27" fillId="2" borderId="21" xfId="0" applyNumberFormat="1" applyFont="1" applyFill="1" applyBorder="1" applyAlignment="1">
      <alignment vertical="top"/>
    </xf>
    <xf numFmtId="3" fontId="27" fillId="2" borderId="19" xfId="0" applyNumberFormat="1" applyFont="1" applyFill="1" applyBorder="1" applyAlignment="1"/>
    <xf numFmtId="3" fontId="27" fillId="2" borderId="20" xfId="0" applyNumberFormat="1" applyFont="1" applyFill="1" applyBorder="1" applyAlignment="1"/>
    <xf numFmtId="3" fontId="27" fillId="2" borderId="21" xfId="0" applyNumberFormat="1" applyFont="1" applyFill="1" applyBorder="1" applyAlignment="1"/>
  </cellXfs>
  <cellStyles count="60">
    <cellStyle name="%" xfId="1" xr:uid="{00000000-0005-0000-0000-000000000000}"/>
    <cellStyle name="% 2" xfId="2" xr:uid="{00000000-0005-0000-0000-000001000000}"/>
    <cellStyle name="]_x000d__x000a_Zoomed=1_x000d__x000a_Row=0_x000d__x000a_Column=0_x000d__x000a_Height=0_x000d__x000a_Width=0_x000d__x000a_FontName=FoxFont_x000d__x000a_FontStyle=0_x000d__x000a_FontSize=9_x000d__x000a_PrtFontName=FoxPrin" xfId="31" xr:uid="{DCE1884A-EBF7-4CE7-B779-433F34BD09AF}"/>
    <cellStyle name="20% - Accent1 2" xfId="43" xr:uid="{533DDAF6-0923-4847-87A9-041D3E355EDD}"/>
    <cellStyle name="20% - Accent2 2" xfId="45" xr:uid="{35F8C6A1-FA4F-4E44-9A28-43DE90FA3504}"/>
    <cellStyle name="20% - Accent3 2" xfId="47" xr:uid="{C759EC27-8871-4D6A-BD33-CB85D54248A9}"/>
    <cellStyle name="20% - Accent4 2" xfId="49" xr:uid="{9E09B7B5-4287-45B1-9B6F-D6F8E1990988}"/>
    <cellStyle name="20% - Accent5 2" xfId="51" xr:uid="{A95588C9-7CAC-48F8-ABE5-F216D9A7D477}"/>
    <cellStyle name="20% - Accent6 2" xfId="53" xr:uid="{D1802E4E-CC6D-4943-8739-041C1FC14DED}"/>
    <cellStyle name="40% - Accent4 2" xfId="55" xr:uid="{E40BC94A-E47F-401F-B3C5-AA47B5DB39D2}"/>
    <cellStyle name="40% - Accent6 2" xfId="54" xr:uid="{AD2B0F44-11E1-4A00-9B33-5FCD6E00727F}"/>
    <cellStyle name="Accent1 2" xfId="42" xr:uid="{1D8475A8-7CF9-48C7-9DC1-87F5FBD1C2F5}"/>
    <cellStyle name="Accent2 2" xfId="44" xr:uid="{D7792124-E0B9-48BE-8E54-02C9DC479477}"/>
    <cellStyle name="Accent3 2" xfId="46" xr:uid="{3CB108F7-0AE3-40A4-A371-50395C3C1F6B}"/>
    <cellStyle name="Accent4 2" xfId="48" xr:uid="{3B30285E-F102-4773-9CB7-929C66B0C887}"/>
    <cellStyle name="Accent5 2" xfId="50" xr:uid="{ADDA1074-CFEC-44B0-BFC1-A3C99D883A10}"/>
    <cellStyle name="Accent6 2" xfId="52" xr:uid="{46E5EA76-27A4-4B1D-948E-8273D52A167B}"/>
    <cellStyle name="Comma 2" xfId="3" xr:uid="{00000000-0005-0000-0000-000003000000}"/>
    <cellStyle name="Comma 2 2" xfId="4" xr:uid="{00000000-0005-0000-0000-000004000000}"/>
    <cellStyle name="Comma 2 2 2" xfId="56" xr:uid="{D76B9B7C-534A-4E1C-A0D4-2303937877D6}"/>
    <cellStyle name="Comma 2 3" xfId="28" xr:uid="{56B27DE4-F0C2-4A97-903C-823FD1330715}"/>
    <cellStyle name="Comma 3" xfId="5" xr:uid="{00000000-0005-0000-0000-000005000000}"/>
    <cellStyle name="Comma 3 2" xfId="57" xr:uid="{25DA9DA7-7F36-4F6D-8F60-FE3BA23D143D}"/>
    <cellStyle name="Hyperlink" xfId="6" builtinId="8"/>
    <cellStyle name="Hyperlink 2" xfId="7" xr:uid="{00000000-0005-0000-0000-000007000000}"/>
    <cellStyle name="Hyperlink 2 2" xfId="30" xr:uid="{5BC99FF9-99F5-4D1D-BF87-4AB7747D0786}"/>
    <cellStyle name="Hyperlink 3" xfId="8" xr:uid="{00000000-0005-0000-0000-000008000000}"/>
    <cellStyle name="Normal" xfId="0" builtinId="0"/>
    <cellStyle name="Normal 10" xfId="9" xr:uid="{00000000-0005-0000-0000-00000A000000}"/>
    <cellStyle name="Normal 10 2" xfId="26" xr:uid="{00000000-0005-0000-0000-00000B000000}"/>
    <cellStyle name="Normal 11" xfId="23" xr:uid="{00000000-0005-0000-0000-00000C000000}"/>
    <cellStyle name="Normal 2" xfId="10" xr:uid="{00000000-0005-0000-0000-00000D000000}"/>
    <cellStyle name="Normal 2 2" xfId="11" xr:uid="{00000000-0005-0000-0000-00000E000000}"/>
    <cellStyle name="Normal 2 2 2" xfId="32" xr:uid="{269FC5CF-4012-4A26-AD8D-E4B197F73E8A}"/>
    <cellStyle name="Normal 2 3" xfId="27" xr:uid="{1A68B3CC-9B23-4344-ABA5-1BE0ECC3A002}"/>
    <cellStyle name="Normal 3" xfId="12" xr:uid="{00000000-0005-0000-0000-00000F000000}"/>
    <cellStyle name="Normal 3 2" xfId="33" xr:uid="{B2F705CD-A860-4F99-AC60-291DBF87DC41}"/>
    <cellStyle name="Normal 3 3" xfId="34" xr:uid="{C6674228-7ED5-41C2-839F-6258E2C16A7A}"/>
    <cellStyle name="Normal 4" xfId="13" xr:uid="{00000000-0005-0000-0000-000010000000}"/>
    <cellStyle name="Normal 4 2" xfId="24" xr:uid="{00000000-0005-0000-0000-000011000000}"/>
    <cellStyle name="Normal 4 2 2" xfId="35" xr:uid="{20353C51-93B9-47BE-9AE6-CF923BEDDE9B}"/>
    <cellStyle name="Normal 4 3" xfId="36" xr:uid="{7CF98087-22DF-42F6-ACA7-4FAF49F8D34C}"/>
    <cellStyle name="Normal 4 4" xfId="29" xr:uid="{715370E6-A484-4536-8EB9-DC984A3485C0}"/>
    <cellStyle name="Normal 5" xfId="14" xr:uid="{00000000-0005-0000-0000-000012000000}"/>
    <cellStyle name="Normal 5 2" xfId="38" xr:uid="{9A95EDC7-7AA2-4136-BF4D-4EC20F37041F}"/>
    <cellStyle name="Normal 5 3" xfId="37" xr:uid="{522235C2-DBC0-468B-AFDF-8103952ADCA2}"/>
    <cellStyle name="Normal 5 4" xfId="58" xr:uid="{0079057D-4224-4877-AEA1-055CC86C116E}"/>
    <cellStyle name="Normal 6" xfId="15" xr:uid="{00000000-0005-0000-0000-000013000000}"/>
    <cellStyle name="Normal 6 2" xfId="40" xr:uid="{739C7821-2154-4758-BD83-9527FEC9C413}"/>
    <cellStyle name="Normal 6 3" xfId="39" xr:uid="{47944BAB-0ABF-4EEB-B102-F5277FE1A72A}"/>
    <cellStyle name="Normal 7" xfId="16" xr:uid="{00000000-0005-0000-0000-000014000000}"/>
    <cellStyle name="Normal 7 2" xfId="41" xr:uid="{F23C9E93-F432-4B69-B9A8-B1040F2409B9}"/>
    <cellStyle name="Normal 8" xfId="17" xr:uid="{00000000-0005-0000-0000-000015000000}"/>
    <cellStyle name="Normal 9" xfId="18" xr:uid="{00000000-0005-0000-0000-000016000000}"/>
    <cellStyle name="Normal_Sheet1" xfId="19" xr:uid="{00000000-0005-0000-0000-000017000000}"/>
    <cellStyle name="Per cent" xfId="20" builtinId="5"/>
    <cellStyle name="Percent 2" xfId="21" xr:uid="{00000000-0005-0000-0000-000019000000}"/>
    <cellStyle name="Percent 3" xfId="22" xr:uid="{00000000-0005-0000-0000-00001A000000}"/>
    <cellStyle name="Percent 3 2" xfId="59" xr:uid="{334EDE6A-2414-4C02-BA0A-531B3814CB2B}"/>
    <cellStyle name="Percent 4" xfId="25" xr:uid="{00000000-0005-0000-0000-00001B000000}"/>
  </cellStyles>
  <dxfs count="160">
    <dxf>
      <font>
        <b/>
        <i val="0"/>
        <color rgb="FFFFFFFF"/>
      </font>
      <fill>
        <patternFill>
          <bgColor rgb="FFE2000A"/>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ont>
        <b/>
        <i val="0"/>
        <strike val="0"/>
        <color theme="0"/>
      </font>
      <fill>
        <patternFill>
          <bgColor rgb="FFE2000A"/>
        </patternFill>
      </fill>
    </dxf>
    <dxf>
      <font>
        <b/>
        <i val="0"/>
        <strike val="0"/>
        <color theme="0"/>
      </font>
      <fill>
        <patternFill>
          <bgColor theme="9" tint="-0.24994659260841701"/>
        </patternFill>
      </fill>
    </dxf>
    <dxf>
      <font>
        <b/>
        <i val="0"/>
        <strike val="0"/>
        <color theme="0"/>
      </font>
      <fill>
        <patternFill>
          <bgColor rgb="FFE2000A"/>
        </patternFill>
      </fill>
    </dxf>
    <dxf>
      <font>
        <b/>
        <i val="0"/>
        <strike val="0"/>
        <color theme="0"/>
      </font>
      <fill>
        <patternFill>
          <bgColor theme="9"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ont>
        <b/>
        <i val="0"/>
        <color theme="0"/>
      </font>
      <fill>
        <patternFill>
          <bgColor theme="5"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9"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ont>
        <b/>
        <i val="0"/>
        <strike val="0"/>
        <color theme="0"/>
      </font>
      <fill>
        <patternFill>
          <bgColor theme="9"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5"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ont>
        <b/>
        <i val="0"/>
        <strike val="0"/>
        <color theme="0"/>
      </font>
      <fill>
        <patternFill>
          <bgColor theme="9" tint="-0.24994659260841701"/>
        </patternFill>
      </fill>
    </dxf>
    <dxf>
      <fill>
        <patternFill>
          <bgColor theme="9" tint="-0.24994659260841701"/>
        </patternFill>
      </fill>
    </dxf>
    <dxf>
      <fill>
        <patternFill>
          <bgColor theme="9" tint="-0.24994659260841701"/>
        </patternFill>
      </fill>
    </dxf>
    <dxf>
      <fill>
        <patternFill>
          <bgColor theme="6" tint="-0.24994659260841701"/>
        </patternFill>
      </fill>
    </dxf>
    <dxf>
      <font>
        <b/>
        <i val="0"/>
        <strike val="0"/>
        <color theme="0"/>
      </font>
      <fill>
        <patternFill>
          <bgColor theme="9" tint="-0.24994659260841701"/>
        </patternFill>
      </fill>
    </dxf>
    <dxf>
      <fill>
        <patternFill>
          <bgColor theme="9" tint="-0.24994659260841701"/>
        </patternFill>
      </fill>
    </dxf>
    <dxf>
      <font>
        <b/>
        <i val="0"/>
        <strike val="0"/>
        <color theme="0"/>
      </font>
      <fill>
        <patternFill>
          <bgColor theme="9" tint="-0.24994659260841701"/>
        </patternFill>
      </fill>
    </dxf>
    <dxf>
      <font>
        <b/>
        <i val="0"/>
        <strike val="0"/>
        <color theme="0"/>
      </font>
      <fill>
        <patternFill>
          <bgColor rgb="FFE2000A"/>
        </patternFill>
      </fill>
    </dxf>
  </dxfs>
  <tableStyles count="0" defaultTableStyle="TableStyleMedium2" defaultPivotStyle="PivotStyleLight16"/>
  <colors>
    <mruColors>
      <color rgb="FFBFBFBF"/>
      <color rgb="FF808080"/>
      <color rgb="FF0000FF"/>
      <color rgb="FF000099"/>
      <color rgb="FFFFFFCC"/>
      <color rgb="FF006600"/>
      <color rgb="FF0000CC"/>
      <color rgb="FFE2000A"/>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2733675</xdr:colOff>
      <xdr:row>1</xdr:row>
      <xdr:rowOff>0</xdr:rowOff>
    </xdr:from>
    <xdr:to>
      <xdr:col>3</xdr:col>
      <xdr:colOff>143547</xdr:colOff>
      <xdr:row>5</xdr:row>
      <xdr:rowOff>48666</xdr:rowOff>
    </xdr:to>
    <xdr:pic>
      <xdr:nvPicPr>
        <xdr:cNvPr id="4" name="Picture 3">
          <a:extLst>
            <a:ext uri="{FF2B5EF4-FFF2-40B4-BE49-F238E27FC236}">
              <a16:creationId xmlns:a16="http://schemas.microsoft.com/office/drawing/2014/main" id="{B4F97E67-1C11-0D4C-97B4-40A9E3851F0F}"/>
            </a:ext>
          </a:extLst>
        </xdr:cNvPr>
        <xdr:cNvPicPr>
          <a:picLocks noChangeAspect="1"/>
        </xdr:cNvPicPr>
      </xdr:nvPicPr>
      <xdr:blipFill>
        <a:blip xmlns:r="http://schemas.openxmlformats.org/officeDocument/2006/relationships" r:embed="rId1"/>
        <a:stretch>
          <a:fillRect/>
        </a:stretch>
      </xdr:blipFill>
      <xdr:spPr>
        <a:xfrm>
          <a:off x="8239125" y="257175"/>
          <a:ext cx="2715297" cy="81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981075</xdr:colOff>
      <xdr:row>3</xdr:row>
      <xdr:rowOff>0</xdr:rowOff>
    </xdr:to>
    <xdr:pic>
      <xdr:nvPicPr>
        <xdr:cNvPr id="1042" name="Picture 35" descr="CommunitiesL">
          <a:extLst>
            <a:ext uri="{FF2B5EF4-FFF2-40B4-BE49-F238E27FC236}">
              <a16:creationId xmlns:a16="http://schemas.microsoft.com/office/drawing/2014/main" id="{00000000-0008-0000-03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790575"/>
          <a:ext cx="2428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pitalData@levellingup.gov.uk" TargetMode="External"/><Relationship Id="rId2" Type="http://schemas.openxmlformats.org/officeDocument/2006/relationships/hyperlink" Target="https://www.gov.uk/government/publications/capital-payments-and-receipts-return" TargetMode="External"/><Relationship Id="rId1" Type="http://schemas.openxmlformats.org/officeDocument/2006/relationships/hyperlink" Target="http://www.legislation.gov.uk/ukpga/2003/26/conten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apitalData@levellingup.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D46"/>
  <sheetViews>
    <sheetView showGridLines="0" tabSelected="1" workbookViewId="0">
      <pane ySplit="5" topLeftCell="A6" activePane="bottomLeft" state="frozen"/>
      <selection pane="bottomLeft"/>
    </sheetView>
  </sheetViews>
  <sheetFormatPr defaultColWidth="8.88671875" defaultRowHeight="15" customHeight="1"/>
  <cols>
    <col min="1" max="1" width="3.21875" customWidth="1"/>
    <col min="2" max="2" width="60.88671875" customWidth="1"/>
    <col min="3" max="3" width="61.88671875" bestFit="1" customWidth="1"/>
    <col min="4" max="4" width="3.21875" customWidth="1"/>
    <col min="5" max="9" width="8.88671875" customWidth="1"/>
  </cols>
  <sheetData>
    <row r="1" spans="1:4" ht="20.100000000000001">
      <c r="A1" s="39"/>
      <c r="B1" s="40" t="s">
        <v>0</v>
      </c>
      <c r="C1" s="41" t="s">
        <v>1</v>
      </c>
      <c r="D1" s="39"/>
    </row>
    <row r="2" spans="1:4" ht="15.6">
      <c r="A2" s="39"/>
      <c r="B2" s="42"/>
      <c r="C2" s="42"/>
      <c r="D2" s="39"/>
    </row>
    <row r="3" spans="1:4" ht="15" customHeight="1">
      <c r="A3" s="39"/>
      <c r="B3" s="340" t="s">
        <v>2</v>
      </c>
      <c r="C3" s="276"/>
      <c r="D3" s="39"/>
    </row>
    <row r="4" spans="1:4" ht="15" customHeight="1">
      <c r="A4" s="39"/>
      <c r="B4" s="275" t="s">
        <v>3</v>
      </c>
      <c r="C4" s="42"/>
      <c r="D4" s="39"/>
    </row>
    <row r="5" spans="1:4" ht="15.6">
      <c r="A5" s="39"/>
      <c r="B5" s="42"/>
      <c r="C5" s="217"/>
      <c r="D5" s="39"/>
    </row>
    <row r="6" spans="1:4" ht="15" customHeight="1">
      <c r="A6" s="39"/>
      <c r="B6" s="217" t="s">
        <v>4</v>
      </c>
      <c r="C6" s="340" t="s">
        <v>5</v>
      </c>
      <c r="D6" s="39"/>
    </row>
    <row r="7" spans="1:4" ht="15" customHeight="1">
      <c r="A7" s="39"/>
      <c r="B7" s="42"/>
      <c r="C7" s="217"/>
      <c r="D7" s="39"/>
    </row>
    <row r="8" spans="1:4" ht="30.95" customHeight="1">
      <c r="A8" s="39"/>
      <c r="B8" s="350" t="s">
        <v>6</v>
      </c>
      <c r="C8" s="350"/>
      <c r="D8" s="39"/>
    </row>
    <row r="9" spans="1:4" ht="15.6">
      <c r="A9" s="39"/>
      <c r="B9" s="273"/>
      <c r="C9" s="273"/>
      <c r="D9" s="39"/>
    </row>
    <row r="10" spans="1:4" ht="30.95" customHeight="1">
      <c r="A10" s="39"/>
      <c r="B10" s="350" t="s">
        <v>7</v>
      </c>
      <c r="C10" s="350"/>
      <c r="D10" s="39"/>
    </row>
    <row r="11" spans="1:4" ht="15.6">
      <c r="A11" s="39"/>
      <c r="B11" s="251"/>
      <c r="C11" s="241"/>
      <c r="D11" s="39"/>
    </row>
    <row r="12" spans="1:4" ht="113.25" customHeight="1">
      <c r="A12" s="39"/>
      <c r="B12" s="351" t="s">
        <v>8</v>
      </c>
      <c r="C12" s="351"/>
      <c r="D12" s="39"/>
    </row>
    <row r="13" spans="1:4" ht="15.6">
      <c r="A13" s="39"/>
      <c r="B13" s="43"/>
      <c r="C13" s="43"/>
      <c r="D13" s="39"/>
    </row>
    <row r="14" spans="1:4" ht="15.95" thickBot="1">
      <c r="A14" s="22"/>
      <c r="B14" s="22"/>
      <c r="C14" s="22"/>
      <c r="D14" s="22"/>
    </row>
    <row r="15" spans="1:4" ht="15" customHeight="1" thickBot="1">
      <c r="A15" s="22"/>
      <c r="B15" s="22" t="s">
        <v>9</v>
      </c>
      <c r="C15" s="274" t="s">
        <v>10</v>
      </c>
      <c r="D15" s="22"/>
    </row>
    <row r="16" spans="1:4" ht="15" customHeight="1" thickBot="1">
      <c r="A16" s="22"/>
      <c r="B16" s="22" t="s">
        <v>11</v>
      </c>
      <c r="C16" s="45" t="str">
        <f>VLOOKUP($C$15,LA_List,2,0)</f>
        <v>&lt;Blank&gt;</v>
      </c>
      <c r="D16" s="22"/>
    </row>
    <row r="17" spans="1:4" ht="15" customHeight="1" thickBot="1">
      <c r="A17" s="22"/>
      <c r="B17" s="22" t="s">
        <v>12</v>
      </c>
      <c r="C17" s="184" t="str">
        <f>VLOOKUP($C$15,LA_List,3,0)</f>
        <v>&lt;Blank&gt;</v>
      </c>
      <c r="D17" s="22"/>
    </row>
    <row r="18" spans="1:4" ht="15" customHeight="1" thickBot="1">
      <c r="A18" s="22"/>
      <c r="B18" s="22" t="s">
        <v>13</v>
      </c>
      <c r="C18" s="45" t="str">
        <f>VLOOKUP($C$15,LA_List,4,0)</f>
        <v>&lt;Blank&gt;</v>
      </c>
      <c r="D18" s="22"/>
    </row>
    <row r="19" spans="1:4" ht="15.6">
      <c r="A19" s="22"/>
      <c r="B19" s="22"/>
      <c r="C19" s="46"/>
      <c r="D19" s="22"/>
    </row>
    <row r="20" spans="1:4" ht="15" customHeight="1" thickBot="1">
      <c r="A20" s="22"/>
      <c r="B20" s="22" t="s">
        <v>14</v>
      </c>
      <c r="C20" s="47"/>
      <c r="D20" s="22"/>
    </row>
    <row r="21" spans="1:4" ht="15" customHeight="1" thickBot="1">
      <c r="A21" s="22"/>
      <c r="B21" s="22" t="s">
        <v>15</v>
      </c>
      <c r="C21" s="44"/>
      <c r="D21" s="1" t="s">
        <v>16</v>
      </c>
    </row>
    <row r="22" spans="1:4" ht="15" customHeight="1" thickBot="1">
      <c r="A22" s="22"/>
      <c r="B22" s="22" t="s">
        <v>17</v>
      </c>
      <c r="C22" s="44"/>
      <c r="D22" s="1"/>
    </row>
    <row r="23" spans="1:4" ht="15" customHeight="1" thickBot="1">
      <c r="A23" s="22"/>
      <c r="B23" s="22" t="s">
        <v>18</v>
      </c>
      <c r="C23" s="44"/>
      <c r="D23" s="1" t="s">
        <v>16</v>
      </c>
    </row>
    <row r="24" spans="1:4" ht="15.6">
      <c r="A24" s="22"/>
      <c r="B24" s="22"/>
      <c r="C24" s="22"/>
      <c r="D24" s="22"/>
    </row>
    <row r="25" spans="1:4" ht="15" customHeight="1" thickBot="1">
      <c r="A25" s="22"/>
      <c r="B25" s="22" t="s">
        <v>19</v>
      </c>
      <c r="C25" s="47"/>
      <c r="D25" s="22"/>
    </row>
    <row r="26" spans="1:4" ht="15" customHeight="1" thickBot="1">
      <c r="A26" s="22"/>
      <c r="B26" s="22" t="s">
        <v>20</v>
      </c>
      <c r="C26" s="44"/>
      <c r="D26" s="22"/>
    </row>
    <row r="27" spans="1:4" ht="15" customHeight="1" thickBot="1">
      <c r="A27" s="22"/>
      <c r="B27" s="22" t="s">
        <v>21</v>
      </c>
      <c r="C27" s="44"/>
      <c r="D27" s="22"/>
    </row>
    <row r="28" spans="1:4" ht="15" customHeight="1" thickBot="1">
      <c r="A28" s="22"/>
      <c r="B28" s="22" t="s">
        <v>18</v>
      </c>
      <c r="C28" s="44"/>
      <c r="D28" s="22"/>
    </row>
    <row r="29" spans="1:4" ht="15.6">
      <c r="A29" s="22"/>
      <c r="B29" s="22"/>
      <c r="C29" s="22"/>
      <c r="D29" s="22"/>
    </row>
    <row r="30" spans="1:4" ht="15" customHeight="1" thickBot="1">
      <c r="A30" s="22"/>
      <c r="B30" s="22" t="s">
        <v>22</v>
      </c>
      <c r="C30" s="22"/>
      <c r="D30" s="22"/>
    </row>
    <row r="31" spans="1:4" ht="15" customHeight="1" thickBot="1">
      <c r="A31" s="22"/>
      <c r="B31" s="22" t="s">
        <v>23</v>
      </c>
      <c r="C31" s="44" t="s">
        <v>10</v>
      </c>
      <c r="D31" s="22"/>
    </row>
    <row r="32" spans="1:4" ht="15" customHeight="1" thickBot="1">
      <c r="A32" s="22"/>
      <c r="B32" s="22" t="s">
        <v>20</v>
      </c>
      <c r="C32" s="44"/>
      <c r="D32" s="22"/>
    </row>
    <row r="33" spans="1:4" ht="15" customHeight="1" thickBot="1">
      <c r="A33" s="22"/>
      <c r="B33" s="22" t="s">
        <v>21</v>
      </c>
      <c r="C33" s="44"/>
      <c r="D33" s="22"/>
    </row>
    <row r="34" spans="1:4" ht="15" customHeight="1" thickBot="1">
      <c r="A34" s="22"/>
      <c r="B34" s="22" t="s">
        <v>18</v>
      </c>
      <c r="C34" s="44"/>
      <c r="D34" s="22"/>
    </row>
    <row r="35" spans="1:4" ht="15.95" thickBot="1">
      <c r="A35" s="22"/>
      <c r="B35" s="22"/>
      <c r="C35" s="22"/>
      <c r="D35" s="22"/>
    </row>
    <row r="36" spans="1:4" ht="15" customHeight="1" thickBot="1">
      <c r="A36" s="22"/>
      <c r="B36" s="22" t="s">
        <v>23</v>
      </c>
      <c r="C36" s="44" t="s">
        <v>10</v>
      </c>
      <c r="D36" s="22"/>
    </row>
    <row r="37" spans="1:4" ht="15" customHeight="1" thickBot="1">
      <c r="A37" s="22"/>
      <c r="B37" s="22" t="s">
        <v>20</v>
      </c>
      <c r="C37" s="44"/>
      <c r="D37" s="22"/>
    </row>
    <row r="38" spans="1:4" ht="15" customHeight="1" thickBot="1">
      <c r="A38" s="22"/>
      <c r="B38" s="22" t="s">
        <v>21</v>
      </c>
      <c r="C38" s="44"/>
      <c r="D38" s="22"/>
    </row>
    <row r="39" spans="1:4" ht="15" customHeight="1" thickBot="1">
      <c r="A39" s="22"/>
      <c r="B39" s="22" t="s">
        <v>18</v>
      </c>
      <c r="C39" s="44"/>
      <c r="D39" s="22"/>
    </row>
    <row r="40" spans="1:4" ht="15.95" thickBot="1">
      <c r="A40" s="22"/>
      <c r="B40" s="22"/>
      <c r="C40" s="174"/>
      <c r="D40" s="22"/>
    </row>
    <row r="41" spans="1:4" ht="15" customHeight="1" thickBot="1">
      <c r="A41" s="22"/>
      <c r="B41" s="22" t="s">
        <v>23</v>
      </c>
      <c r="C41" s="44" t="s">
        <v>10</v>
      </c>
      <c r="D41" s="22"/>
    </row>
    <row r="42" spans="1:4" ht="15" customHeight="1" thickBot="1">
      <c r="A42" s="22"/>
      <c r="B42" s="22" t="s">
        <v>20</v>
      </c>
      <c r="C42" s="44"/>
      <c r="D42" s="22"/>
    </row>
    <row r="43" spans="1:4" ht="15" customHeight="1" thickBot="1">
      <c r="A43" s="22"/>
      <c r="B43" s="22" t="s">
        <v>21</v>
      </c>
      <c r="C43" s="44"/>
      <c r="D43" s="22"/>
    </row>
    <row r="44" spans="1:4" ht="15" customHeight="1" thickBot="1">
      <c r="A44" s="22"/>
      <c r="B44" s="22" t="s">
        <v>18</v>
      </c>
      <c r="C44" s="44"/>
      <c r="D44" s="22"/>
    </row>
    <row r="45" spans="1:4" ht="15.6">
      <c r="A45" s="22"/>
      <c r="B45" s="22"/>
      <c r="C45" s="22"/>
      <c r="D45" s="22"/>
    </row>
    <row r="46" spans="1:4" ht="15.6">
      <c r="A46" s="22"/>
      <c r="B46" s="22"/>
      <c r="C46" s="22"/>
      <c r="D46" s="29" t="s">
        <v>24</v>
      </c>
    </row>
  </sheetData>
  <sheetProtection sheet="1" objects="1" scenarios="1"/>
  <mergeCells count="3">
    <mergeCell ref="B8:C8"/>
    <mergeCell ref="B12:C12"/>
    <mergeCell ref="B10:C10"/>
  </mergeCells>
  <hyperlinks>
    <hyperlink ref="B8:C8" r:id="rId1" display="&quot;Local authority&quot;, as defined in section 23 of the Local Government Act 2003, are required to submit this return to the Secretary of State under section 14 of the Local Government Act 2003." xr:uid="{59A0FF8A-FF44-42DE-9355-3301A12DAC8D}"/>
    <hyperlink ref="B10" r:id="rId2" display="Before filling in this form, please see Capital estimates return for the guidance notes and on our privacy policy about how we will use your details for Excel based forms." xr:uid="{656E554E-241A-4494-9A06-AE59E1C52F13}"/>
    <hyperlink ref="C6" r:id="rId3" xr:uid="{60733AB3-38C9-4D9E-A98D-B3A6B0144C15}"/>
    <hyperlink ref="B3" r:id="rId4" display="PLEASE RETURN THE COMPLETED FORM BY FRIDAY 22 APRIL 2022 TO: CapitalData@levellingup.gov.uk" xr:uid="{F6EBE988-B72D-44CD-B336-4BA4C2494F24}"/>
  </hyperlinks>
  <pageMargins left="0.75" right="0.75" top="1" bottom="1" header="0.5" footer="0.5"/>
  <pageSetup paperSize="9" scale="56" orientation="portrait" r:id="rId5"/>
  <headerFooter alignWithMargins="0">
    <oddHeader>&amp;C&amp;"Calibri"&amp;10&amp;K000000 OFFICIAL&amp;1#_x000D_</oddHeader>
    <oddFooter>&amp;C_x000D_&amp;1#&amp;"Calibri"&amp;10&amp;K000000 OFFICIAL</oddFooter>
  </headerFooter>
  <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F198AB0-6028-4F3B-910F-DE10C6AB669E}">
          <x14:formula1>
            <xm:f>LA_List!$H$1:$H$3</xm:f>
          </x14:formula1>
          <xm:sqref>C41 C31 C36</xm:sqref>
        </x14:dataValidation>
        <x14:dataValidation type="list" allowBlank="1" showInputMessage="1" showErrorMessage="1" xr:uid="{00000000-0002-0000-0000-000000000000}">
          <x14:formula1>
            <xm:f>LA_List!$A$2:$A$411</xm:f>
          </x14:formula1>
          <xm:sqref>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theme="8" tint="-0.499984740745262"/>
  </sheetPr>
  <dimension ref="A1:O37"/>
  <sheetViews>
    <sheetView showGridLines="0" workbookViewId="0">
      <pane ySplit="3" topLeftCell="B4" activePane="bottomLeft" state="frozen"/>
      <selection pane="bottomLeft" activeCell="B2" sqref="B2"/>
    </sheetView>
  </sheetViews>
  <sheetFormatPr defaultColWidth="8.88671875" defaultRowHeight="15.6"/>
  <cols>
    <col min="1" max="1" width="28.6640625" style="160" hidden="1" customWidth="1"/>
    <col min="2" max="2" width="13.21875" style="160" customWidth="1"/>
    <col min="3" max="3" width="20.88671875" customWidth="1"/>
    <col min="4" max="4" width="18.88671875" customWidth="1"/>
    <col min="5" max="5" width="15.88671875" customWidth="1"/>
    <col min="6" max="6" width="18.21875" customWidth="1"/>
    <col min="7" max="7" width="13.21875" style="138" bestFit="1" customWidth="1"/>
    <col min="8" max="8" width="13.88671875" style="114" hidden="1" customWidth="1"/>
    <col min="9" max="12" width="8.88671875" style="114" hidden="1" customWidth="1"/>
    <col min="13" max="13" width="8.88671875" style="118" hidden="1" customWidth="1"/>
    <col min="14" max="14" width="8.88671875" style="114" hidden="1" customWidth="1"/>
    <col min="15" max="15" width="8.88671875" hidden="1" customWidth="1"/>
    <col min="16" max="16" width="8.88671875" bestFit="1" customWidth="1"/>
  </cols>
  <sheetData>
    <row r="1" spans="1:15" s="110" customFormat="1" ht="47.1" hidden="1" thickBot="1">
      <c r="A1" s="259"/>
      <c r="B1" s="252" t="s">
        <v>237</v>
      </c>
      <c r="C1" s="256" t="s">
        <v>238</v>
      </c>
      <c r="D1" s="256"/>
      <c r="E1" s="256" t="s">
        <v>240</v>
      </c>
      <c r="F1" s="256"/>
      <c r="G1" s="257" t="s">
        <v>241</v>
      </c>
      <c r="H1" s="256" t="s">
        <v>242</v>
      </c>
      <c r="I1" s="256" t="s">
        <v>243</v>
      </c>
      <c r="J1" s="256" t="s">
        <v>244</v>
      </c>
      <c r="K1" s="256" t="s">
        <v>230</v>
      </c>
      <c r="L1" s="256" t="s">
        <v>232</v>
      </c>
      <c r="M1" s="258" t="s">
        <v>246</v>
      </c>
      <c r="N1" s="256" t="s">
        <v>410</v>
      </c>
      <c r="O1" s="256"/>
    </row>
    <row r="2" spans="1:15" s="114" customFormat="1" ht="76.5" customHeight="1">
      <c r="A2" s="261"/>
      <c r="B2" s="221"/>
      <c r="C2" s="358" t="s">
        <v>480</v>
      </c>
      <c r="D2" s="370"/>
      <c r="E2" s="370"/>
      <c r="F2" s="371"/>
      <c r="G2" s="137"/>
      <c r="M2" s="118"/>
    </row>
    <row r="3" spans="1:15" s="114" customFormat="1" ht="31.5" thickBot="1">
      <c r="A3" s="261"/>
      <c r="B3" s="221"/>
      <c r="C3" s="163" t="s">
        <v>248</v>
      </c>
      <c r="D3" s="164">
        <f ca="1">SUM(COUNTIF(K:K,"TRUE")-F3)</f>
        <v>0</v>
      </c>
      <c r="E3" s="165" t="s">
        <v>249</v>
      </c>
      <c r="F3" s="166">
        <f ca="1">COUNTIF(L:L,"TRUE")</f>
        <v>0</v>
      </c>
      <c r="G3" s="137"/>
      <c r="M3" s="118"/>
    </row>
    <row r="4" spans="1:15" s="114" customFormat="1" ht="15.95" thickBot="1">
      <c r="A4" s="261"/>
      <c r="B4" s="221"/>
      <c r="C4" s="127"/>
      <c r="D4" s="127"/>
      <c r="E4" s="127"/>
      <c r="F4" s="127"/>
      <c r="G4" s="137"/>
      <c r="M4" s="118"/>
    </row>
    <row r="5" spans="1:15">
      <c r="A5" s="267"/>
      <c r="B5" s="221"/>
      <c r="C5" s="372" t="s">
        <v>43</v>
      </c>
      <c r="D5" s="373"/>
      <c r="E5" s="373"/>
      <c r="F5" s="374"/>
      <c r="G5" s="87"/>
      <c r="N5" s="119"/>
    </row>
    <row r="6" spans="1:15" ht="46.5">
      <c r="A6" s="261"/>
      <c r="B6" s="221"/>
      <c r="C6" s="324" t="s">
        <v>481</v>
      </c>
      <c r="D6" s="196" t="s">
        <v>482</v>
      </c>
      <c r="E6" s="196" t="s">
        <v>483</v>
      </c>
      <c r="F6" s="325" t="s">
        <v>484</v>
      </c>
      <c r="G6" s="87"/>
      <c r="H6" s="128"/>
      <c r="I6" s="128"/>
      <c r="K6" s="128"/>
      <c r="N6" s="119"/>
    </row>
    <row r="7" spans="1:15">
      <c r="A7" s="261" t="s">
        <v>485</v>
      </c>
      <c r="B7" s="221"/>
      <c r="C7" s="172" t="e">
        <f ca="1">INDEX(INDIRECT(C$1&amp;"_data"),MATCH(import_la_ons_code,INDIRECT(C$1&amp;"_row"),0),MATCH(SUBSTITUTE($A7,"strt","end"),INDIRECT(C$1&amp;"_col"),0))</f>
        <v>#N/A</v>
      </c>
      <c r="D7" s="317">
        <f ca="1">INDEX(INDIRECT(LEFT($A7,SEARCH("-",$A7,1)-1)&amp;"_data"),MATCH(MID($A7, SEARCH("-",$A7) + 1, SEARCH("-",$A7,SEARCH("-",$A7)+1) - SEARCH("-",$A7) - 1),INDIRECT(LEFT($A7,SEARCH("-",$A7,1)-1)&amp;"_rows"),0),MATCH(RIGHT($A7,LEN($A7) - SEARCH("-", $A7, SEARCH("-", $A7) + 1)),INDIRECT(LEFT($A7,SEARCH("-",$A7,1)-1)&amp;"_Header"),0))</f>
        <v>0</v>
      </c>
      <c r="E7" s="323" t="e">
        <f ca="1">INDEX(INDIRECT(E$1&amp;"_data"),MATCH(import_la_ons_code,INDIRECT(E$1&amp;"_row"),0),MATCH($A8,INDIRECT(E$1&amp;"_col"),0))</f>
        <v>#N/A</v>
      </c>
      <c r="F7" s="173">
        <f ca="1">INDEX(INDIRECT(LEFT($A8,SEARCH("-",$A8,1)-1)&amp;"_data"),MATCH(MID($A8, SEARCH("-",$A8) + 1, SEARCH("-",$A8,SEARCH("-",$A8)+1) - SEARCH("-",$A8) - 1),INDIRECT(LEFT($A8,SEARCH("-",$A8,1)-1)&amp;"_rows"),0),MATCH(RIGHT($A8,LEN($A8) - SEARCH("-", $A8, SEARCH("-", $A8) + 1)),INDIRECT(LEFT($A8,SEARCH("-",$A8,1)-1)&amp;"_Header"),0))</f>
        <v>0</v>
      </c>
      <c r="G7" s="87"/>
      <c r="H7" s="129"/>
      <c r="I7" s="129"/>
      <c r="J7" s="130"/>
      <c r="K7" s="129"/>
      <c r="L7" s="130"/>
      <c r="M7" s="131"/>
      <c r="N7" s="119"/>
    </row>
    <row r="8" spans="1:15" ht="54.6" customHeight="1">
      <c r="A8" s="261" t="s">
        <v>486</v>
      </c>
      <c r="B8" s="221"/>
      <c r="C8" s="352" t="s">
        <v>487</v>
      </c>
      <c r="D8" s="353"/>
      <c r="E8" s="353"/>
      <c r="F8" s="354"/>
      <c r="G8" s="87"/>
      <c r="H8" s="124"/>
      <c r="I8" s="124"/>
      <c r="J8" s="124"/>
      <c r="K8" s="124"/>
      <c r="L8" s="124"/>
      <c r="M8" s="125"/>
      <c r="N8" s="119"/>
    </row>
    <row r="9" spans="1:15" ht="60" customHeight="1" thickBot="1">
      <c r="A9" s="261" t="s">
        <v>488</v>
      </c>
      <c r="B9" s="223" t="s">
        <v>489</v>
      </c>
      <c r="C9" s="367"/>
      <c r="D9" s="368"/>
      <c r="E9" s="368"/>
      <c r="F9" s="369"/>
      <c r="G9" s="292" t="e">
        <f ca="1">IF(AND($I9=TRUE,$J9=TRUE),"Return to form","")</f>
        <v>#N/A</v>
      </c>
      <c r="H9" s="114" t="b">
        <f ca="1">AND(ISNUMBER(D7),ISNUMBER(C7))</f>
        <v>0</v>
      </c>
      <c r="I9" s="128" t="e">
        <f ca="1">ROUND(D7,0)&lt;&gt;ROUND(C7,0)</f>
        <v>#N/A</v>
      </c>
      <c r="J9" s="114" t="b">
        <f>ISTEXT(C9)</f>
        <v>0</v>
      </c>
      <c r="K9" s="114" t="e">
        <f ca="1">IF(AND(H9=TRUE,I9=TRUE),TRUE,FALSE)</f>
        <v>#N/A</v>
      </c>
      <c r="L9" s="114" t="e">
        <f ca="1">IF(AND(H9=TRUE,I9=TRUE,J9=TRUE),TRUE,FALSE)</f>
        <v>#N/A</v>
      </c>
      <c r="M9" s="125"/>
      <c r="N9" s="126"/>
    </row>
    <row r="10" spans="1:15" s="114" customFormat="1" ht="32.450000000000003" customHeight="1">
      <c r="A10" s="261" t="s">
        <v>490</v>
      </c>
      <c r="B10" s="223" t="s">
        <v>259</v>
      </c>
      <c r="C10" s="352" t="s">
        <v>491</v>
      </c>
      <c r="D10" s="353"/>
      <c r="E10" s="353"/>
      <c r="F10" s="354"/>
      <c r="G10" s="87"/>
      <c r="H10" s="124"/>
      <c r="I10" s="124"/>
      <c r="J10" s="124"/>
      <c r="K10" s="124"/>
      <c r="L10" s="124"/>
      <c r="M10" s="118"/>
    </row>
    <row r="11" spans="1:15" s="114" customFormat="1" ht="51.95" customHeight="1" thickBot="1">
      <c r="A11" s="261" t="s">
        <v>492</v>
      </c>
      <c r="B11" s="223" t="s">
        <v>493</v>
      </c>
      <c r="C11" s="367"/>
      <c r="D11" s="368"/>
      <c r="E11" s="368"/>
      <c r="F11" s="369"/>
      <c r="G11" s="292" t="e">
        <f ca="1">IF(AND($I11=TRUE,$J11=TRUE),"Return to form","")</f>
        <v>#N/A</v>
      </c>
      <c r="H11" s="124" t="e">
        <f ca="1">OR(AND(E7&lt;&gt;0,ABS(F7-E7)&gt;=$M11),AND(E7=0,ABS(F7)&gt;=$M11))</f>
        <v>#N/A</v>
      </c>
      <c r="I11" s="124" t="e">
        <f ca="1">OR(F7&gt;=(E7*(1+N11)),F7&lt;=(E7*(1-N11)))</f>
        <v>#N/A</v>
      </c>
      <c r="J11" s="124" t="b">
        <f>ISTEXT(C11)</f>
        <v>0</v>
      </c>
      <c r="K11" s="124" t="e">
        <f ca="1">IF(AND(H11=TRUE,I11=TRUE),TRUE,FALSE)</f>
        <v>#N/A</v>
      </c>
      <c r="L11" s="124" t="e">
        <f ca="1">IF(AND(H11=TRUE,I11=TRUE,J11=TRUE),TRUE,FALSE)</f>
        <v>#N/A</v>
      </c>
      <c r="M11" s="124">
        <v>5000</v>
      </c>
      <c r="N11" s="125">
        <v>0.3</v>
      </c>
      <c r="O11" s="267" t="s">
        <v>267</v>
      </c>
    </row>
    <row r="12" spans="1:15" ht="15.95" thickBot="1">
      <c r="A12" s="261"/>
      <c r="B12" s="223" t="s">
        <v>259</v>
      </c>
      <c r="C12" s="96"/>
      <c r="D12" s="96"/>
      <c r="E12" s="96"/>
      <c r="F12" s="96"/>
      <c r="G12" s="140"/>
    </row>
    <row r="13" spans="1:15">
      <c r="A13" s="261"/>
      <c r="B13" s="223" t="s">
        <v>259</v>
      </c>
      <c r="C13" s="372" t="s">
        <v>464</v>
      </c>
      <c r="D13" s="373"/>
      <c r="E13" s="373"/>
      <c r="F13" s="374"/>
      <c r="G13" s="139"/>
    </row>
    <row r="14" spans="1:15" ht="46.5">
      <c r="A14" s="261"/>
      <c r="B14" s="223" t="s">
        <v>259</v>
      </c>
      <c r="C14" s="324" t="s">
        <v>481</v>
      </c>
      <c r="D14" s="196" t="s">
        <v>482</v>
      </c>
      <c r="E14" s="196" t="s">
        <v>483</v>
      </c>
      <c r="F14" s="325" t="s">
        <v>484</v>
      </c>
      <c r="G14" s="140"/>
      <c r="H14" s="128"/>
      <c r="I14" s="128"/>
      <c r="K14" s="128"/>
    </row>
    <row r="15" spans="1:15" s="114" customFormat="1">
      <c r="A15" s="261" t="s">
        <v>494</v>
      </c>
      <c r="B15" s="223" t="s">
        <v>259</v>
      </c>
      <c r="C15" s="172" t="e">
        <f ca="1">INDEX(INDIRECT(C$1&amp;"_data"),MATCH(import_la_ons_code,INDIRECT(C$1&amp;"_row"),0),MATCH(SUBSTITUTE($A15,"strt","end"),INDIRECT(C$1&amp;"_col"),0))</f>
        <v>#N/A</v>
      </c>
      <c r="D15" s="317">
        <f ca="1">INDEX(INDIRECT(LEFT($A15,SEARCH("-",$A15,1)-1)&amp;"_data"),MATCH(MID($A15, SEARCH("-",$A15) + 1, SEARCH("-",$A15,SEARCH("-",$A15)+1) - SEARCH("-",$A15) - 1),INDIRECT(LEFT($A15,SEARCH("-",$A15,1)-1)&amp;"_rows"),0),MATCH(RIGHT($A15,LEN($A15) - SEARCH("-", $A15, SEARCH("-", $A15) + 1)),INDIRECT(LEFT($A15,SEARCH("-",$A15,1)-1)&amp;"_Header"),0))</f>
        <v>0</v>
      </c>
      <c r="E15" s="323" t="e">
        <f ca="1">INDEX(INDIRECT(E$1&amp;"_data"),MATCH(import_la_ons_code,INDIRECT(E$1&amp;"_row"),0),MATCH($A16,INDIRECT(E$1&amp;"_col"),0))</f>
        <v>#N/A</v>
      </c>
      <c r="F15" s="173">
        <f ca="1">INDEX(INDIRECT(LEFT($A16,SEARCH("-",$A16,1)-1)&amp;"_data"),MATCH(MID($A16, SEARCH("-",$A16) + 1, SEARCH("-",$A16,SEARCH("-",$A16)+1) - SEARCH("-",$A16) - 1),INDIRECT(LEFT($A16,SEARCH("-",$A16,1)-1)&amp;"_rows"),0),MATCH(RIGHT($A16,LEN($A16) - SEARCH("-", $A16, SEARCH("-", $A16) + 1)),INDIRECT(LEFT($A16,SEARCH("-",$A16,1)-1)&amp;"_Header"),0))</f>
        <v>0</v>
      </c>
      <c r="G15" s="139"/>
      <c r="H15" s="129"/>
      <c r="I15" s="129"/>
      <c r="J15" s="130"/>
      <c r="K15" s="129"/>
      <c r="L15" s="130"/>
      <c r="M15" s="131"/>
    </row>
    <row r="16" spans="1:15" ht="32.450000000000003" customHeight="1">
      <c r="A16" s="261" t="s">
        <v>490</v>
      </c>
      <c r="B16" s="223" t="s">
        <v>259</v>
      </c>
      <c r="C16" s="352" t="s">
        <v>495</v>
      </c>
      <c r="D16" s="353"/>
      <c r="E16" s="353"/>
      <c r="F16" s="354"/>
      <c r="G16" s="87"/>
      <c r="H16" s="124"/>
      <c r="I16" s="124"/>
      <c r="J16" s="124"/>
      <c r="K16" s="124"/>
      <c r="L16" s="124"/>
      <c r="M16" s="125"/>
      <c r="N16" s="119"/>
    </row>
    <row r="17" spans="1:15" ht="60" customHeight="1" thickBot="1">
      <c r="A17" s="261" t="s">
        <v>496</v>
      </c>
      <c r="B17" s="223" t="s">
        <v>497</v>
      </c>
      <c r="C17" s="367"/>
      <c r="D17" s="368"/>
      <c r="E17" s="368"/>
      <c r="F17" s="369"/>
      <c r="G17" s="292" t="e">
        <f ca="1">IF(AND($I17=TRUE,$J17=TRUE),"Return to form","")</f>
        <v>#N/A</v>
      </c>
      <c r="H17" s="114" t="b">
        <f ca="1">AND(ISNUMBER(D15),ISNUMBER(C15))</f>
        <v>0</v>
      </c>
      <c r="I17" s="128" t="e">
        <f ca="1">ROUND(D15,0)&lt;&gt;ROUND(C15,0)</f>
        <v>#N/A</v>
      </c>
      <c r="J17" s="114" t="b">
        <f>ISTEXT(C17)</f>
        <v>0</v>
      </c>
      <c r="K17" s="114" t="e">
        <f ca="1">IF(AND(H17=TRUE,I17=TRUE),TRUE,FALSE)</f>
        <v>#N/A</v>
      </c>
      <c r="L17" s="114" t="e">
        <f ca="1">IF(AND(H17=TRUE,I17=TRUE,J17=TRUE),TRUE,FALSE)</f>
        <v>#N/A</v>
      </c>
      <c r="M17" s="125"/>
      <c r="N17" s="126"/>
    </row>
    <row r="18" spans="1:15" s="114" customFormat="1" ht="32.450000000000003" customHeight="1">
      <c r="A18" s="261" t="s">
        <v>490</v>
      </c>
      <c r="B18" s="223" t="s">
        <v>259</v>
      </c>
      <c r="C18" s="352" t="s">
        <v>498</v>
      </c>
      <c r="D18" s="353"/>
      <c r="E18" s="353"/>
      <c r="F18" s="354"/>
      <c r="G18" s="87"/>
      <c r="I18" s="124"/>
      <c r="J18" s="124"/>
      <c r="K18" s="124"/>
      <c r="L18" s="124"/>
      <c r="M18" s="118"/>
    </row>
    <row r="19" spans="1:15" s="114" customFormat="1" ht="63" customHeight="1" thickBot="1">
      <c r="A19" s="261" t="s">
        <v>499</v>
      </c>
      <c r="B19" s="223" t="s">
        <v>500</v>
      </c>
      <c r="C19" s="367"/>
      <c r="D19" s="368"/>
      <c r="E19" s="368"/>
      <c r="F19" s="369"/>
      <c r="G19" s="292" t="e">
        <f ca="1">IF(AND($I19=TRUE,$J19=TRUE),"Return to form","")</f>
        <v>#N/A</v>
      </c>
      <c r="H19" s="124" t="e">
        <f ca="1">OR(AND(E15&lt;&gt;0,ABS(F15-E15)&gt;=$M19),AND(E15=0,ABS(F15)&gt;=$M19))</f>
        <v>#N/A</v>
      </c>
      <c r="I19" s="124" t="e">
        <f ca="1">OR(F15&gt;=(E15*(1+N19)),F15&lt;=(E15*(1-N19)))</f>
        <v>#N/A</v>
      </c>
      <c r="J19" s="124" t="b">
        <f>ISTEXT(C19)</f>
        <v>0</v>
      </c>
      <c r="K19" s="124" t="e">
        <f ca="1">IF(AND(H19=TRUE,I19=TRUE),TRUE,FALSE)</f>
        <v>#N/A</v>
      </c>
      <c r="L19" s="124" t="e">
        <f ca="1">IF(AND(H19=TRUE,I19=TRUE,J19=TRUE),TRUE,FALSE)</f>
        <v>#N/A</v>
      </c>
      <c r="M19" s="124">
        <v>5000</v>
      </c>
      <c r="N19" s="125">
        <v>0.3</v>
      </c>
      <c r="O19" s="267" t="s">
        <v>267</v>
      </c>
    </row>
    <row r="20" spans="1:15" s="114" customFormat="1" ht="15.95" thickBot="1">
      <c r="A20" s="261"/>
      <c r="B20" s="223" t="s">
        <v>259</v>
      </c>
      <c r="C20" s="96"/>
      <c r="D20" s="96"/>
      <c r="E20" s="96"/>
      <c r="F20" s="96"/>
      <c r="G20" s="140"/>
      <c r="M20" s="118"/>
    </row>
    <row r="21" spans="1:15" s="114" customFormat="1">
      <c r="A21" s="261"/>
      <c r="B21" s="223" t="s">
        <v>259</v>
      </c>
      <c r="C21" s="372" t="s">
        <v>466</v>
      </c>
      <c r="D21" s="373"/>
      <c r="E21" s="373"/>
      <c r="F21" s="374"/>
      <c r="G21" s="140"/>
      <c r="M21" s="131"/>
    </row>
    <row r="22" spans="1:15" ht="46.5">
      <c r="A22" s="261"/>
      <c r="B22" s="223" t="s">
        <v>259</v>
      </c>
      <c r="C22" s="324" t="s">
        <v>481</v>
      </c>
      <c r="D22" s="196" t="s">
        <v>482</v>
      </c>
      <c r="E22" s="196" t="s">
        <v>483</v>
      </c>
      <c r="F22" s="325" t="s">
        <v>484</v>
      </c>
      <c r="G22" s="140"/>
      <c r="H22" s="128"/>
      <c r="I22" s="128"/>
      <c r="K22" s="128"/>
      <c r="M22" s="125"/>
      <c r="N22" s="119"/>
    </row>
    <row r="23" spans="1:15">
      <c r="A23" s="261" t="s">
        <v>501</v>
      </c>
      <c r="B23" s="223" t="s">
        <v>259</v>
      </c>
      <c r="C23" s="172" t="e">
        <f ca="1">INDEX(INDIRECT(C$1&amp;"_data"),MATCH(import_la_ons_code,INDIRECT(C$1&amp;"_row"),0),MATCH(SUBSTITUTE($A23,"strt","end"),INDIRECT(C$1&amp;"_col"),0))</f>
        <v>#N/A</v>
      </c>
      <c r="D23" s="317">
        <f ca="1">INDEX(INDIRECT(LEFT($A23,SEARCH("-",$A23,1)-1)&amp;"_data"),MATCH(MID($A23, SEARCH("-",$A23) + 1, SEARCH("-",$A23,SEARCH("-",$A23)+1) - SEARCH("-",$A23) - 1),INDIRECT(LEFT($A23,SEARCH("-",$A23,1)-1)&amp;"_rows"),0),MATCH(RIGHT($A23,LEN($A23) - SEARCH("-", $A23, SEARCH("-", $A23) + 1)),INDIRECT(LEFT($A23,SEARCH("-",$A23,1)-1)&amp;"_Header"),0))</f>
        <v>0</v>
      </c>
      <c r="E23" s="323" t="e">
        <f ca="1">INDEX(INDIRECT(E$1&amp;"_data"),MATCH(import_la_ons_code,INDIRECT(E$1&amp;"_row"),0),MATCH($A24,INDIRECT(E$1&amp;"_col"),0))</f>
        <v>#N/A</v>
      </c>
      <c r="F23" s="173">
        <f ca="1">INDEX(INDIRECT(LEFT($A24,SEARCH("-",$A24,1)-1)&amp;"_data"),MATCH(MID($A24, SEARCH("-",$A24) + 1, SEARCH("-",$A24,SEARCH("-",$A24)+1) - SEARCH("-",$A24) - 1),INDIRECT(LEFT($A24,SEARCH("-",$A24,1)-1)&amp;"_rows"),0),MATCH(RIGHT($A24,LEN($A24) - SEARCH("-", $A24, SEARCH("-", $A24) + 1)),INDIRECT(LEFT($A24,SEARCH("-",$A24,1)-1)&amp;"_Header"),0))</f>
        <v>0</v>
      </c>
      <c r="G23" s="139"/>
      <c r="I23" s="129"/>
      <c r="J23" s="130"/>
      <c r="K23" s="129"/>
      <c r="L23" s="130"/>
      <c r="M23" s="125"/>
      <c r="N23" s="126"/>
    </row>
    <row r="24" spans="1:15" s="114" customFormat="1" ht="32.450000000000003" customHeight="1">
      <c r="A24" s="261" t="s">
        <v>502</v>
      </c>
      <c r="B24" s="223" t="s">
        <v>259</v>
      </c>
      <c r="C24" s="352" t="s">
        <v>503</v>
      </c>
      <c r="D24" s="353"/>
      <c r="E24" s="353"/>
      <c r="F24" s="354"/>
      <c r="G24" s="87"/>
      <c r="H24" s="124"/>
      <c r="I24" s="124"/>
      <c r="J24" s="124"/>
      <c r="K24" s="124"/>
      <c r="L24" s="124"/>
      <c r="M24" s="118"/>
    </row>
    <row r="25" spans="1:15" s="114" customFormat="1" ht="60" customHeight="1" thickBot="1">
      <c r="A25" s="261" t="s">
        <v>504</v>
      </c>
      <c r="B25" s="223" t="s">
        <v>505</v>
      </c>
      <c r="C25" s="367"/>
      <c r="D25" s="368"/>
      <c r="E25" s="368"/>
      <c r="F25" s="369"/>
      <c r="G25" s="292" t="e">
        <f ca="1">IF(AND($I25=TRUE,$J25=TRUE),"Return to form","")</f>
        <v>#N/A</v>
      </c>
      <c r="H25" s="114" t="b">
        <f ca="1">AND(ISNUMBER(D23),ISNUMBER(C23))</f>
        <v>0</v>
      </c>
      <c r="I25" s="114" t="e">
        <f ca="1">C23&lt;&gt;D23</f>
        <v>#N/A</v>
      </c>
      <c r="J25" s="114" t="b">
        <f>ISTEXT(C25)</f>
        <v>0</v>
      </c>
      <c r="K25" s="114" t="e">
        <f ca="1">IF(AND(H25=TRUE,I25=TRUE),TRUE,FALSE)</f>
        <v>#N/A</v>
      </c>
      <c r="L25" s="114" t="e">
        <f ca="1">IF(AND(H25=TRUE,I25=TRUE,J25=TRUE),TRUE,FALSE)</f>
        <v>#N/A</v>
      </c>
      <c r="M25" s="118"/>
    </row>
    <row r="26" spans="1:15" s="114" customFormat="1" ht="32.450000000000003" customHeight="1">
      <c r="A26" s="261" t="s">
        <v>490</v>
      </c>
      <c r="B26" s="223" t="s">
        <v>259</v>
      </c>
      <c r="C26" s="352" t="s">
        <v>506</v>
      </c>
      <c r="D26" s="353"/>
      <c r="E26" s="353"/>
      <c r="F26" s="354"/>
      <c r="G26" s="87"/>
      <c r="H26" s="124"/>
      <c r="I26" s="124"/>
      <c r="J26" s="124"/>
      <c r="K26" s="124"/>
      <c r="L26" s="124"/>
      <c r="M26" s="118"/>
    </row>
    <row r="27" spans="1:15" s="114" customFormat="1" ht="51.95" customHeight="1" thickBot="1">
      <c r="A27" s="261" t="s">
        <v>507</v>
      </c>
      <c r="B27" s="223" t="s">
        <v>508</v>
      </c>
      <c r="C27" s="367"/>
      <c r="D27" s="368"/>
      <c r="E27" s="368"/>
      <c r="F27" s="369"/>
      <c r="G27" s="292" t="e">
        <f ca="1">IF(AND($I27=TRUE,$J27=TRUE),"Return to form","")</f>
        <v>#N/A</v>
      </c>
      <c r="H27" s="124" t="e">
        <f ca="1">OR(AND(E23&lt;&gt;0,ABS(F23-E23)&gt;=$M27),AND(E23=0,ABS(F23)&gt;=$M27))</f>
        <v>#N/A</v>
      </c>
      <c r="I27" s="124" t="e">
        <f ca="1">OR(F23&gt;=(E23*(1+N27)),F23&lt;=(E23*(1-N27)))</f>
        <v>#N/A</v>
      </c>
      <c r="J27" s="124" t="b">
        <f>ISTEXT(C27)</f>
        <v>0</v>
      </c>
      <c r="K27" s="124" t="e">
        <f ca="1">IF(AND(H27=TRUE,I27=TRUE),TRUE,FALSE)</f>
        <v>#N/A</v>
      </c>
      <c r="L27" s="124" t="e">
        <f ca="1">IF(AND(H27=TRUE,I27=TRUE,J27=TRUE),TRUE,FALSE)</f>
        <v>#N/A</v>
      </c>
      <c r="M27" s="124">
        <v>5000</v>
      </c>
      <c r="N27" s="125">
        <v>0.3</v>
      </c>
      <c r="O27" s="267" t="s">
        <v>267</v>
      </c>
    </row>
    <row r="28" spans="1:15" ht="15.95" thickBot="1">
      <c r="A28" s="261"/>
      <c r="B28" s="223" t="s">
        <v>259</v>
      </c>
      <c r="C28" s="96"/>
      <c r="D28" s="96"/>
      <c r="E28" s="96"/>
      <c r="F28" s="96"/>
      <c r="G28" s="140"/>
      <c r="M28" s="125"/>
      <c r="N28" s="119"/>
    </row>
    <row r="29" spans="1:15">
      <c r="A29" s="261"/>
      <c r="B29" s="223" t="s">
        <v>259</v>
      </c>
      <c r="C29" s="372" t="s">
        <v>470</v>
      </c>
      <c r="D29" s="373"/>
      <c r="E29" s="373"/>
      <c r="F29" s="374"/>
      <c r="G29" s="139"/>
      <c r="M29" s="125"/>
      <c r="N29" s="126"/>
    </row>
    <row r="30" spans="1:15" s="114" customFormat="1" ht="46.5">
      <c r="A30" s="261"/>
      <c r="B30" s="223" t="s">
        <v>259</v>
      </c>
      <c r="C30" s="324" t="s">
        <v>481</v>
      </c>
      <c r="D30" s="196" t="s">
        <v>482</v>
      </c>
      <c r="E30" s="196" t="s">
        <v>483</v>
      </c>
      <c r="F30" s="325" t="s">
        <v>484</v>
      </c>
      <c r="G30" s="140"/>
      <c r="H30" s="128"/>
      <c r="I30" s="128"/>
      <c r="K30" s="128"/>
      <c r="M30" s="118"/>
    </row>
    <row r="31" spans="1:15" s="114" customFormat="1">
      <c r="A31" s="261" t="s">
        <v>509</v>
      </c>
      <c r="B31" s="223" t="s">
        <v>259</v>
      </c>
      <c r="C31" s="172" t="e">
        <f ca="1">INDEX(INDIRECT(C$1&amp;"_data"),MATCH(import_la_ons_code,INDIRECT(C$1&amp;"_row"),0),MATCH(SUBSTITUTE($A31,"strt","end"),INDIRECT(C$1&amp;"_col"),0))</f>
        <v>#N/A</v>
      </c>
      <c r="D31" s="317">
        <f ca="1">INDEX(INDIRECT(LEFT($A31,SEARCH("-",$A31,1)-1)&amp;"_data"),MATCH(MID($A31, SEARCH("-",$A31) + 1, SEARCH("-",$A31,SEARCH("-",$A31)+1) - SEARCH("-",$A31) - 1),INDIRECT(LEFT($A31,SEARCH("-",$A31,1)-1)&amp;"_rows"),0),MATCH(RIGHT($A31,LEN($A31) - SEARCH("-", $A31, SEARCH("-", $A31) + 1)),INDIRECT(LEFT($A31,SEARCH("-",$A31,1)-1)&amp;"_Header"),0))</f>
        <v>0</v>
      </c>
      <c r="E31" s="323" t="e">
        <f ca="1">INDEX(INDIRECT(E$1&amp;"_data"),MATCH(import_la_ons_code,INDIRECT(E$1&amp;"_row"),0),MATCH($A32,INDIRECT(E$1&amp;"_col"),0))</f>
        <v>#N/A</v>
      </c>
      <c r="F31" s="173">
        <f ca="1">INDEX(INDIRECT(LEFT($A32,SEARCH("-",$A32,1)-1)&amp;"_data"),MATCH(MID($A32, SEARCH("-",$A32) + 1, SEARCH("-",$A32,SEARCH("-",$A32)+1) - SEARCH("-",$A32) - 1),INDIRECT(LEFT($A32,SEARCH("-",$A32,1)-1)&amp;"_rows"),0),MATCH(RIGHT($A32,LEN($A32) - SEARCH("-", $A32, SEARCH("-", $A32) + 1)),INDIRECT(LEFT($A32,SEARCH("-",$A32,1)-1)&amp;"_Header"),0))</f>
        <v>0</v>
      </c>
      <c r="G31" s="139"/>
      <c r="H31" s="129"/>
      <c r="I31" s="129"/>
      <c r="J31" s="130"/>
      <c r="K31" s="129"/>
      <c r="L31" s="130"/>
      <c r="M31" s="118"/>
    </row>
    <row r="32" spans="1:15" s="114" customFormat="1" ht="32.450000000000003" customHeight="1">
      <c r="A32" s="261" t="s">
        <v>510</v>
      </c>
      <c r="B32" s="223" t="s">
        <v>259</v>
      </c>
      <c r="C32" s="352" t="s">
        <v>511</v>
      </c>
      <c r="D32" s="353"/>
      <c r="E32" s="353"/>
      <c r="F32" s="354"/>
      <c r="G32" s="87"/>
      <c r="H32" s="124"/>
      <c r="I32" s="124"/>
      <c r="J32" s="124"/>
      <c r="K32" s="124"/>
      <c r="L32" s="124"/>
      <c r="M32" s="118"/>
    </row>
    <row r="33" spans="1:15" s="114" customFormat="1" ht="50.25" customHeight="1" thickBot="1">
      <c r="A33" s="261" t="s">
        <v>512</v>
      </c>
      <c r="B33" s="223" t="s">
        <v>513</v>
      </c>
      <c r="C33" s="367"/>
      <c r="D33" s="368"/>
      <c r="E33" s="368"/>
      <c r="F33" s="369"/>
      <c r="G33" s="292" t="e">
        <f ca="1">IF(AND($I33=TRUE,$J33=TRUE),"Return to form","")</f>
        <v>#N/A</v>
      </c>
      <c r="H33" s="114" t="b">
        <f ca="1">AND(ISNUMBER(D31),ISNUMBER(C31))</f>
        <v>0</v>
      </c>
      <c r="I33" s="114" t="e">
        <f ca="1">C31&lt;&gt;D31</f>
        <v>#N/A</v>
      </c>
      <c r="J33" s="114" t="b">
        <f>ISTEXT(C33)</f>
        <v>0</v>
      </c>
      <c r="K33" s="114" t="e">
        <f ca="1">IF(AND(H33=TRUE,I33=TRUE),TRUE,FALSE)</f>
        <v>#N/A</v>
      </c>
      <c r="L33" s="114" t="e">
        <f ca="1">IF(AND(H33=TRUE,I33=TRUE,J33=TRUE),TRUE,FALSE)</f>
        <v>#N/A</v>
      </c>
      <c r="M33" s="131"/>
    </row>
    <row r="34" spans="1:15" ht="32.450000000000003" customHeight="1">
      <c r="A34" s="261" t="s">
        <v>490</v>
      </c>
      <c r="B34" s="223" t="s">
        <v>259</v>
      </c>
      <c r="C34" s="352" t="s">
        <v>514</v>
      </c>
      <c r="D34" s="353"/>
      <c r="E34" s="353"/>
      <c r="F34" s="354"/>
      <c r="G34" s="87"/>
      <c r="H34" s="124"/>
      <c r="I34" s="124"/>
      <c r="J34" s="124"/>
      <c r="K34" s="124"/>
      <c r="L34" s="124"/>
      <c r="M34" s="125"/>
      <c r="N34" s="119"/>
    </row>
    <row r="35" spans="1:15" ht="60" customHeight="1" thickBot="1">
      <c r="A35" s="261" t="s">
        <v>515</v>
      </c>
      <c r="B35" s="223" t="s">
        <v>516</v>
      </c>
      <c r="C35" s="367"/>
      <c r="D35" s="368"/>
      <c r="E35" s="368"/>
      <c r="F35" s="369"/>
      <c r="G35" s="292" t="e">
        <f ca="1">IF(AND($I35=TRUE,$J35=TRUE),"Return to form","")</f>
        <v>#N/A</v>
      </c>
      <c r="H35" s="124" t="e">
        <f ca="1">OR(AND(E31&lt;&gt;0,ABS(F31-E31)&gt;=$M35),AND(E31=0,ABS(F31)&gt;=$M35))</f>
        <v>#N/A</v>
      </c>
      <c r="I35" s="124" t="e">
        <f ca="1">OR(F31&gt;=(E31*(1+N35)),F31&lt;=(E31*(1-N35)))</f>
        <v>#N/A</v>
      </c>
      <c r="J35" s="124" t="b">
        <f>ISTEXT(C35)</f>
        <v>0</v>
      </c>
      <c r="K35" s="124" t="e">
        <f ca="1">IF(AND(H35=TRUE,I35=TRUE),TRUE,FALSE)</f>
        <v>#N/A</v>
      </c>
      <c r="L35" s="124" t="e">
        <f ca="1">IF(AND(H35=TRUE,I35=TRUE,J35=TRUE),TRUE,FALSE)</f>
        <v>#N/A</v>
      </c>
      <c r="M35" s="124">
        <v>5000</v>
      </c>
      <c r="N35" s="125">
        <v>0.3</v>
      </c>
      <c r="O35" s="267" t="s">
        <v>267</v>
      </c>
    </row>
    <row r="36" spans="1:15">
      <c r="B36" s="328"/>
      <c r="C36" s="329"/>
      <c r="D36" s="329"/>
      <c r="E36" s="329"/>
      <c r="F36" s="329"/>
      <c r="G36" s="330"/>
    </row>
    <row r="37" spans="1:15" s="114" customFormat="1">
      <c r="A37" s="160"/>
      <c r="B37" s="160"/>
      <c r="C37"/>
      <c r="D37"/>
      <c r="E37"/>
      <c r="F37"/>
      <c r="G37" s="138"/>
      <c r="M37" s="118"/>
      <c r="O37"/>
    </row>
  </sheetData>
  <sheetProtection sheet="1" objects="1" scenarios="1"/>
  <autoFilter ref="A1:O35" xr:uid="{00000000-0009-0000-0000-00000F000000}"/>
  <mergeCells count="21">
    <mergeCell ref="C9:F9"/>
    <mergeCell ref="C8:F8"/>
    <mergeCell ref="C5:F5"/>
    <mergeCell ref="C2:F2"/>
    <mergeCell ref="C13:F13"/>
    <mergeCell ref="C10:F10"/>
    <mergeCell ref="C11:F11"/>
    <mergeCell ref="C16:F16"/>
    <mergeCell ref="C17:F17"/>
    <mergeCell ref="C21:F21"/>
    <mergeCell ref="C24:F24"/>
    <mergeCell ref="C25:F25"/>
    <mergeCell ref="C18:F18"/>
    <mergeCell ref="C19:F19"/>
    <mergeCell ref="C26:F26"/>
    <mergeCell ref="C27:F27"/>
    <mergeCell ref="C34:F34"/>
    <mergeCell ref="C35:F35"/>
    <mergeCell ref="C29:F29"/>
    <mergeCell ref="C33:F33"/>
    <mergeCell ref="C32:F32"/>
  </mergeCells>
  <conditionalFormatting sqref="C17">
    <cfRule type="expression" dxfId="34" priority="99">
      <formula>$L17=TRUE</formula>
    </cfRule>
    <cfRule type="expression" dxfId="33" priority="100">
      <formula>$K17=TRUE</formula>
    </cfRule>
  </conditionalFormatting>
  <conditionalFormatting sqref="C25">
    <cfRule type="expression" dxfId="32" priority="97">
      <formula>$L25=TRUE</formula>
    </cfRule>
    <cfRule type="expression" dxfId="31" priority="98">
      <formula>$K25=TRUE</formula>
    </cfRule>
  </conditionalFormatting>
  <conditionalFormatting sqref="C9">
    <cfRule type="expression" dxfId="30" priority="93">
      <formula>$L9=TRUE</formula>
    </cfRule>
    <cfRule type="expression" dxfId="29" priority="94">
      <formula>$K9=TRUE</formula>
    </cfRule>
  </conditionalFormatting>
  <conditionalFormatting sqref="C33">
    <cfRule type="expression" dxfId="28" priority="91">
      <formula>$L33=TRUE</formula>
    </cfRule>
    <cfRule type="expression" dxfId="27" priority="92">
      <formula>$K33=TRUE</formula>
    </cfRule>
  </conditionalFormatting>
  <conditionalFormatting sqref="C6:F6 C14:F14">
    <cfRule type="expression" dxfId="26" priority="77">
      <formula>AND($H6=TRUE,$I6=TRUE)</formula>
    </cfRule>
    <cfRule type="expression" dxfId="25" priority="78">
      <formula>AND($H6=TRUE,$I6=FALSE)</formula>
    </cfRule>
  </conditionalFormatting>
  <conditionalFormatting sqref="C11">
    <cfRule type="expression" dxfId="24" priority="41">
      <formula>$L11=TRUE</formula>
    </cfRule>
    <cfRule type="expression" dxfId="23" priority="42">
      <formula>$K11=TRUE</formula>
    </cfRule>
  </conditionalFormatting>
  <conditionalFormatting sqref="C19">
    <cfRule type="expression" dxfId="22" priority="39">
      <formula>$L19=TRUE</formula>
    </cfRule>
    <cfRule type="expression" dxfId="21" priority="40">
      <formula>$K19=TRUE</formula>
    </cfRule>
  </conditionalFormatting>
  <conditionalFormatting sqref="C27">
    <cfRule type="expression" dxfId="20" priority="37">
      <formula>$L27=TRUE</formula>
    </cfRule>
    <cfRule type="expression" dxfId="19" priority="38">
      <formula>$K27=TRUE</formula>
    </cfRule>
  </conditionalFormatting>
  <conditionalFormatting sqref="C35">
    <cfRule type="expression" dxfId="18" priority="35">
      <formula>$L35=TRUE</formula>
    </cfRule>
    <cfRule type="expression" dxfId="17" priority="36">
      <formula>$K35=TRUE</formula>
    </cfRule>
  </conditionalFormatting>
  <conditionalFormatting sqref="E22">
    <cfRule type="expression" dxfId="16" priority="21">
      <formula>AND($H22=TRUE,$I22=TRUE)</formula>
    </cfRule>
    <cfRule type="expression" dxfId="15" priority="22">
      <formula>AND($H22=TRUE,$I22=FALSE)</formula>
    </cfRule>
  </conditionalFormatting>
  <conditionalFormatting sqref="E30">
    <cfRule type="expression" dxfId="14" priority="19">
      <formula>AND($H30=TRUE,$I30=TRUE)</formula>
    </cfRule>
    <cfRule type="expression" dxfId="13" priority="20">
      <formula>AND($H30=TRUE,$I30=FALSE)</formula>
    </cfRule>
  </conditionalFormatting>
  <conditionalFormatting sqref="C22">
    <cfRule type="expression" dxfId="12" priority="11">
      <formula>AND($H22=TRUE,$I22=TRUE)</formula>
    </cfRule>
    <cfRule type="expression" dxfId="11" priority="12">
      <formula>AND($H22=TRUE,$I22=FALSE)</formula>
    </cfRule>
  </conditionalFormatting>
  <conditionalFormatting sqref="C30">
    <cfRule type="expression" dxfId="10" priority="9">
      <formula>AND($H30=TRUE,$I30=TRUE)</formula>
    </cfRule>
    <cfRule type="expression" dxfId="9" priority="10">
      <formula>AND($H30=TRUE,$I30=FALSE)</formula>
    </cfRule>
  </conditionalFormatting>
  <conditionalFormatting sqref="D22">
    <cfRule type="expression" dxfId="8" priority="7">
      <formula>AND($H22=TRUE,$I22=TRUE)</formula>
    </cfRule>
    <cfRule type="expression" dxfId="7" priority="8">
      <formula>AND($H22=TRUE,$I22=FALSE)</formula>
    </cfRule>
  </conditionalFormatting>
  <conditionalFormatting sqref="D30">
    <cfRule type="expression" dxfId="6" priority="5">
      <formula>AND($H30=TRUE,$I30=TRUE)</formula>
    </cfRule>
    <cfRule type="expression" dxfId="5" priority="6">
      <formula>AND($H30=TRUE,$I30=FALSE)</formula>
    </cfRule>
  </conditionalFormatting>
  <conditionalFormatting sqref="F22">
    <cfRule type="expression" dxfId="4" priority="3">
      <formula>AND($H22=TRUE,$I22=TRUE)</formula>
    </cfRule>
    <cfRule type="expression" dxfId="3" priority="4">
      <formula>AND($H22=TRUE,$I22=FALSE)</formula>
    </cfRule>
  </conditionalFormatting>
  <conditionalFormatting sqref="F30">
    <cfRule type="expression" dxfId="2" priority="1">
      <formula>AND($H30=TRUE,$I30=TRUE)</formula>
    </cfRule>
    <cfRule type="expression" dxfId="1" priority="2">
      <formula>AND($H30=TRUE,$I30=FALSE)</formula>
    </cfRule>
  </conditionalFormatting>
  <hyperlinks>
    <hyperlink ref="G25" location="'PRU2'!E9" display="'PRU2'!E9" xr:uid="{00000000-0004-0000-0F00-000000000000}"/>
    <hyperlink ref="G9" location="'PRU1'!D9" display="'PRU1'!D9" xr:uid="{00000000-0004-0000-0F00-000001000000}"/>
    <hyperlink ref="G17" location="'PRU2'!E8" display="'PRU2'!E8" xr:uid="{00000000-0004-0000-0F00-000002000000}"/>
    <hyperlink ref="G33" location="'PRU2'!E11" display="'PRU2'!E11" xr:uid="{00000000-0004-0000-0F00-000003000000}"/>
    <hyperlink ref="G11" location="'PRU1'!D12" display="'PRU1'!D12" xr:uid="{285CFD12-4964-43D4-9925-AF05925E40FE}"/>
    <hyperlink ref="G19" location="'PRU2'!G8" display="'PRU2'!G8" xr:uid="{3051E7A3-BF71-4127-B22F-3760315EFA9D}"/>
    <hyperlink ref="G27" location="'PRU2'!G9" display="'PRU2'!G9" xr:uid="{62497BC9-1D32-4974-9D1C-5A2D42AC135E}"/>
    <hyperlink ref="G35" location="'PRU2'!G11" display="'PRU2'!G11" xr:uid="{37F69E9C-A1F2-46B5-B866-C9E8ECC77180}"/>
  </hyperlinks>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092C-6FD7-4631-BA21-D718CD5DB0E0}">
  <sheetPr codeName="Sheet16">
    <tabColor theme="8" tint="0.39997558519241921"/>
  </sheetPr>
  <dimension ref="A1:E9"/>
  <sheetViews>
    <sheetView showGridLines="0" topLeftCell="C2" workbookViewId="0">
      <selection activeCell="C2" sqref="C2"/>
    </sheetView>
  </sheetViews>
  <sheetFormatPr defaultRowHeight="15.6"/>
  <cols>
    <col min="1" max="1" width="9.21875" hidden="1" customWidth="1"/>
    <col min="2" max="2" width="10.6640625" hidden="1" customWidth="1"/>
    <col min="3" max="3" width="10.6640625" customWidth="1"/>
    <col min="4" max="4" width="69.6640625" customWidth="1"/>
    <col min="5" max="5" width="18" bestFit="1" customWidth="1"/>
  </cols>
  <sheetData>
    <row r="1" spans="1:5" hidden="1">
      <c r="A1" s="243"/>
      <c r="B1" s="243"/>
      <c r="C1" s="243" t="s">
        <v>76</v>
      </c>
      <c r="D1" s="243"/>
      <c r="E1" s="243" t="s">
        <v>354</v>
      </c>
    </row>
    <row r="2" spans="1:5" ht="24.95">
      <c r="A2" s="243"/>
      <c r="B2" s="96"/>
      <c r="C2" s="306" t="s">
        <v>517</v>
      </c>
      <c r="D2" s="299"/>
      <c r="E2" s="216" t="s">
        <v>54</v>
      </c>
    </row>
    <row r="3" spans="1:5">
      <c r="A3" s="243"/>
      <c r="B3" s="96"/>
      <c r="C3" s="307"/>
      <c r="D3" s="233"/>
      <c r="E3" s="234"/>
    </row>
    <row r="4" spans="1:5" hidden="1">
      <c r="A4" s="243"/>
      <c r="B4" s="235"/>
      <c r="C4" s="309"/>
      <c r="D4" s="236" t="s">
        <v>518</v>
      </c>
      <c r="E4" s="301" t="s">
        <v>519</v>
      </c>
    </row>
    <row r="5" spans="1:5">
      <c r="A5" s="243" t="s">
        <v>104</v>
      </c>
      <c r="B5" s="235"/>
      <c r="C5" s="309"/>
      <c r="D5" s="236" t="s">
        <v>105</v>
      </c>
      <c r="E5" s="302" t="s">
        <v>106</v>
      </c>
    </row>
    <row r="6" spans="1:5">
      <c r="A6" s="243"/>
      <c r="B6" s="310"/>
      <c r="C6" s="308"/>
      <c r="D6" s="236" t="s">
        <v>133</v>
      </c>
      <c r="E6" s="302" t="s">
        <v>134</v>
      </c>
    </row>
    <row r="7" spans="1:5" ht="30.95">
      <c r="A7" s="243"/>
      <c r="B7" s="237" t="s">
        <v>520</v>
      </c>
      <c r="C7" s="237" t="s">
        <v>136</v>
      </c>
      <c r="D7" s="238" t="s">
        <v>137</v>
      </c>
      <c r="E7" s="303" t="s">
        <v>358</v>
      </c>
    </row>
    <row r="8" spans="1:5">
      <c r="A8" s="243" t="s">
        <v>521</v>
      </c>
      <c r="B8" s="300" t="s">
        <v>522</v>
      </c>
      <c r="C8" s="300" t="s">
        <v>163</v>
      </c>
      <c r="D8" s="304" t="s">
        <v>523</v>
      </c>
      <c r="E8" s="305"/>
    </row>
    <row r="9" spans="1:5">
      <c r="B9" s="239"/>
      <c r="C9" s="239"/>
      <c r="D9" s="239"/>
      <c r="E9" s="240"/>
    </row>
  </sheetData>
  <sheetProtection sheet="1" objects="1" scenarios="1"/>
  <conditionalFormatting sqref="E9">
    <cfRule type="expression" dxfId="0" priority="1">
      <formula>#REF!&lt;0</formula>
    </cfRule>
  </conditionalFormatting>
  <hyperlinks>
    <hyperlink ref="E2" location="Key!A1" display="Key to cell shading" xr:uid="{47515343-F762-488C-9024-6DA95FF201D1}"/>
  </hyperlinks>
  <pageMargins left="0.7" right="0.7" top="0.75" bottom="0.75" header="0.3" footer="0.3"/>
  <headerFooter>
    <oddHeader>&amp;C&amp;"Calibri"&amp;10&amp;K000000 OFFICIAL&amp;1#_x000D_</oddHeader>
    <oddFooter>&amp;C_x000D_&amp;1#&amp;"Calibri"&amp;10&amp;K000000 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theme="1"/>
  </sheetPr>
  <dimension ref="A1:R604"/>
  <sheetViews>
    <sheetView showGridLines="0" zoomScaleNormal="100" workbookViewId="0">
      <pane xSplit="1" ySplit="2" topLeftCell="B577" activePane="bottomRight" state="frozen"/>
      <selection pane="bottomRight" activeCell="H612" sqref="H612"/>
      <selection pane="bottomLeft" activeCell="D127" sqref="D127"/>
      <selection pane="topRight" activeCell="D127" sqref="D127"/>
    </sheetView>
  </sheetViews>
  <sheetFormatPr defaultRowHeight="15.6"/>
  <cols>
    <col min="1" max="1" width="33.21875" style="243" bestFit="1" customWidth="1"/>
    <col min="2" max="2" width="12.6640625" bestFit="1" customWidth="1"/>
    <col min="3" max="5" width="17.109375" bestFit="1" customWidth="1"/>
    <col min="6" max="6" width="15" bestFit="1" customWidth="1"/>
    <col min="7" max="8" width="9.21875" customWidth="1"/>
    <col min="9" max="9" width="14.6640625" customWidth="1"/>
    <col min="10" max="17" width="9.21875" customWidth="1"/>
    <col min="18" max="18" width="25" customWidth="1"/>
  </cols>
  <sheetData>
    <row r="1" spans="1:18" hidden="1">
      <c r="C1" s="243" t="s">
        <v>231</v>
      </c>
      <c r="D1" s="243" t="s">
        <v>233</v>
      </c>
      <c r="E1" s="243" t="s">
        <v>234</v>
      </c>
      <c r="F1" s="243" t="s">
        <v>435</v>
      </c>
      <c r="G1" s="242" t="s">
        <v>524</v>
      </c>
    </row>
    <row r="2" spans="1:18">
      <c r="A2" s="243" t="s">
        <v>525</v>
      </c>
      <c r="B2" s="243" t="s">
        <v>526</v>
      </c>
      <c r="C2" s="243" t="s">
        <v>527</v>
      </c>
      <c r="D2" s="243" t="s">
        <v>528</v>
      </c>
      <c r="E2" s="243" t="s">
        <v>529</v>
      </c>
      <c r="F2" s="243" t="s">
        <v>530</v>
      </c>
      <c r="G2" s="242" t="s">
        <v>531</v>
      </c>
      <c r="H2" s="242" t="s">
        <v>532</v>
      </c>
      <c r="I2" s="242" t="s">
        <v>533</v>
      </c>
      <c r="J2" s="242" t="s">
        <v>534</v>
      </c>
    </row>
    <row r="3" spans="1:18">
      <c r="A3" s="243" t="s">
        <v>535</v>
      </c>
      <c r="B3" s="243" t="s">
        <v>536</v>
      </c>
      <c r="G3" s="242"/>
    </row>
    <row r="4" spans="1:18">
      <c r="A4" s="243" t="s">
        <v>537</v>
      </c>
      <c r="B4" s="243">
        <v>1</v>
      </c>
      <c r="G4" s="242"/>
    </row>
    <row r="5" spans="1:18">
      <c r="A5" s="243" t="s">
        <v>538</v>
      </c>
      <c r="B5" s="311" t="str">
        <f>import_la_ons_code</f>
        <v>&lt;Blank&gt;</v>
      </c>
      <c r="G5" s="242"/>
    </row>
    <row r="6" spans="1:18">
      <c r="A6" s="243" t="s">
        <v>539</v>
      </c>
      <c r="B6" s="243">
        <v>202403</v>
      </c>
      <c r="G6" s="242"/>
    </row>
    <row r="7" spans="1:18">
      <c r="A7" s="243" t="s">
        <v>540</v>
      </c>
      <c r="B7" s="311">
        <f>Import_Contact_Name</f>
        <v>0</v>
      </c>
      <c r="G7" s="242"/>
    </row>
    <row r="8" spans="1:18">
      <c r="A8" s="243" t="s">
        <v>541</v>
      </c>
      <c r="B8" s="311">
        <f>Import_Contact_Tel</f>
        <v>0</v>
      </c>
      <c r="G8" s="242"/>
    </row>
    <row r="9" spans="1:18">
      <c r="A9" s="243" t="s">
        <v>542</v>
      </c>
      <c r="B9" s="311">
        <f>Import_Contact_Email</f>
        <v>0</v>
      </c>
      <c r="G9" s="242"/>
      <c r="Q9" s="243"/>
      <c r="R9" s="243"/>
    </row>
    <row r="10" spans="1:18">
      <c r="A10" s="243" t="s">
        <v>543</v>
      </c>
      <c r="B10" s="311">
        <f>Import_CFO_Name</f>
        <v>0</v>
      </c>
      <c r="G10" s="242"/>
      <c r="Q10" s="243"/>
      <c r="R10" s="243"/>
    </row>
    <row r="11" spans="1:18">
      <c r="A11" s="243" t="s">
        <v>544</v>
      </c>
      <c r="B11" s="311">
        <f>Import_CFO_Tel</f>
        <v>0</v>
      </c>
      <c r="G11" s="242"/>
      <c r="Q11" s="243"/>
      <c r="R11" s="243" t="s">
        <v>545</v>
      </c>
    </row>
    <row r="12" spans="1:18">
      <c r="A12" s="243" t="s">
        <v>546</v>
      </c>
      <c r="B12" s="311">
        <f>Import_CFO_Email</f>
        <v>0</v>
      </c>
      <c r="G12" s="242"/>
      <c r="Q12" s="268" t="s">
        <v>547</v>
      </c>
      <c r="R12" s="243" t="str">
        <f>LEFT($R11,SEARCH("-",$R11,1)-1)</f>
        <v>EandR1</v>
      </c>
    </row>
    <row r="13" spans="1:18">
      <c r="A13" s="243" t="s">
        <v>548</v>
      </c>
      <c r="B13" s="312" t="str">
        <f>Cover!$C$31</f>
        <v>&lt;Blank&gt;</v>
      </c>
      <c r="G13" s="242"/>
      <c r="Q13" s="268" t="s">
        <v>549</v>
      </c>
      <c r="R13" s="243" t="str">
        <f>MID($R11, SEARCH("-",$R11) + 1, SEARCH("-",$R11,SEARCH("-",$R11)+1) - SEARCH("-",$R11) - 1)&amp;"-q1"</f>
        <v>poltot-q1</v>
      </c>
    </row>
    <row r="14" spans="1:18">
      <c r="A14" s="243" t="s">
        <v>550</v>
      </c>
      <c r="B14" s="312">
        <f>Cover!$C$32</f>
        <v>0</v>
      </c>
      <c r="G14" s="242"/>
      <c r="Q14" s="268" t="s">
        <v>551</v>
      </c>
      <c r="R14" s="243" t="str">
        <f>MID(R11, FIND(CHAR(1),SUBSTITUTE(R11,"-",CHAR(1),2))+1, FIND(CHAR(1),SUBSTITUTE(R11,"-",CHAR(1),3)) - FIND(CHAR(1),SUBSTITUTE(R11,"-",CHAR(1),2))-1)</f>
        <v>explndbld</v>
      </c>
    </row>
    <row r="15" spans="1:18">
      <c r="A15" s="243" t="s">
        <v>552</v>
      </c>
      <c r="B15" s="312">
        <f>Cover!$C$33</f>
        <v>0</v>
      </c>
      <c r="G15" s="242"/>
      <c r="Q15" s="243"/>
      <c r="R15" s="243" t="str">
        <f>LEFT(R11,LEN(R11)-3)</f>
        <v>EandR1-poltot-explndbld</v>
      </c>
    </row>
    <row r="16" spans="1:18">
      <c r="A16" s="243" t="s">
        <v>553</v>
      </c>
      <c r="B16" s="312">
        <f>Cover!$C$34</f>
        <v>0</v>
      </c>
      <c r="G16" s="242"/>
      <c r="Q16" s="243"/>
      <c r="R16" s="243" t="str">
        <f>RIGHT(R11,LEN(R11)-15)</f>
        <v>xplndbld-q1</v>
      </c>
    </row>
    <row r="17" spans="1:12">
      <c r="A17" s="243" t="s">
        <v>554</v>
      </c>
      <c r="B17" s="312" t="str">
        <f>Cover!$C$36</f>
        <v>&lt;Blank&gt;</v>
      </c>
      <c r="G17" s="242"/>
    </row>
    <row r="18" spans="1:12">
      <c r="A18" s="243" t="s">
        <v>555</v>
      </c>
      <c r="B18" s="312">
        <f>Cover!$C$37</f>
        <v>0</v>
      </c>
      <c r="G18" s="242"/>
    </row>
    <row r="19" spans="1:12">
      <c r="A19" s="243" t="s">
        <v>556</v>
      </c>
      <c r="B19" s="312">
        <f>Cover!$C$38</f>
        <v>0</v>
      </c>
      <c r="G19" s="242"/>
    </row>
    <row r="20" spans="1:12">
      <c r="A20" s="243" t="s">
        <v>557</v>
      </c>
      <c r="B20" s="312">
        <f>Cover!$C$39</f>
        <v>0</v>
      </c>
      <c r="G20" s="242"/>
    </row>
    <row r="21" spans="1:12">
      <c r="A21" s="243" t="s">
        <v>558</v>
      </c>
      <c r="B21" s="312" t="str">
        <f>Cover!$C$41</f>
        <v>&lt;Blank&gt;</v>
      </c>
      <c r="G21" s="242"/>
    </row>
    <row r="22" spans="1:12">
      <c r="A22" s="243" t="s">
        <v>559</v>
      </c>
      <c r="B22" s="312">
        <f>Cover!$C$42</f>
        <v>0</v>
      </c>
      <c r="G22" s="242"/>
    </row>
    <row r="23" spans="1:12">
      <c r="A23" s="243" t="s">
        <v>560</v>
      </c>
      <c r="B23" s="312">
        <f>Cover!$C$43</f>
        <v>0</v>
      </c>
      <c r="G23" s="242"/>
    </row>
    <row r="24" spans="1:12">
      <c r="A24" s="243" t="s">
        <v>561</v>
      </c>
      <c r="B24" s="312">
        <f>Cover!$C$44</f>
        <v>0</v>
      </c>
      <c r="G24" s="242"/>
    </row>
    <row r="25" spans="1:12">
      <c r="A25" s="243" t="s">
        <v>562</v>
      </c>
      <c r="B25" s="311">
        <f t="shared" ref="B25:B103" ca="1" si="0">INDEX(INDIRECT(LEFT($A25,SEARCH("-",$A25,1)-1)&amp;"_data"),MATCH(MID($A25, SEARCH("-",$A25) + 1, SEARCH("-",$A25,SEARCH("-",$A25)+1) - SEARCH("-",$A25) - 1),INDIRECT(LEFT($A25,SEARCH("-",$A25,1)-1)&amp;"_rows"),0),MATCH(RIGHT($A25,LEN($A25) - SEARCH("-", $A25, SEARCH("-", $A25) + 1)),INDIRECT(LEFT($A25,SEARCH("-",$A25,1)-1)&amp;"_Header"),0))</f>
        <v>0</v>
      </c>
      <c r="C25" t="str">
        <f t="shared" ref="C25:F49" ca="1" si="1">IFERROR(INDEX(INDIRECT(LEFT($A25,SEARCH("-",$A25,1)-1)&amp;"_validation_data"),MATCH($A25&amp;"-"&amp;C$1,INDIRECT(LEFT($A25,SEARCH("-",$A25,1)-1)&amp;"_validation_rows"),0),3),"")</f>
        <v/>
      </c>
      <c r="D25" t="str">
        <f t="shared" ca="1" si="1"/>
        <v/>
      </c>
      <c r="E25" t="str">
        <f t="shared" ca="1" si="1"/>
        <v/>
      </c>
      <c r="F25" t="str">
        <f t="shared" ca="1" si="1"/>
        <v/>
      </c>
      <c r="G25" s="242" t="str">
        <f>LEFT(A25,SEARCH("-",A25)-1)</f>
        <v>EandR1</v>
      </c>
      <c r="H25" s="242" t="str">
        <f>LEFT(K25,SEARCH("-",K25)-1)</f>
        <v>edutot</v>
      </c>
      <c r="I25" s="242" t="str">
        <f>SUBSTITUTE(K25,L25,"")</f>
        <v>explndbld</v>
      </c>
      <c r="J25" s="242" t="str">
        <f>LEFT(A25,SEARCH("-",A25))</f>
        <v>EandR1-</v>
      </c>
      <c r="K25" s="242" t="str">
        <f>SUBSTITUTE(A25,J25,"")</f>
        <v>edutot-explndbld</v>
      </c>
      <c r="L25" s="242" t="str">
        <f>LEFT(K25,SEARCH("-",K25))</f>
        <v>edutot-</v>
      </c>
    </row>
    <row r="26" spans="1:12">
      <c r="A26" s="243" t="s">
        <v>563</v>
      </c>
      <c r="B26" s="311">
        <f t="shared" ca="1" si="0"/>
        <v>0</v>
      </c>
      <c r="C26" t="str">
        <f t="shared" ca="1" si="1"/>
        <v/>
      </c>
      <c r="D26" t="str">
        <f t="shared" ca="1" si="1"/>
        <v/>
      </c>
      <c r="E26" t="str">
        <f t="shared" ca="1" si="1"/>
        <v/>
      </c>
      <c r="F26" t="str">
        <f t="shared" ca="1" si="1"/>
        <v/>
      </c>
      <c r="G26" s="242" t="str">
        <f>LEFT(A26,SEARCH("-",A26)-1)</f>
        <v>EandR1</v>
      </c>
      <c r="H26" s="242" t="str">
        <f>LEFT(K26,SEARCH("-",K26)-1)</f>
        <v>transtot</v>
      </c>
      <c r="I26" s="242" t="str">
        <f>SUBSTITUTE(K26,L26,"")</f>
        <v>explndbld</v>
      </c>
      <c r="J26" s="242" t="str">
        <f>LEFT(A26,SEARCH("-",A26))</f>
        <v>EandR1-</v>
      </c>
      <c r="K26" s="242" t="str">
        <f>SUBSTITUTE(A26,J26,"")</f>
        <v>transtot-explndbld</v>
      </c>
      <c r="L26" s="242" t="str">
        <f>LEFT(K26,SEARCH("-",K26))</f>
        <v>transtot-</v>
      </c>
    </row>
    <row r="27" spans="1:12">
      <c r="A27" s="243" t="s">
        <v>564</v>
      </c>
      <c r="B27" s="311">
        <f t="shared" ca="1" si="0"/>
        <v>0</v>
      </c>
      <c r="C27" t="str">
        <f t="shared" ca="1" si="1"/>
        <v/>
      </c>
      <c r="D27" t="str">
        <f t="shared" ca="1" si="1"/>
        <v/>
      </c>
      <c r="E27" t="str">
        <f t="shared" ca="1" si="1"/>
        <v/>
      </c>
      <c r="F27" t="str">
        <f t="shared" ca="1" si="1"/>
        <v/>
      </c>
      <c r="G27" s="242" t="str">
        <f t="shared" ref="G27:G105" si="2">LEFT(A27,SEARCH("-",A27)-1)</f>
        <v>EandR1</v>
      </c>
      <c r="H27" s="242" t="str">
        <f t="shared" ref="H27:H105" si="3">LEFT(K27,SEARCH("-",K27)-1)</f>
        <v>sctot</v>
      </c>
      <c r="I27" s="242" t="str">
        <f t="shared" ref="I27:I105" si="4">SUBSTITUTE(K27,L27,"")</f>
        <v>explndbld</v>
      </c>
      <c r="J27" s="242" t="str">
        <f t="shared" ref="J27:J105" si="5">LEFT(A27,SEARCH("-",A27))</f>
        <v>EandR1-</v>
      </c>
      <c r="K27" s="242" t="str">
        <f t="shared" ref="K27:K105" si="6">SUBSTITUTE(A27,J27,"")</f>
        <v>sctot-explndbld</v>
      </c>
      <c r="L27" s="242" t="str">
        <f t="shared" ref="L27:L105" si="7">LEFT(K27,SEARCH("-",K27))</f>
        <v>sctot-</v>
      </c>
    </row>
    <row r="28" spans="1:12">
      <c r="A28" s="243" t="s">
        <v>565</v>
      </c>
      <c r="B28" s="311">
        <f t="shared" ca="1" si="0"/>
        <v>0</v>
      </c>
      <c r="C28" t="str">
        <f t="shared" ca="1" si="1"/>
        <v/>
      </c>
      <c r="D28" t="str">
        <f t="shared" ca="1" si="1"/>
        <v/>
      </c>
      <c r="E28" t="str">
        <f t="shared" ca="1" si="1"/>
        <v/>
      </c>
      <c r="F28" t="str">
        <f t="shared" ca="1" si="1"/>
        <v/>
      </c>
      <c r="G28" s="242" t="str">
        <f t="shared" si="2"/>
        <v>EandR1</v>
      </c>
      <c r="H28" s="242" t="str">
        <f t="shared" si="3"/>
        <v>phtot</v>
      </c>
      <c r="I28" s="242" t="str">
        <f t="shared" si="4"/>
        <v>explndbld</v>
      </c>
      <c r="J28" s="242" t="str">
        <f t="shared" si="5"/>
        <v>EandR1-</v>
      </c>
      <c r="K28" s="242" t="str">
        <f t="shared" si="6"/>
        <v>phtot-explndbld</v>
      </c>
      <c r="L28" s="242" t="str">
        <f t="shared" si="7"/>
        <v>phtot-</v>
      </c>
    </row>
    <row r="29" spans="1:12">
      <c r="A29" s="243" t="s">
        <v>566</v>
      </c>
      <c r="B29" s="311">
        <f t="shared" ca="1" si="0"/>
        <v>0</v>
      </c>
      <c r="C29" t="str">
        <f t="shared" ca="1" si="1"/>
        <v/>
      </c>
      <c r="D29" t="str">
        <f t="shared" ca="1" si="1"/>
        <v/>
      </c>
      <c r="E29" t="str">
        <f t="shared" ca="1" si="1"/>
        <v/>
      </c>
      <c r="F29" t="str">
        <f t="shared" ca="1" si="1"/>
        <v/>
      </c>
      <c r="G29" s="242" t="str">
        <f t="shared" ref="G29:G30" si="8">LEFT(A29,SEARCH("-",A29)-1)</f>
        <v>EandR1</v>
      </c>
      <c r="H29" s="242" t="str">
        <f t="shared" ref="H29:H30" si="9">LEFT(K29,SEARCH("-",K29)-1)</f>
        <v>houshratot</v>
      </c>
      <c r="I29" s="242" t="str">
        <f t="shared" ref="I29:I30" si="10">SUBSTITUTE(K29,L29,"")</f>
        <v>explndbld</v>
      </c>
      <c r="J29" s="242" t="str">
        <f t="shared" ref="J29:J30" si="11">LEFT(A29,SEARCH("-",A29))</f>
        <v>EandR1-</v>
      </c>
      <c r="K29" s="242" t="str">
        <f t="shared" ref="K29:K30" si="12">SUBSTITUTE(A29,J29,"")</f>
        <v>houshratot-explndbld</v>
      </c>
      <c r="L29" s="242" t="str">
        <f t="shared" ref="L29:L30" si="13">LEFT(K29,SEARCH("-",K29))</f>
        <v>houshratot-</v>
      </c>
    </row>
    <row r="30" spans="1:12">
      <c r="A30" s="243" t="s">
        <v>567</v>
      </c>
      <c r="B30" s="311">
        <f t="shared" ca="1" si="0"/>
        <v>0</v>
      </c>
      <c r="C30" t="str">
        <f t="shared" ca="1" si="1"/>
        <v/>
      </c>
      <c r="D30" t="str">
        <f t="shared" ca="1" si="1"/>
        <v/>
      </c>
      <c r="E30" t="str">
        <f t="shared" ca="1" si="1"/>
        <v/>
      </c>
      <c r="F30" t="str">
        <f t="shared" ca="1" si="1"/>
        <v/>
      </c>
      <c r="G30" s="242" t="str">
        <f t="shared" si="8"/>
        <v>EandR1</v>
      </c>
      <c r="H30" s="242" t="str">
        <f t="shared" si="9"/>
        <v>housgfcftot</v>
      </c>
      <c r="I30" s="242" t="str">
        <f t="shared" si="10"/>
        <v>explndbld</v>
      </c>
      <c r="J30" s="242" t="str">
        <f t="shared" si="11"/>
        <v>EandR1-</v>
      </c>
      <c r="K30" s="242" t="str">
        <f t="shared" si="12"/>
        <v>housgfcftot-explndbld</v>
      </c>
      <c r="L30" s="242" t="str">
        <f t="shared" si="13"/>
        <v>housgfcftot-</v>
      </c>
    </row>
    <row r="31" spans="1:12">
      <c r="A31" s="243" t="s">
        <v>568</v>
      </c>
      <c r="B31" s="311">
        <f t="shared" ca="1" si="0"/>
        <v>0</v>
      </c>
      <c r="C31" t="str">
        <f t="shared" ca="1" si="1"/>
        <v/>
      </c>
      <c r="D31" t="str">
        <f t="shared" ca="1" si="1"/>
        <v/>
      </c>
      <c r="E31" t="str">
        <f t="shared" ca="1" si="1"/>
        <v/>
      </c>
      <c r="F31" t="str">
        <f t="shared" ca="1" si="1"/>
        <v/>
      </c>
      <c r="G31" s="242" t="str">
        <f t="shared" si="2"/>
        <v>EandR1</v>
      </c>
      <c r="H31" s="242" t="str">
        <f t="shared" si="3"/>
        <v>houstot</v>
      </c>
      <c r="I31" s="242" t="str">
        <f t="shared" si="4"/>
        <v>explndbld</v>
      </c>
      <c r="J31" s="242" t="str">
        <f t="shared" si="5"/>
        <v>EandR1-</v>
      </c>
      <c r="K31" s="242" t="str">
        <f t="shared" si="6"/>
        <v>houstot-explndbld</v>
      </c>
      <c r="L31" s="242" t="str">
        <f t="shared" si="7"/>
        <v>houstot-</v>
      </c>
    </row>
    <row r="32" spans="1:12">
      <c r="A32" s="243" t="s">
        <v>569</v>
      </c>
      <c r="B32" s="311">
        <f t="shared" ca="1" si="0"/>
        <v>0</v>
      </c>
      <c r="C32" t="str">
        <f t="shared" ca="1" si="1"/>
        <v/>
      </c>
      <c r="D32" t="str">
        <f t="shared" ca="1" si="1"/>
        <v/>
      </c>
      <c r="E32" t="str">
        <f t="shared" ca="1" si="1"/>
        <v/>
      </c>
      <c r="F32" t="str">
        <f t="shared" ca="1" si="1"/>
        <v/>
      </c>
      <c r="G32" s="242" t="str">
        <f t="shared" si="2"/>
        <v>EandR1</v>
      </c>
      <c r="H32" s="242" t="str">
        <f t="shared" si="3"/>
        <v>cultot</v>
      </c>
      <c r="I32" s="242" t="str">
        <f t="shared" si="4"/>
        <v>explndbld</v>
      </c>
      <c r="J32" s="242" t="str">
        <f t="shared" si="5"/>
        <v>EandR1-</v>
      </c>
      <c r="K32" s="242" t="str">
        <f t="shared" si="6"/>
        <v>cultot-explndbld</v>
      </c>
      <c r="L32" s="242" t="str">
        <f t="shared" si="7"/>
        <v>cultot-</v>
      </c>
    </row>
    <row r="33" spans="1:12">
      <c r="A33" s="243" t="s">
        <v>570</v>
      </c>
      <c r="B33" s="311">
        <f t="shared" ca="1" si="0"/>
        <v>0</v>
      </c>
      <c r="C33" t="str">
        <f t="shared" ca="1" si="1"/>
        <v/>
      </c>
      <c r="D33" t="str">
        <f t="shared" ca="1" si="1"/>
        <v/>
      </c>
      <c r="E33" t="str">
        <f t="shared" ca="1" si="1"/>
        <v/>
      </c>
      <c r="F33" t="str">
        <f t="shared" ca="1" si="1"/>
        <v/>
      </c>
      <c r="G33" s="242" t="str">
        <f t="shared" si="2"/>
        <v>EandR1</v>
      </c>
      <c r="H33" s="242" t="str">
        <f t="shared" si="3"/>
        <v>envtot</v>
      </c>
      <c r="I33" s="242" t="str">
        <f t="shared" si="4"/>
        <v>explndbld</v>
      </c>
      <c r="J33" s="242" t="str">
        <f t="shared" si="5"/>
        <v>EandR1-</v>
      </c>
      <c r="K33" s="242" t="str">
        <f t="shared" si="6"/>
        <v>envtot-explndbld</v>
      </c>
      <c r="L33" s="242" t="str">
        <f t="shared" si="7"/>
        <v>envtot-</v>
      </c>
    </row>
    <row r="34" spans="1:12">
      <c r="A34" s="243" t="s">
        <v>571</v>
      </c>
      <c r="B34" s="311">
        <f t="shared" ca="1" si="0"/>
        <v>0</v>
      </c>
      <c r="C34" t="str">
        <f t="shared" ca="1" si="1"/>
        <v/>
      </c>
      <c r="D34" t="str">
        <f t="shared" ca="1" si="1"/>
        <v/>
      </c>
      <c r="E34" t="str">
        <f t="shared" ca="1" si="1"/>
        <v/>
      </c>
      <c r="F34" t="str">
        <f t="shared" ca="1" si="1"/>
        <v/>
      </c>
      <c r="G34" s="242" t="str">
        <f t="shared" si="2"/>
        <v>EandR1</v>
      </c>
      <c r="H34" s="242" t="str">
        <f t="shared" si="3"/>
        <v>plantot</v>
      </c>
      <c r="I34" s="242" t="str">
        <f t="shared" si="4"/>
        <v>explndbld</v>
      </c>
      <c r="J34" s="242" t="str">
        <f t="shared" si="5"/>
        <v>EandR1-</v>
      </c>
      <c r="K34" s="242" t="str">
        <f t="shared" si="6"/>
        <v>plantot-explndbld</v>
      </c>
      <c r="L34" s="242" t="str">
        <f t="shared" si="7"/>
        <v>plantot-</v>
      </c>
    </row>
    <row r="35" spans="1:12">
      <c r="A35" s="243" t="s">
        <v>572</v>
      </c>
      <c r="B35" s="311">
        <f t="shared" ca="1" si="0"/>
        <v>0</v>
      </c>
      <c r="C35" t="str">
        <f t="shared" ca="1" si="1"/>
        <v/>
      </c>
      <c r="D35" t="str">
        <f t="shared" ca="1" si="1"/>
        <v/>
      </c>
      <c r="E35" t="str">
        <f t="shared" ca="1" si="1"/>
        <v/>
      </c>
      <c r="F35" t="str">
        <f t="shared" ca="1" si="1"/>
        <v/>
      </c>
      <c r="G35" s="242" t="str">
        <f t="shared" si="2"/>
        <v>EandR1</v>
      </c>
      <c r="H35" s="242" t="s">
        <v>208</v>
      </c>
      <c r="I35" s="242" t="str">
        <f t="shared" ref="I35" si="14">SUBSTITUTE(K35,L35,"")</f>
        <v>explndbld</v>
      </c>
      <c r="J35" s="242" t="str">
        <f t="shared" ref="J35" si="15">LEFT(A35,SEARCH("-",A35))</f>
        <v>EandR1-</v>
      </c>
      <c r="K35" s="242" t="str">
        <f t="shared" ref="K35" si="16">SUBSTITUTE(A35,J35,"")</f>
        <v>digtot-explndbld</v>
      </c>
      <c r="L35" s="242" t="str">
        <f t="shared" si="7"/>
        <v>digtot-</v>
      </c>
    </row>
    <row r="36" spans="1:12">
      <c r="A36" s="243" t="s">
        <v>573</v>
      </c>
      <c r="B36" s="311">
        <f t="shared" ca="1" si="0"/>
        <v>0</v>
      </c>
      <c r="C36" t="str">
        <f t="shared" ca="1" si="1"/>
        <v/>
      </c>
      <c r="D36" t="str">
        <f t="shared" ca="1" si="1"/>
        <v/>
      </c>
      <c r="E36" t="str">
        <f t="shared" ca="1" si="1"/>
        <v/>
      </c>
      <c r="F36" t="str">
        <f t="shared" ca="1" si="1"/>
        <v/>
      </c>
      <c r="G36" s="242" t="str">
        <f t="shared" si="2"/>
        <v>EandR1</v>
      </c>
      <c r="H36" s="242" t="str">
        <f t="shared" si="3"/>
        <v>poltot</v>
      </c>
      <c r="I36" s="242" t="str">
        <f t="shared" si="4"/>
        <v>explndbld</v>
      </c>
      <c r="J36" s="242" t="str">
        <f t="shared" si="5"/>
        <v>EandR1-</v>
      </c>
      <c r="K36" s="242" t="str">
        <f t="shared" si="6"/>
        <v>poltot-explndbld</v>
      </c>
      <c r="L36" s="242" t="str">
        <f t="shared" si="7"/>
        <v>poltot-</v>
      </c>
    </row>
    <row r="37" spans="1:12">
      <c r="A37" s="243" t="s">
        <v>574</v>
      </c>
      <c r="B37" s="311">
        <f t="shared" ca="1" si="0"/>
        <v>0</v>
      </c>
      <c r="C37" t="str">
        <f t="shared" ca="1" si="1"/>
        <v/>
      </c>
      <c r="D37" t="str">
        <f t="shared" ca="1" si="1"/>
        <v/>
      </c>
      <c r="E37" t="str">
        <f t="shared" ca="1" si="1"/>
        <v/>
      </c>
      <c r="F37" t="str">
        <f t="shared" ca="1" si="1"/>
        <v/>
      </c>
      <c r="G37" s="242" t="str">
        <f t="shared" si="2"/>
        <v>EandR1</v>
      </c>
      <c r="H37" s="242" t="str">
        <f t="shared" si="3"/>
        <v>frstot</v>
      </c>
      <c r="I37" s="242" t="str">
        <f t="shared" si="4"/>
        <v>explndbld</v>
      </c>
      <c r="J37" s="242" t="str">
        <f t="shared" si="5"/>
        <v>EandR1-</v>
      </c>
      <c r="K37" s="242" t="str">
        <f t="shared" si="6"/>
        <v>frstot-explndbld</v>
      </c>
      <c r="L37" s="242" t="str">
        <f t="shared" si="7"/>
        <v>frstot-</v>
      </c>
    </row>
    <row r="38" spans="1:12">
      <c r="A38" s="243" t="s">
        <v>575</v>
      </c>
      <c r="B38" s="311">
        <f t="shared" ca="1" si="0"/>
        <v>0</v>
      </c>
      <c r="C38" t="str">
        <f t="shared" ca="1" si="1"/>
        <v/>
      </c>
      <c r="D38" t="str">
        <f t="shared" ca="1" si="1"/>
        <v/>
      </c>
      <c r="E38" t="str">
        <f t="shared" ca="1" si="1"/>
        <v/>
      </c>
      <c r="F38" t="str">
        <f t="shared" ca="1" si="1"/>
        <v/>
      </c>
      <c r="G38" s="242" t="str">
        <f t="shared" si="2"/>
        <v>EandR1</v>
      </c>
      <c r="H38" s="242" t="str">
        <f t="shared" si="3"/>
        <v>centot</v>
      </c>
      <c r="I38" s="242" t="str">
        <f t="shared" si="4"/>
        <v>explndbld</v>
      </c>
      <c r="J38" s="242" t="str">
        <f t="shared" si="5"/>
        <v>EandR1-</v>
      </c>
      <c r="K38" s="242" t="str">
        <f t="shared" si="6"/>
        <v>centot-explndbld</v>
      </c>
      <c r="L38" s="242" t="str">
        <f t="shared" si="7"/>
        <v>centot-</v>
      </c>
    </row>
    <row r="39" spans="1:12">
      <c r="A39" s="243" t="s">
        <v>576</v>
      </c>
      <c r="B39" s="311">
        <f t="shared" ca="1" si="0"/>
        <v>0</v>
      </c>
      <c r="C39" t="str">
        <f t="shared" ca="1" si="1"/>
        <v/>
      </c>
      <c r="D39" t="str">
        <f t="shared" ca="1" si="1"/>
        <v/>
      </c>
      <c r="E39" t="str">
        <f t="shared" ca="1" si="1"/>
        <v/>
      </c>
      <c r="F39" t="str">
        <f t="shared" ca="1" si="1"/>
        <v/>
      </c>
      <c r="G39" s="242" t="str">
        <f t="shared" si="2"/>
        <v>EandR1</v>
      </c>
      <c r="H39" s="242" t="str">
        <f t="shared" si="3"/>
        <v>tradtot</v>
      </c>
      <c r="I39" s="242" t="str">
        <f t="shared" si="4"/>
        <v>explndbld</v>
      </c>
      <c r="J39" s="242" t="str">
        <f t="shared" si="5"/>
        <v>EandR1-</v>
      </c>
      <c r="K39" s="242" t="str">
        <f t="shared" si="6"/>
        <v>tradtot-explndbld</v>
      </c>
      <c r="L39" s="242" t="str">
        <f t="shared" si="7"/>
        <v>tradtot-</v>
      </c>
    </row>
    <row r="40" spans="1:12">
      <c r="A40" s="243" t="s">
        <v>255</v>
      </c>
      <c r="B40" s="311">
        <f t="shared" ca="1" si="0"/>
        <v>0</v>
      </c>
      <c r="C40">
        <f t="shared" ca="1" si="1"/>
        <v>0</v>
      </c>
      <c r="D40">
        <f t="shared" ca="1" si="1"/>
        <v>0</v>
      </c>
      <c r="E40">
        <f t="shared" ca="1" si="1"/>
        <v>0</v>
      </c>
      <c r="F40" t="str">
        <f t="shared" ca="1" si="1"/>
        <v/>
      </c>
      <c r="G40" s="242" t="str">
        <f t="shared" si="2"/>
        <v>EandR1</v>
      </c>
      <c r="H40" s="242" t="str">
        <f t="shared" si="3"/>
        <v>alltot</v>
      </c>
      <c r="I40" s="242" t="str">
        <f t="shared" si="4"/>
        <v>explndbld</v>
      </c>
      <c r="J40" s="242" t="str">
        <f t="shared" si="5"/>
        <v>EandR1-</v>
      </c>
      <c r="K40" s="242" t="str">
        <f t="shared" si="6"/>
        <v>alltot-explndbld</v>
      </c>
      <c r="L40" s="242" t="str">
        <f t="shared" si="7"/>
        <v>alltot-</v>
      </c>
    </row>
    <row r="41" spans="1:12">
      <c r="A41" s="243" t="s">
        <v>577</v>
      </c>
      <c r="B41" s="311">
        <f t="shared" ca="1" si="0"/>
        <v>0</v>
      </c>
      <c r="C41" t="str">
        <f t="shared" ca="1" si="1"/>
        <v/>
      </c>
      <c r="D41" t="str">
        <f t="shared" ca="1" si="1"/>
        <v/>
      </c>
      <c r="E41" t="str">
        <f t="shared" ca="1" si="1"/>
        <v/>
      </c>
      <c r="F41" t="str">
        <f t="shared" ca="1" si="1"/>
        <v/>
      </c>
      <c r="G41" s="242" t="str">
        <f t="shared" si="2"/>
        <v>EandR1</v>
      </c>
      <c r="H41" s="242" t="str">
        <f t="shared" si="3"/>
        <v>edutot</v>
      </c>
      <c r="I41" s="242" t="str">
        <f t="shared" si="4"/>
        <v>expcnscnvrnv</v>
      </c>
      <c r="J41" s="242" t="str">
        <f t="shared" si="5"/>
        <v>EandR1-</v>
      </c>
      <c r="K41" s="242" t="str">
        <f t="shared" si="6"/>
        <v>edutot-expcnscnvrnv</v>
      </c>
      <c r="L41" s="242" t="str">
        <f t="shared" si="7"/>
        <v>edutot-</v>
      </c>
    </row>
    <row r="42" spans="1:12">
      <c r="A42" s="243" t="s">
        <v>578</v>
      </c>
      <c r="B42" s="311">
        <f t="shared" ca="1" si="0"/>
        <v>0</v>
      </c>
      <c r="C42" t="str">
        <f t="shared" ca="1" si="1"/>
        <v/>
      </c>
      <c r="D42" t="str">
        <f t="shared" ca="1" si="1"/>
        <v/>
      </c>
      <c r="E42" t="str">
        <f t="shared" ca="1" si="1"/>
        <v/>
      </c>
      <c r="F42" t="str">
        <f t="shared" ca="1" si="1"/>
        <v/>
      </c>
      <c r="G42" s="242" t="str">
        <f t="shared" si="2"/>
        <v>EandR1</v>
      </c>
      <c r="H42" s="242" t="str">
        <f t="shared" si="3"/>
        <v>transtot</v>
      </c>
      <c r="I42" s="242" t="str">
        <f t="shared" si="4"/>
        <v>expcnscnvrnv</v>
      </c>
      <c r="J42" s="242" t="str">
        <f t="shared" si="5"/>
        <v>EandR1-</v>
      </c>
      <c r="K42" s="242" t="str">
        <f t="shared" si="6"/>
        <v>transtot-expcnscnvrnv</v>
      </c>
      <c r="L42" s="242" t="str">
        <f t="shared" si="7"/>
        <v>transtot-</v>
      </c>
    </row>
    <row r="43" spans="1:12">
      <c r="A43" s="243" t="s">
        <v>579</v>
      </c>
      <c r="B43" s="311">
        <f t="shared" ca="1" si="0"/>
        <v>0</v>
      </c>
      <c r="C43" t="str">
        <f t="shared" ca="1" si="1"/>
        <v/>
      </c>
      <c r="D43" t="str">
        <f t="shared" ca="1" si="1"/>
        <v/>
      </c>
      <c r="E43" t="str">
        <f t="shared" ca="1" si="1"/>
        <v/>
      </c>
      <c r="F43" t="str">
        <f t="shared" ca="1" si="1"/>
        <v/>
      </c>
      <c r="G43" s="242" t="str">
        <f t="shared" si="2"/>
        <v>EandR1</v>
      </c>
      <c r="H43" s="242" t="str">
        <f t="shared" si="3"/>
        <v>sctot</v>
      </c>
      <c r="I43" s="242" t="str">
        <f t="shared" si="4"/>
        <v>expcnscnvrnv</v>
      </c>
      <c r="J43" s="242" t="str">
        <f t="shared" si="5"/>
        <v>EandR1-</v>
      </c>
      <c r="K43" s="242" t="str">
        <f t="shared" si="6"/>
        <v>sctot-expcnscnvrnv</v>
      </c>
      <c r="L43" s="242" t="str">
        <f t="shared" si="7"/>
        <v>sctot-</v>
      </c>
    </row>
    <row r="44" spans="1:12">
      <c r="A44" s="243" t="s">
        <v>580</v>
      </c>
      <c r="B44" s="311">
        <f t="shared" ca="1" si="0"/>
        <v>0</v>
      </c>
      <c r="C44" t="str">
        <f t="shared" ca="1" si="1"/>
        <v/>
      </c>
      <c r="D44" t="str">
        <f t="shared" ca="1" si="1"/>
        <v/>
      </c>
      <c r="E44" t="str">
        <f t="shared" ca="1" si="1"/>
        <v/>
      </c>
      <c r="F44" t="str">
        <f t="shared" ca="1" si="1"/>
        <v/>
      </c>
      <c r="G44" s="242" t="str">
        <f t="shared" si="2"/>
        <v>EandR1</v>
      </c>
      <c r="H44" s="242" t="str">
        <f t="shared" si="3"/>
        <v>phtot</v>
      </c>
      <c r="I44" s="242" t="str">
        <f t="shared" si="4"/>
        <v>expcnscnvrnv</v>
      </c>
      <c r="J44" s="242" t="str">
        <f t="shared" si="5"/>
        <v>EandR1-</v>
      </c>
      <c r="K44" s="242" t="str">
        <f t="shared" si="6"/>
        <v>phtot-expcnscnvrnv</v>
      </c>
      <c r="L44" s="242" t="str">
        <f t="shared" si="7"/>
        <v>phtot-</v>
      </c>
    </row>
    <row r="45" spans="1:12">
      <c r="A45" s="243" t="s">
        <v>581</v>
      </c>
      <c r="B45" s="311">
        <f ca="1">INDEX(INDIRECT(LEFT($A45,SEARCH("-",$A45,1)-1)&amp;"_data"),MATCH(MID($A45, SEARCH("-",$A45) + 1, SEARCH("-",$A45,SEARCH("-",$A45)+1) - SEARCH("-",$A45) - 1),INDIRECT(LEFT($A45,SEARCH("-",$A45,1)-1)&amp;"_rows"),0),MATCH(RIGHT($A45,LEN($A45) - SEARCH("-", $A45, SEARCH("-", $A45) + 1)),INDIRECT(LEFT($A45,SEARCH("-",$A45,1)-1)&amp;"_Header"),0))</f>
        <v>0</v>
      </c>
      <c r="C45" t="str">
        <f t="shared" ref="C45:F46" ca="1" si="17">IFERROR(INDEX(INDIRECT(LEFT($A45,SEARCH("-",$A45,1)-1)&amp;"_validation_data"),MATCH($A45&amp;"-"&amp;C$1,INDIRECT(LEFT($A45,SEARCH("-",$A45,1)-1)&amp;"_validation_rows"),0),3),"")</f>
        <v/>
      </c>
      <c r="D45" t="str">
        <f t="shared" ca="1" si="17"/>
        <v/>
      </c>
      <c r="E45" t="str">
        <f t="shared" ca="1" si="17"/>
        <v/>
      </c>
      <c r="F45" t="str">
        <f t="shared" ca="1" si="17"/>
        <v/>
      </c>
      <c r="G45" s="242" t="str">
        <f t="shared" ref="G45:G46" si="18">LEFT(A45,SEARCH("-",A45)-1)</f>
        <v>EandR1</v>
      </c>
      <c r="H45" s="242" t="str">
        <f t="shared" ref="H45:H46" si="19">LEFT(K45,SEARCH("-",K45)-1)</f>
        <v>houshratot</v>
      </c>
      <c r="I45" s="242" t="str">
        <f t="shared" ref="I45:I46" si="20">SUBSTITUTE(K45,L45,"")</f>
        <v>expcnscnvrnv</v>
      </c>
      <c r="J45" s="242" t="str">
        <f t="shared" ref="J45:J46" si="21">LEFT(A45,SEARCH("-",A45))</f>
        <v>EandR1-</v>
      </c>
      <c r="K45" s="242" t="str">
        <f t="shared" ref="K45:K46" si="22">SUBSTITUTE(A45,J45,"")</f>
        <v>houshratot-expcnscnvrnv</v>
      </c>
      <c r="L45" s="242" t="str">
        <f t="shared" ref="L45:L46" si="23">LEFT(K45,SEARCH("-",K45))</f>
        <v>houshratot-</v>
      </c>
    </row>
    <row r="46" spans="1:12">
      <c r="A46" s="243" t="s">
        <v>582</v>
      </c>
      <c r="B46" s="311">
        <f ca="1">INDEX(INDIRECT(LEFT($A46,SEARCH("-",$A46,1)-1)&amp;"_data"),MATCH(MID($A46, SEARCH("-",$A46) + 1, SEARCH("-",$A46,SEARCH("-",$A46)+1) - SEARCH("-",$A46) - 1),INDIRECT(LEFT($A46,SEARCH("-",$A46,1)-1)&amp;"_rows"),0),MATCH(RIGHT($A46,LEN($A46) - SEARCH("-", $A46, SEARCH("-", $A46) + 1)),INDIRECT(LEFT($A46,SEARCH("-",$A46,1)-1)&amp;"_Header"),0))</f>
        <v>0</v>
      </c>
      <c r="C46" t="str">
        <f t="shared" ca="1" si="17"/>
        <v/>
      </c>
      <c r="D46" t="str">
        <f t="shared" ca="1" si="17"/>
        <v/>
      </c>
      <c r="E46" t="str">
        <f t="shared" ca="1" si="17"/>
        <v/>
      </c>
      <c r="F46" t="str">
        <f t="shared" ca="1" si="17"/>
        <v/>
      </c>
      <c r="G46" s="242" t="str">
        <f t="shared" si="18"/>
        <v>EandR1</v>
      </c>
      <c r="H46" s="242" t="str">
        <f t="shared" si="19"/>
        <v>housgfcftot</v>
      </c>
      <c r="I46" s="242" t="str">
        <f t="shared" si="20"/>
        <v>expcnscnvrnv</v>
      </c>
      <c r="J46" s="242" t="str">
        <f t="shared" si="21"/>
        <v>EandR1-</v>
      </c>
      <c r="K46" s="242" t="str">
        <f t="shared" si="22"/>
        <v>housgfcftot-expcnscnvrnv</v>
      </c>
      <c r="L46" s="242" t="str">
        <f t="shared" si="23"/>
        <v>housgfcftot-</v>
      </c>
    </row>
    <row r="47" spans="1:12">
      <c r="A47" s="243" t="s">
        <v>583</v>
      </c>
      <c r="B47" s="311">
        <f t="shared" ca="1" si="0"/>
        <v>0</v>
      </c>
      <c r="C47" t="str">
        <f t="shared" ca="1" si="1"/>
        <v/>
      </c>
      <c r="D47" t="str">
        <f t="shared" ca="1" si="1"/>
        <v/>
      </c>
      <c r="E47" t="str">
        <f t="shared" ca="1" si="1"/>
        <v/>
      </c>
      <c r="F47" t="str">
        <f t="shared" ca="1" si="1"/>
        <v/>
      </c>
      <c r="G47" s="242" t="str">
        <f t="shared" si="2"/>
        <v>EandR1</v>
      </c>
      <c r="H47" s="242" t="str">
        <f t="shared" si="3"/>
        <v>houstot</v>
      </c>
      <c r="I47" s="242" t="str">
        <f t="shared" si="4"/>
        <v>expcnscnvrnv</v>
      </c>
      <c r="J47" s="242" t="str">
        <f t="shared" si="5"/>
        <v>EandR1-</v>
      </c>
      <c r="K47" s="242" t="str">
        <f t="shared" si="6"/>
        <v>houstot-expcnscnvrnv</v>
      </c>
      <c r="L47" s="242" t="str">
        <f t="shared" si="7"/>
        <v>houstot-</v>
      </c>
    </row>
    <row r="48" spans="1:12">
      <c r="A48" s="243" t="s">
        <v>584</v>
      </c>
      <c r="B48" s="311">
        <f t="shared" ca="1" si="0"/>
        <v>0</v>
      </c>
      <c r="C48" t="str">
        <f t="shared" ca="1" si="1"/>
        <v/>
      </c>
      <c r="D48" t="str">
        <f t="shared" ca="1" si="1"/>
        <v/>
      </c>
      <c r="E48" t="str">
        <f t="shared" ca="1" si="1"/>
        <v/>
      </c>
      <c r="F48" t="str">
        <f t="shared" ca="1" si="1"/>
        <v/>
      </c>
      <c r="G48" s="242" t="str">
        <f t="shared" si="2"/>
        <v>EandR1</v>
      </c>
      <c r="H48" s="242" t="str">
        <f t="shared" si="3"/>
        <v>cultot</v>
      </c>
      <c r="I48" s="242" t="str">
        <f t="shared" si="4"/>
        <v>expcnscnvrnv</v>
      </c>
      <c r="J48" s="242" t="str">
        <f t="shared" si="5"/>
        <v>EandR1-</v>
      </c>
      <c r="K48" s="242" t="str">
        <f t="shared" si="6"/>
        <v>cultot-expcnscnvrnv</v>
      </c>
      <c r="L48" s="242" t="str">
        <f t="shared" si="7"/>
        <v>cultot-</v>
      </c>
    </row>
    <row r="49" spans="1:12">
      <c r="A49" s="243" t="s">
        <v>585</v>
      </c>
      <c r="B49" s="311">
        <f t="shared" ca="1" si="0"/>
        <v>0</v>
      </c>
      <c r="C49" t="str">
        <f t="shared" ca="1" si="1"/>
        <v/>
      </c>
      <c r="D49" t="str">
        <f t="shared" ca="1" si="1"/>
        <v/>
      </c>
      <c r="E49" t="str">
        <f t="shared" ca="1" si="1"/>
        <v/>
      </c>
      <c r="F49" t="str">
        <f t="shared" ca="1" si="1"/>
        <v/>
      </c>
      <c r="G49" s="242" t="str">
        <f t="shared" si="2"/>
        <v>EandR1</v>
      </c>
      <c r="H49" s="242" t="str">
        <f t="shared" si="3"/>
        <v>envtot</v>
      </c>
      <c r="I49" s="242" t="str">
        <f t="shared" si="4"/>
        <v>expcnscnvrnv</v>
      </c>
      <c r="J49" s="242" t="str">
        <f t="shared" si="5"/>
        <v>EandR1-</v>
      </c>
      <c r="K49" s="242" t="str">
        <f t="shared" si="6"/>
        <v>envtot-expcnscnvrnv</v>
      </c>
      <c r="L49" s="242" t="str">
        <f t="shared" si="7"/>
        <v>envtot-</v>
      </c>
    </row>
    <row r="50" spans="1:12">
      <c r="A50" s="243" t="s">
        <v>586</v>
      </c>
      <c r="B50" s="311">
        <f t="shared" ca="1" si="0"/>
        <v>0</v>
      </c>
      <c r="C50" t="str">
        <f t="shared" ref="C50:F73" ca="1" si="24">IFERROR(INDEX(INDIRECT(LEFT($A50,SEARCH("-",$A50,1)-1)&amp;"_validation_data"),MATCH($A50&amp;"-"&amp;C$1,INDIRECT(LEFT($A50,SEARCH("-",$A50,1)-1)&amp;"_validation_rows"),0),3),"")</f>
        <v/>
      </c>
      <c r="D50" t="str">
        <f t="shared" ca="1" si="24"/>
        <v/>
      </c>
      <c r="E50" t="str">
        <f t="shared" ca="1" si="24"/>
        <v/>
      </c>
      <c r="F50" t="str">
        <f t="shared" ca="1" si="24"/>
        <v/>
      </c>
      <c r="G50" s="242" t="str">
        <f t="shared" si="2"/>
        <v>EandR1</v>
      </c>
      <c r="H50" s="242" t="str">
        <f t="shared" si="3"/>
        <v>plantot</v>
      </c>
      <c r="I50" s="242" t="str">
        <f t="shared" si="4"/>
        <v>expcnscnvrnv</v>
      </c>
      <c r="J50" s="242" t="str">
        <f t="shared" si="5"/>
        <v>EandR1-</v>
      </c>
      <c r="K50" s="242" t="str">
        <f t="shared" si="6"/>
        <v>plantot-expcnscnvrnv</v>
      </c>
      <c r="L50" s="242" t="str">
        <f t="shared" si="7"/>
        <v>plantot-</v>
      </c>
    </row>
    <row r="51" spans="1:12">
      <c r="A51" s="243" t="s">
        <v>587</v>
      </c>
      <c r="B51" s="311">
        <f t="shared" ca="1" si="0"/>
        <v>0</v>
      </c>
      <c r="C51" t="str">
        <f t="shared" ca="1" si="24"/>
        <v/>
      </c>
      <c r="D51" t="str">
        <f t="shared" ca="1" si="24"/>
        <v/>
      </c>
      <c r="E51" t="str">
        <f t="shared" ca="1" si="24"/>
        <v/>
      </c>
      <c r="F51" t="str">
        <f t="shared" ca="1" si="24"/>
        <v/>
      </c>
      <c r="G51" s="242" t="str">
        <f t="shared" ref="G51" si="25">LEFT(A51,SEARCH("-",A51)-1)</f>
        <v>EandR1</v>
      </c>
      <c r="H51" s="242" t="s">
        <v>208</v>
      </c>
      <c r="I51" s="242" t="str">
        <f t="shared" si="4"/>
        <v>expcnscnvrnv</v>
      </c>
      <c r="J51" s="242" t="str">
        <f t="shared" si="5"/>
        <v>EandR1-</v>
      </c>
      <c r="K51" s="242" t="str">
        <f t="shared" si="6"/>
        <v>digtot-expcnscnvrnv</v>
      </c>
      <c r="L51" s="242" t="str">
        <f t="shared" si="7"/>
        <v>digtot-</v>
      </c>
    </row>
    <row r="52" spans="1:12">
      <c r="A52" s="243" t="s">
        <v>588</v>
      </c>
      <c r="B52" s="311">
        <f t="shared" ca="1" si="0"/>
        <v>0</v>
      </c>
      <c r="C52" t="str">
        <f t="shared" ca="1" si="24"/>
        <v/>
      </c>
      <c r="D52" t="str">
        <f t="shared" ca="1" si="24"/>
        <v/>
      </c>
      <c r="E52" t="str">
        <f t="shared" ca="1" si="24"/>
        <v/>
      </c>
      <c r="F52" t="str">
        <f t="shared" ca="1" si="24"/>
        <v/>
      </c>
      <c r="G52" s="242" t="str">
        <f t="shared" si="2"/>
        <v>EandR1</v>
      </c>
      <c r="H52" s="242" t="str">
        <f t="shared" si="3"/>
        <v>poltot</v>
      </c>
      <c r="I52" s="242" t="str">
        <f t="shared" si="4"/>
        <v>expcnscnvrnv</v>
      </c>
      <c r="J52" s="242" t="str">
        <f t="shared" si="5"/>
        <v>EandR1-</v>
      </c>
      <c r="K52" s="242" t="str">
        <f t="shared" si="6"/>
        <v>poltot-expcnscnvrnv</v>
      </c>
      <c r="L52" s="242" t="str">
        <f t="shared" si="7"/>
        <v>poltot-</v>
      </c>
    </row>
    <row r="53" spans="1:12">
      <c r="A53" s="243" t="s">
        <v>589</v>
      </c>
      <c r="B53" s="311">
        <f t="shared" ca="1" si="0"/>
        <v>0</v>
      </c>
      <c r="C53" t="str">
        <f t="shared" ca="1" si="24"/>
        <v/>
      </c>
      <c r="D53" t="str">
        <f t="shared" ca="1" si="24"/>
        <v/>
      </c>
      <c r="E53" t="str">
        <f t="shared" ca="1" si="24"/>
        <v/>
      </c>
      <c r="F53" t="str">
        <f t="shared" ca="1" si="24"/>
        <v/>
      </c>
      <c r="G53" s="242" t="str">
        <f t="shared" si="2"/>
        <v>EandR1</v>
      </c>
      <c r="H53" s="242" t="str">
        <f t="shared" si="3"/>
        <v>frstot</v>
      </c>
      <c r="I53" s="242" t="str">
        <f t="shared" si="4"/>
        <v>expcnscnvrnv</v>
      </c>
      <c r="J53" s="242" t="str">
        <f t="shared" si="5"/>
        <v>EandR1-</v>
      </c>
      <c r="K53" s="242" t="str">
        <f t="shared" si="6"/>
        <v>frstot-expcnscnvrnv</v>
      </c>
      <c r="L53" s="242" t="str">
        <f t="shared" si="7"/>
        <v>frstot-</v>
      </c>
    </row>
    <row r="54" spans="1:12">
      <c r="A54" s="243" t="s">
        <v>590</v>
      </c>
      <c r="B54" s="311">
        <f t="shared" ca="1" si="0"/>
        <v>0</v>
      </c>
      <c r="C54" t="str">
        <f t="shared" ca="1" si="24"/>
        <v/>
      </c>
      <c r="D54" t="str">
        <f t="shared" ca="1" si="24"/>
        <v/>
      </c>
      <c r="E54" t="str">
        <f t="shared" ca="1" si="24"/>
        <v/>
      </c>
      <c r="F54" t="str">
        <f t="shared" ca="1" si="24"/>
        <v/>
      </c>
      <c r="G54" s="242" t="str">
        <f t="shared" si="2"/>
        <v>EandR1</v>
      </c>
      <c r="H54" s="242" t="str">
        <f t="shared" si="3"/>
        <v>centot</v>
      </c>
      <c r="I54" s="242" t="str">
        <f t="shared" si="4"/>
        <v>expcnscnvrnv</v>
      </c>
      <c r="J54" s="242" t="str">
        <f t="shared" si="5"/>
        <v>EandR1-</v>
      </c>
      <c r="K54" s="242" t="str">
        <f t="shared" si="6"/>
        <v>centot-expcnscnvrnv</v>
      </c>
      <c r="L54" s="242" t="str">
        <f t="shared" si="7"/>
        <v>centot-</v>
      </c>
    </row>
    <row r="55" spans="1:12">
      <c r="A55" s="243" t="s">
        <v>591</v>
      </c>
      <c r="B55" s="311">
        <f t="shared" ca="1" si="0"/>
        <v>0</v>
      </c>
      <c r="C55" t="str">
        <f t="shared" ca="1" si="24"/>
        <v/>
      </c>
      <c r="D55" t="str">
        <f t="shared" ca="1" si="24"/>
        <v/>
      </c>
      <c r="E55" t="str">
        <f t="shared" ca="1" si="24"/>
        <v/>
      </c>
      <c r="F55" t="str">
        <f t="shared" ca="1" si="24"/>
        <v/>
      </c>
      <c r="G55" s="242" t="str">
        <f t="shared" si="2"/>
        <v>EandR1</v>
      </c>
      <c r="H55" s="242" t="str">
        <f t="shared" si="3"/>
        <v>tradtot</v>
      </c>
      <c r="I55" s="242" t="str">
        <f t="shared" si="4"/>
        <v>expcnscnvrnv</v>
      </c>
      <c r="J55" s="242" t="str">
        <f t="shared" si="5"/>
        <v>EandR1-</v>
      </c>
      <c r="K55" s="242" t="str">
        <f t="shared" si="6"/>
        <v>tradtot-expcnscnvrnv</v>
      </c>
      <c r="L55" s="242" t="str">
        <f t="shared" si="7"/>
        <v>tradtot-</v>
      </c>
    </row>
    <row r="56" spans="1:12">
      <c r="A56" s="243" t="s">
        <v>268</v>
      </c>
      <c r="B56" s="311">
        <f t="shared" ca="1" si="0"/>
        <v>0</v>
      </c>
      <c r="C56">
        <f t="shared" ca="1" si="24"/>
        <v>0</v>
      </c>
      <c r="D56">
        <f t="shared" ca="1" si="24"/>
        <v>0</v>
      </c>
      <c r="E56">
        <f t="shared" ca="1" si="24"/>
        <v>0</v>
      </c>
      <c r="F56" t="str">
        <f t="shared" ca="1" si="24"/>
        <v/>
      </c>
      <c r="G56" s="242" t="str">
        <f t="shared" si="2"/>
        <v>EandR1</v>
      </c>
      <c r="H56" s="242" t="str">
        <f t="shared" si="3"/>
        <v>alltot</v>
      </c>
      <c r="I56" s="242" t="str">
        <f t="shared" si="4"/>
        <v>expcnscnvrnv</v>
      </c>
      <c r="J56" s="242" t="str">
        <f t="shared" si="5"/>
        <v>EandR1-</v>
      </c>
      <c r="K56" s="242" t="str">
        <f t="shared" si="6"/>
        <v>alltot-expcnscnvrnv</v>
      </c>
      <c r="L56" s="242" t="str">
        <f t="shared" si="7"/>
        <v>alltot-</v>
      </c>
    </row>
    <row r="57" spans="1:12">
      <c r="A57" s="243" t="s">
        <v>592</v>
      </c>
      <c r="B57" s="311">
        <f t="shared" ca="1" si="0"/>
        <v>0</v>
      </c>
      <c r="C57" t="str">
        <f t="shared" ca="1" si="24"/>
        <v/>
      </c>
      <c r="D57" t="str">
        <f t="shared" ca="1" si="24"/>
        <v/>
      </c>
      <c r="E57" t="str">
        <f t="shared" ca="1" si="24"/>
        <v/>
      </c>
      <c r="F57" t="str">
        <f t="shared" ca="1" si="24"/>
        <v/>
      </c>
      <c r="G57" s="242" t="str">
        <f t="shared" si="2"/>
        <v>EandR1</v>
      </c>
      <c r="H57" s="242" t="str">
        <f t="shared" si="3"/>
        <v>edutot</v>
      </c>
      <c r="I57" s="242" t="str">
        <f t="shared" si="4"/>
        <v>expvhceqpmch</v>
      </c>
      <c r="J57" s="242" t="str">
        <f t="shared" si="5"/>
        <v>EandR1-</v>
      </c>
      <c r="K57" s="242" t="str">
        <f t="shared" si="6"/>
        <v>edutot-expvhceqpmch</v>
      </c>
      <c r="L57" s="242" t="str">
        <f t="shared" si="7"/>
        <v>edutot-</v>
      </c>
    </row>
    <row r="58" spans="1:12">
      <c r="A58" s="243" t="s">
        <v>593</v>
      </c>
      <c r="B58" s="311">
        <f t="shared" ca="1" si="0"/>
        <v>0</v>
      </c>
      <c r="C58" t="str">
        <f t="shared" ca="1" si="24"/>
        <v/>
      </c>
      <c r="D58" t="str">
        <f t="shared" ca="1" si="24"/>
        <v/>
      </c>
      <c r="E58" t="str">
        <f t="shared" ca="1" si="24"/>
        <v/>
      </c>
      <c r="F58" t="str">
        <f t="shared" ca="1" si="24"/>
        <v/>
      </c>
      <c r="G58" s="242" t="str">
        <f t="shared" si="2"/>
        <v>EandR1</v>
      </c>
      <c r="H58" s="242" t="str">
        <f t="shared" si="3"/>
        <v>transtot</v>
      </c>
      <c r="I58" s="242" t="str">
        <f t="shared" si="4"/>
        <v>expvhceqpmch</v>
      </c>
      <c r="J58" s="242" t="str">
        <f t="shared" si="5"/>
        <v>EandR1-</v>
      </c>
      <c r="K58" s="242" t="str">
        <f t="shared" si="6"/>
        <v>transtot-expvhceqpmch</v>
      </c>
      <c r="L58" s="242" t="str">
        <f t="shared" si="7"/>
        <v>transtot-</v>
      </c>
    </row>
    <row r="59" spans="1:12">
      <c r="A59" s="243" t="s">
        <v>594</v>
      </c>
      <c r="B59" s="311">
        <f t="shared" ca="1" si="0"/>
        <v>0</v>
      </c>
      <c r="C59" t="str">
        <f t="shared" ca="1" si="24"/>
        <v/>
      </c>
      <c r="D59" t="str">
        <f t="shared" ca="1" si="24"/>
        <v/>
      </c>
      <c r="E59" t="str">
        <f t="shared" ca="1" si="24"/>
        <v/>
      </c>
      <c r="F59" t="str">
        <f t="shared" ca="1" si="24"/>
        <v/>
      </c>
      <c r="G59" s="242" t="str">
        <f t="shared" si="2"/>
        <v>EandR1</v>
      </c>
      <c r="H59" s="242" t="str">
        <f t="shared" si="3"/>
        <v>sctot</v>
      </c>
      <c r="I59" s="242" t="str">
        <f t="shared" si="4"/>
        <v>expvhceqpmch</v>
      </c>
      <c r="J59" s="242" t="str">
        <f t="shared" si="5"/>
        <v>EandR1-</v>
      </c>
      <c r="K59" s="242" t="str">
        <f t="shared" si="6"/>
        <v>sctot-expvhceqpmch</v>
      </c>
      <c r="L59" s="242" t="str">
        <f t="shared" si="7"/>
        <v>sctot-</v>
      </c>
    </row>
    <row r="60" spans="1:12">
      <c r="A60" s="243" t="s">
        <v>595</v>
      </c>
      <c r="B60" s="311">
        <f t="shared" ca="1" si="0"/>
        <v>0</v>
      </c>
      <c r="C60" t="str">
        <f t="shared" ca="1" si="24"/>
        <v/>
      </c>
      <c r="D60" t="str">
        <f t="shared" ca="1" si="24"/>
        <v/>
      </c>
      <c r="E60" t="str">
        <f t="shared" ca="1" si="24"/>
        <v/>
      </c>
      <c r="F60" t="str">
        <f t="shared" ca="1" si="24"/>
        <v/>
      </c>
      <c r="G60" s="242" t="str">
        <f t="shared" si="2"/>
        <v>EandR1</v>
      </c>
      <c r="H60" s="242" t="str">
        <f t="shared" si="3"/>
        <v>phtot</v>
      </c>
      <c r="I60" s="242" t="str">
        <f t="shared" si="4"/>
        <v>expvhceqpmch</v>
      </c>
      <c r="J60" s="242" t="str">
        <f t="shared" si="5"/>
        <v>EandR1-</v>
      </c>
      <c r="K60" s="242" t="str">
        <f t="shared" si="6"/>
        <v>phtot-expvhceqpmch</v>
      </c>
      <c r="L60" s="242" t="str">
        <f t="shared" si="7"/>
        <v>phtot-</v>
      </c>
    </row>
    <row r="61" spans="1:12">
      <c r="A61" s="243" t="s">
        <v>596</v>
      </c>
      <c r="B61" s="311">
        <f ca="1">INDEX(INDIRECT(LEFT($A61,SEARCH("-",$A61,1)-1)&amp;"_data"),MATCH(MID($A61, SEARCH("-",$A61) + 1, SEARCH("-",$A61,SEARCH("-",$A61)+1) - SEARCH("-",$A61) - 1),INDIRECT(LEFT($A61,SEARCH("-",$A61,1)-1)&amp;"_rows"),0),MATCH(RIGHT($A61,LEN($A61) - SEARCH("-", $A61, SEARCH("-", $A61) + 1)),INDIRECT(LEFT($A61,SEARCH("-",$A61,1)-1)&amp;"_Header"),0))</f>
        <v>0</v>
      </c>
      <c r="C61" t="str">
        <f t="shared" ref="C61:F62" ca="1" si="26">IFERROR(INDEX(INDIRECT(LEFT($A61,SEARCH("-",$A61,1)-1)&amp;"_validation_data"),MATCH($A61&amp;"-"&amp;C$1,INDIRECT(LEFT($A61,SEARCH("-",$A61,1)-1)&amp;"_validation_rows"),0),3),"")</f>
        <v/>
      </c>
      <c r="D61" t="str">
        <f t="shared" ca="1" si="26"/>
        <v/>
      </c>
      <c r="E61" t="str">
        <f t="shared" ca="1" si="26"/>
        <v/>
      </c>
      <c r="F61" t="str">
        <f t="shared" ca="1" si="26"/>
        <v/>
      </c>
      <c r="G61" s="242" t="str">
        <f t="shared" ref="G61:G62" si="27">LEFT(A61,SEARCH("-",A61)-1)</f>
        <v>EandR1</v>
      </c>
      <c r="H61" s="242" t="str">
        <f t="shared" ref="H61:H62" si="28">LEFT(K61,SEARCH("-",K61)-1)</f>
        <v>houshratot</v>
      </c>
      <c r="I61" s="242" t="str">
        <f t="shared" ref="I61:I62" si="29">SUBSTITUTE(K61,L61,"")</f>
        <v>expvhceqpmch</v>
      </c>
      <c r="J61" s="242" t="str">
        <f t="shared" ref="J61:J62" si="30">LEFT(A61,SEARCH("-",A61))</f>
        <v>EandR1-</v>
      </c>
      <c r="K61" s="242" t="str">
        <f t="shared" ref="K61:K62" si="31">SUBSTITUTE(A61,J61,"")</f>
        <v>houshratot-expvhceqpmch</v>
      </c>
      <c r="L61" s="242" t="str">
        <f t="shared" ref="L61:L62" si="32">LEFT(K61,SEARCH("-",K61))</f>
        <v>houshratot-</v>
      </c>
    </row>
    <row r="62" spans="1:12">
      <c r="A62" s="243" t="s">
        <v>597</v>
      </c>
      <c r="B62" s="311">
        <f ca="1">INDEX(INDIRECT(LEFT($A62,SEARCH("-",$A62,1)-1)&amp;"_data"),MATCH(MID($A62, SEARCH("-",$A62) + 1, SEARCH("-",$A62,SEARCH("-",$A62)+1) - SEARCH("-",$A62) - 1),INDIRECT(LEFT($A62,SEARCH("-",$A62,1)-1)&amp;"_rows"),0),MATCH(RIGHT($A62,LEN($A62) - SEARCH("-", $A62, SEARCH("-", $A62) + 1)),INDIRECT(LEFT($A62,SEARCH("-",$A62,1)-1)&amp;"_Header"),0))</f>
        <v>0</v>
      </c>
      <c r="C62" t="str">
        <f t="shared" ca="1" si="26"/>
        <v/>
      </c>
      <c r="D62" t="str">
        <f t="shared" ca="1" si="26"/>
        <v/>
      </c>
      <c r="E62" t="str">
        <f t="shared" ca="1" si="26"/>
        <v/>
      </c>
      <c r="F62" t="str">
        <f t="shared" ca="1" si="26"/>
        <v/>
      </c>
      <c r="G62" s="242" t="str">
        <f t="shared" si="27"/>
        <v>EandR1</v>
      </c>
      <c r="H62" s="242" t="str">
        <f t="shared" si="28"/>
        <v>housgfcftot</v>
      </c>
      <c r="I62" s="242" t="str">
        <f t="shared" si="29"/>
        <v>expvhceqpmch</v>
      </c>
      <c r="J62" s="242" t="str">
        <f t="shared" si="30"/>
        <v>EandR1-</v>
      </c>
      <c r="K62" s="242" t="str">
        <f t="shared" si="31"/>
        <v>housgfcftot-expvhceqpmch</v>
      </c>
      <c r="L62" s="242" t="str">
        <f t="shared" si="32"/>
        <v>housgfcftot-</v>
      </c>
    </row>
    <row r="63" spans="1:12">
      <c r="A63" s="243" t="s">
        <v>598</v>
      </c>
      <c r="B63" s="311">
        <f t="shared" ca="1" si="0"/>
        <v>0</v>
      </c>
      <c r="C63" t="str">
        <f t="shared" ca="1" si="24"/>
        <v/>
      </c>
      <c r="D63" t="str">
        <f t="shared" ca="1" si="24"/>
        <v/>
      </c>
      <c r="E63" t="str">
        <f t="shared" ca="1" si="24"/>
        <v/>
      </c>
      <c r="F63" t="str">
        <f t="shared" ca="1" si="24"/>
        <v/>
      </c>
      <c r="G63" s="242" t="str">
        <f t="shared" si="2"/>
        <v>EandR1</v>
      </c>
      <c r="H63" s="242" t="str">
        <f t="shared" si="3"/>
        <v>houstot</v>
      </c>
      <c r="I63" s="242" t="str">
        <f t="shared" si="4"/>
        <v>expvhceqpmch</v>
      </c>
      <c r="J63" s="242" t="str">
        <f t="shared" si="5"/>
        <v>EandR1-</v>
      </c>
      <c r="K63" s="242" t="str">
        <f t="shared" si="6"/>
        <v>houstot-expvhceqpmch</v>
      </c>
      <c r="L63" s="242" t="str">
        <f t="shared" si="7"/>
        <v>houstot-</v>
      </c>
    </row>
    <row r="64" spans="1:12">
      <c r="A64" s="243" t="s">
        <v>599</v>
      </c>
      <c r="B64" s="311">
        <f t="shared" ca="1" si="0"/>
        <v>0</v>
      </c>
      <c r="C64" t="str">
        <f t="shared" ca="1" si="24"/>
        <v/>
      </c>
      <c r="D64" t="str">
        <f t="shared" ca="1" si="24"/>
        <v/>
      </c>
      <c r="E64" t="str">
        <f t="shared" ca="1" si="24"/>
        <v/>
      </c>
      <c r="F64" t="str">
        <f t="shared" ca="1" si="24"/>
        <v/>
      </c>
      <c r="G64" s="242" t="str">
        <f t="shared" si="2"/>
        <v>EandR1</v>
      </c>
      <c r="H64" s="242" t="str">
        <f t="shared" si="3"/>
        <v>cultot</v>
      </c>
      <c r="I64" s="242" t="str">
        <f t="shared" si="4"/>
        <v>expvhceqpmch</v>
      </c>
      <c r="J64" s="242" t="str">
        <f t="shared" si="5"/>
        <v>EandR1-</v>
      </c>
      <c r="K64" s="242" t="str">
        <f t="shared" si="6"/>
        <v>cultot-expvhceqpmch</v>
      </c>
      <c r="L64" s="242" t="str">
        <f t="shared" si="7"/>
        <v>cultot-</v>
      </c>
    </row>
    <row r="65" spans="1:12">
      <c r="A65" s="243" t="s">
        <v>600</v>
      </c>
      <c r="B65" s="311">
        <f t="shared" ca="1" si="0"/>
        <v>0</v>
      </c>
      <c r="C65" t="str">
        <f t="shared" ca="1" si="24"/>
        <v/>
      </c>
      <c r="D65" t="str">
        <f t="shared" ca="1" si="24"/>
        <v/>
      </c>
      <c r="E65" t="str">
        <f t="shared" ca="1" si="24"/>
        <v/>
      </c>
      <c r="F65" t="str">
        <f t="shared" ca="1" si="24"/>
        <v/>
      </c>
      <c r="G65" s="242" t="str">
        <f t="shared" si="2"/>
        <v>EandR1</v>
      </c>
      <c r="H65" s="242" t="str">
        <f t="shared" si="3"/>
        <v>envtot</v>
      </c>
      <c r="I65" s="242" t="str">
        <f t="shared" si="4"/>
        <v>expvhceqpmch</v>
      </c>
      <c r="J65" s="242" t="str">
        <f t="shared" si="5"/>
        <v>EandR1-</v>
      </c>
      <c r="K65" s="242" t="str">
        <f t="shared" si="6"/>
        <v>envtot-expvhceqpmch</v>
      </c>
      <c r="L65" s="242" t="str">
        <f t="shared" si="7"/>
        <v>envtot-</v>
      </c>
    </row>
    <row r="66" spans="1:12">
      <c r="A66" s="243" t="s">
        <v>601</v>
      </c>
      <c r="B66" s="311">
        <f t="shared" ca="1" si="0"/>
        <v>0</v>
      </c>
      <c r="C66" t="str">
        <f t="shared" ca="1" si="24"/>
        <v/>
      </c>
      <c r="D66" t="str">
        <f t="shared" ca="1" si="24"/>
        <v/>
      </c>
      <c r="E66" t="str">
        <f t="shared" ca="1" si="24"/>
        <v/>
      </c>
      <c r="F66" t="str">
        <f t="shared" ca="1" si="24"/>
        <v/>
      </c>
      <c r="G66" s="242" t="str">
        <f t="shared" si="2"/>
        <v>EandR1</v>
      </c>
      <c r="H66" s="242" t="str">
        <f t="shared" si="3"/>
        <v>plantot</v>
      </c>
      <c r="I66" s="242" t="str">
        <f t="shared" si="4"/>
        <v>expvhceqpmch</v>
      </c>
      <c r="J66" s="242" t="str">
        <f t="shared" si="5"/>
        <v>EandR1-</v>
      </c>
      <c r="K66" s="242" t="str">
        <f t="shared" si="6"/>
        <v>plantot-expvhceqpmch</v>
      </c>
      <c r="L66" s="242" t="str">
        <f t="shared" si="7"/>
        <v>plantot-</v>
      </c>
    </row>
    <row r="67" spans="1:12">
      <c r="A67" s="243" t="s">
        <v>602</v>
      </c>
      <c r="B67" s="311">
        <f t="shared" ca="1" si="0"/>
        <v>0</v>
      </c>
      <c r="C67" t="str">
        <f t="shared" ca="1" si="24"/>
        <v/>
      </c>
      <c r="D67" t="str">
        <f t="shared" ca="1" si="24"/>
        <v/>
      </c>
      <c r="E67" t="str">
        <f t="shared" ca="1" si="24"/>
        <v/>
      </c>
      <c r="F67" t="str">
        <f t="shared" ca="1" si="24"/>
        <v/>
      </c>
      <c r="G67" s="242" t="str">
        <f t="shared" ref="G67" si="33">LEFT(A67,SEARCH("-",A67)-1)</f>
        <v>EandR1</v>
      </c>
      <c r="H67" s="242" t="s">
        <v>208</v>
      </c>
      <c r="I67" s="242" t="str">
        <f t="shared" si="4"/>
        <v>expvhceqpmch</v>
      </c>
      <c r="J67" s="242" t="str">
        <f t="shared" si="5"/>
        <v>EandR1-</v>
      </c>
      <c r="K67" s="242" t="str">
        <f t="shared" si="6"/>
        <v>digtot-expvhceqpmch</v>
      </c>
      <c r="L67" s="242" t="str">
        <f t="shared" si="7"/>
        <v>digtot-</v>
      </c>
    </row>
    <row r="68" spans="1:12">
      <c r="A68" s="243" t="s">
        <v>603</v>
      </c>
      <c r="B68" s="311">
        <f t="shared" ca="1" si="0"/>
        <v>0</v>
      </c>
      <c r="C68" t="str">
        <f t="shared" ca="1" si="24"/>
        <v/>
      </c>
      <c r="D68" t="str">
        <f t="shared" ca="1" si="24"/>
        <v/>
      </c>
      <c r="E68" t="str">
        <f t="shared" ca="1" si="24"/>
        <v/>
      </c>
      <c r="F68" t="str">
        <f t="shared" ca="1" si="24"/>
        <v/>
      </c>
      <c r="G68" s="242" t="str">
        <f t="shared" si="2"/>
        <v>EandR1</v>
      </c>
      <c r="H68" s="242" t="str">
        <f t="shared" si="3"/>
        <v>poltot</v>
      </c>
      <c r="I68" s="242" t="str">
        <f t="shared" si="4"/>
        <v>expvhceqpmch</v>
      </c>
      <c r="J68" s="242" t="str">
        <f t="shared" si="5"/>
        <v>EandR1-</v>
      </c>
      <c r="K68" s="242" t="str">
        <f t="shared" si="6"/>
        <v>poltot-expvhceqpmch</v>
      </c>
      <c r="L68" s="242" t="str">
        <f t="shared" si="7"/>
        <v>poltot-</v>
      </c>
    </row>
    <row r="69" spans="1:12">
      <c r="A69" s="243" t="s">
        <v>604</v>
      </c>
      <c r="B69" s="311">
        <f t="shared" ca="1" si="0"/>
        <v>0</v>
      </c>
      <c r="C69" t="str">
        <f t="shared" ca="1" si="24"/>
        <v/>
      </c>
      <c r="D69" t="str">
        <f t="shared" ca="1" si="24"/>
        <v/>
      </c>
      <c r="E69" t="str">
        <f t="shared" ca="1" si="24"/>
        <v/>
      </c>
      <c r="F69" t="str">
        <f t="shared" ca="1" si="24"/>
        <v/>
      </c>
      <c r="G69" s="242" t="str">
        <f t="shared" si="2"/>
        <v>EandR1</v>
      </c>
      <c r="H69" s="242" t="str">
        <f t="shared" si="3"/>
        <v>frstot</v>
      </c>
      <c r="I69" s="242" t="str">
        <f t="shared" si="4"/>
        <v>expvhceqpmch</v>
      </c>
      <c r="J69" s="242" t="str">
        <f t="shared" si="5"/>
        <v>EandR1-</v>
      </c>
      <c r="K69" s="242" t="str">
        <f t="shared" si="6"/>
        <v>frstot-expvhceqpmch</v>
      </c>
      <c r="L69" s="242" t="str">
        <f t="shared" si="7"/>
        <v>frstot-</v>
      </c>
    </row>
    <row r="70" spans="1:12">
      <c r="A70" s="243" t="s">
        <v>605</v>
      </c>
      <c r="B70" s="311">
        <f t="shared" ca="1" si="0"/>
        <v>0</v>
      </c>
      <c r="C70" t="str">
        <f t="shared" ca="1" si="24"/>
        <v/>
      </c>
      <c r="D70" t="str">
        <f t="shared" ca="1" si="24"/>
        <v/>
      </c>
      <c r="E70" t="str">
        <f t="shared" ca="1" si="24"/>
        <v/>
      </c>
      <c r="F70" t="str">
        <f t="shared" ca="1" si="24"/>
        <v/>
      </c>
      <c r="G70" s="242" t="str">
        <f t="shared" si="2"/>
        <v>EandR1</v>
      </c>
      <c r="H70" s="242" t="str">
        <f t="shared" si="3"/>
        <v>centot</v>
      </c>
      <c r="I70" s="242" t="str">
        <f t="shared" si="4"/>
        <v>expvhceqpmch</v>
      </c>
      <c r="J70" s="242" t="str">
        <f t="shared" si="5"/>
        <v>EandR1-</v>
      </c>
      <c r="K70" s="242" t="str">
        <f t="shared" si="6"/>
        <v>centot-expvhceqpmch</v>
      </c>
      <c r="L70" s="242" t="str">
        <f t="shared" si="7"/>
        <v>centot-</v>
      </c>
    </row>
    <row r="71" spans="1:12">
      <c r="A71" s="243" t="s">
        <v>606</v>
      </c>
      <c r="B71" s="311">
        <f t="shared" ca="1" si="0"/>
        <v>0</v>
      </c>
      <c r="C71" t="str">
        <f t="shared" ca="1" si="24"/>
        <v/>
      </c>
      <c r="D71" t="str">
        <f t="shared" ca="1" si="24"/>
        <v/>
      </c>
      <c r="E71" t="str">
        <f t="shared" ca="1" si="24"/>
        <v/>
      </c>
      <c r="F71" t="str">
        <f t="shared" ca="1" si="24"/>
        <v/>
      </c>
      <c r="G71" s="242" t="str">
        <f t="shared" si="2"/>
        <v>EandR1</v>
      </c>
      <c r="H71" s="242" t="str">
        <f t="shared" si="3"/>
        <v>tradtot</v>
      </c>
      <c r="I71" s="242" t="str">
        <f t="shared" si="4"/>
        <v>expvhceqpmch</v>
      </c>
      <c r="J71" s="242" t="str">
        <f t="shared" si="5"/>
        <v>EandR1-</v>
      </c>
      <c r="K71" s="242" t="str">
        <f t="shared" si="6"/>
        <v>tradtot-expvhceqpmch</v>
      </c>
      <c r="L71" s="242" t="str">
        <f t="shared" si="7"/>
        <v>tradtot-</v>
      </c>
    </row>
    <row r="72" spans="1:12">
      <c r="A72" s="243" t="s">
        <v>275</v>
      </c>
      <c r="B72" s="311">
        <f t="shared" ca="1" si="0"/>
        <v>0</v>
      </c>
      <c r="C72">
        <f t="shared" ca="1" si="24"/>
        <v>0</v>
      </c>
      <c r="D72">
        <f t="shared" ca="1" si="24"/>
        <v>0</v>
      </c>
      <c r="E72">
        <f t="shared" ca="1" si="24"/>
        <v>0</v>
      </c>
      <c r="F72" t="str">
        <f t="shared" ca="1" si="24"/>
        <v/>
      </c>
      <c r="G72" s="242" t="str">
        <f t="shared" si="2"/>
        <v>EandR1</v>
      </c>
      <c r="H72" s="242" t="str">
        <f t="shared" si="3"/>
        <v>alltot</v>
      </c>
      <c r="I72" s="242" t="str">
        <f t="shared" si="4"/>
        <v>expvhceqpmch</v>
      </c>
      <c r="J72" s="242" t="str">
        <f t="shared" si="5"/>
        <v>EandR1-</v>
      </c>
      <c r="K72" s="242" t="str">
        <f t="shared" si="6"/>
        <v>alltot-expvhceqpmch</v>
      </c>
      <c r="L72" s="242" t="str">
        <f t="shared" si="7"/>
        <v>alltot-</v>
      </c>
    </row>
    <row r="73" spans="1:12">
      <c r="A73" s="243" t="s">
        <v>607</v>
      </c>
      <c r="B73" s="311">
        <f t="shared" ca="1" si="0"/>
        <v>0</v>
      </c>
      <c r="C73" t="str">
        <f t="shared" ca="1" si="24"/>
        <v/>
      </c>
      <c r="D73" t="str">
        <f t="shared" ca="1" si="24"/>
        <v/>
      </c>
      <c r="E73" t="str">
        <f t="shared" ca="1" si="24"/>
        <v/>
      </c>
      <c r="F73" t="str">
        <f t="shared" ca="1" si="24"/>
        <v/>
      </c>
      <c r="G73" s="242" t="str">
        <f t="shared" si="2"/>
        <v>EandR1</v>
      </c>
      <c r="H73" s="242" t="str">
        <f t="shared" si="3"/>
        <v>edutot</v>
      </c>
      <c r="I73" s="242" t="str">
        <f t="shared" si="4"/>
        <v>expint</v>
      </c>
      <c r="J73" s="242" t="str">
        <f t="shared" si="5"/>
        <v>EandR1-</v>
      </c>
      <c r="K73" s="242" t="str">
        <f t="shared" si="6"/>
        <v>edutot-expint</v>
      </c>
      <c r="L73" s="242" t="str">
        <f t="shared" si="7"/>
        <v>edutot-</v>
      </c>
    </row>
    <row r="74" spans="1:12">
      <c r="A74" s="243" t="s">
        <v>608</v>
      </c>
      <c r="B74" s="311">
        <f t="shared" ca="1" si="0"/>
        <v>0</v>
      </c>
      <c r="C74" t="str">
        <f t="shared" ref="C74:F99" ca="1" si="34">IFERROR(INDEX(INDIRECT(LEFT($A74,SEARCH("-",$A74,1)-1)&amp;"_validation_data"),MATCH($A74&amp;"-"&amp;C$1,INDIRECT(LEFT($A74,SEARCH("-",$A74,1)-1)&amp;"_validation_rows"),0),3),"")</f>
        <v/>
      </c>
      <c r="D74" t="str">
        <f t="shared" ca="1" si="34"/>
        <v/>
      </c>
      <c r="E74" t="str">
        <f t="shared" ca="1" si="34"/>
        <v/>
      </c>
      <c r="F74" t="str">
        <f t="shared" ca="1" si="34"/>
        <v/>
      </c>
      <c r="G74" s="242" t="str">
        <f t="shared" si="2"/>
        <v>EandR1</v>
      </c>
      <c r="H74" s="242" t="str">
        <f t="shared" si="3"/>
        <v>transtot</v>
      </c>
      <c r="I74" s="242" t="str">
        <f t="shared" si="4"/>
        <v>expint</v>
      </c>
      <c r="J74" s="242" t="str">
        <f t="shared" si="5"/>
        <v>EandR1-</v>
      </c>
      <c r="K74" s="242" t="str">
        <f t="shared" si="6"/>
        <v>transtot-expint</v>
      </c>
      <c r="L74" s="242" t="str">
        <f t="shared" si="7"/>
        <v>transtot-</v>
      </c>
    </row>
    <row r="75" spans="1:12">
      <c r="A75" s="243" t="s">
        <v>609</v>
      </c>
      <c r="B75" s="311">
        <f t="shared" ca="1" si="0"/>
        <v>0</v>
      </c>
      <c r="C75" t="str">
        <f t="shared" ca="1" si="34"/>
        <v/>
      </c>
      <c r="D75" t="str">
        <f t="shared" ca="1" si="34"/>
        <v/>
      </c>
      <c r="E75" t="str">
        <f t="shared" ca="1" si="34"/>
        <v/>
      </c>
      <c r="F75" t="str">
        <f t="shared" ca="1" si="34"/>
        <v/>
      </c>
      <c r="G75" s="242" t="str">
        <f t="shared" si="2"/>
        <v>EandR1</v>
      </c>
      <c r="H75" s="242" t="str">
        <f t="shared" si="3"/>
        <v>sctot</v>
      </c>
      <c r="I75" s="242" t="str">
        <f t="shared" si="4"/>
        <v>expint</v>
      </c>
      <c r="J75" s="242" t="str">
        <f t="shared" si="5"/>
        <v>EandR1-</v>
      </c>
      <c r="K75" s="242" t="str">
        <f t="shared" si="6"/>
        <v>sctot-expint</v>
      </c>
      <c r="L75" s="242" t="str">
        <f t="shared" si="7"/>
        <v>sctot-</v>
      </c>
    </row>
    <row r="76" spans="1:12">
      <c r="A76" s="243" t="s">
        <v>610</v>
      </c>
      <c r="B76" s="311">
        <f t="shared" ca="1" si="0"/>
        <v>0</v>
      </c>
      <c r="C76" t="str">
        <f t="shared" ca="1" si="34"/>
        <v/>
      </c>
      <c r="D76" t="str">
        <f t="shared" ca="1" si="34"/>
        <v/>
      </c>
      <c r="E76" t="str">
        <f t="shared" ca="1" si="34"/>
        <v/>
      </c>
      <c r="F76" t="str">
        <f t="shared" ca="1" si="34"/>
        <v/>
      </c>
      <c r="G76" s="242" t="str">
        <f t="shared" si="2"/>
        <v>EandR1</v>
      </c>
      <c r="H76" s="242" t="str">
        <f t="shared" si="3"/>
        <v>phtot</v>
      </c>
      <c r="I76" s="242" t="str">
        <f t="shared" si="4"/>
        <v>expint</v>
      </c>
      <c r="J76" s="242" t="str">
        <f t="shared" si="5"/>
        <v>EandR1-</v>
      </c>
      <c r="K76" s="242" t="str">
        <f t="shared" si="6"/>
        <v>phtot-expint</v>
      </c>
      <c r="L76" s="242" t="str">
        <f t="shared" si="7"/>
        <v>phtot-</v>
      </c>
    </row>
    <row r="77" spans="1:12">
      <c r="A77" s="243" t="s">
        <v>611</v>
      </c>
      <c r="B77" s="311">
        <f ca="1">INDEX(INDIRECT(LEFT($A77,SEARCH("-",$A77,1)-1)&amp;"_data"),MATCH(MID($A77, SEARCH("-",$A77) + 1, SEARCH("-",$A77,SEARCH("-",$A77)+1) - SEARCH("-",$A77) - 1),INDIRECT(LEFT($A77,SEARCH("-",$A77,1)-1)&amp;"_rows"),0),MATCH(RIGHT($A77,LEN($A77) - SEARCH("-", $A77, SEARCH("-", $A77) + 1)),INDIRECT(LEFT($A77,SEARCH("-",$A77,1)-1)&amp;"_Header"),0))</f>
        <v>0</v>
      </c>
      <c r="C77" t="str">
        <f t="shared" ref="C77:F78" ca="1" si="35">IFERROR(INDEX(INDIRECT(LEFT($A77,SEARCH("-",$A77,1)-1)&amp;"_validation_data"),MATCH($A77&amp;"-"&amp;C$1,INDIRECT(LEFT($A77,SEARCH("-",$A77,1)-1)&amp;"_validation_rows"),0),3),"")</f>
        <v/>
      </c>
      <c r="D77" t="str">
        <f t="shared" ca="1" si="35"/>
        <v/>
      </c>
      <c r="E77" t="str">
        <f t="shared" ca="1" si="35"/>
        <v/>
      </c>
      <c r="F77" t="str">
        <f t="shared" ca="1" si="35"/>
        <v/>
      </c>
      <c r="G77" s="242" t="str">
        <f t="shared" ref="G77:G78" si="36">LEFT(A77,SEARCH("-",A77)-1)</f>
        <v>EandR1</v>
      </c>
      <c r="H77" s="242" t="str">
        <f t="shared" ref="H77:H78" si="37">LEFT(K77,SEARCH("-",K77)-1)</f>
        <v>houshratot</v>
      </c>
      <c r="I77" s="242" t="str">
        <f t="shared" ref="I77:I78" si="38">SUBSTITUTE(K77,L77,"")</f>
        <v>expint</v>
      </c>
      <c r="J77" s="242" t="str">
        <f t="shared" ref="J77:J78" si="39">LEFT(A77,SEARCH("-",A77))</f>
        <v>EandR1-</v>
      </c>
      <c r="K77" s="242" t="str">
        <f t="shared" ref="K77:K78" si="40">SUBSTITUTE(A77,J77,"")</f>
        <v>houshratot-expint</v>
      </c>
      <c r="L77" s="242" t="str">
        <f t="shared" ref="L77:L78" si="41">LEFT(K77,SEARCH("-",K77))</f>
        <v>houshratot-</v>
      </c>
    </row>
    <row r="78" spans="1:12">
      <c r="A78" s="243" t="s">
        <v>612</v>
      </c>
      <c r="B78" s="311">
        <f ca="1">INDEX(INDIRECT(LEFT($A78,SEARCH("-",$A78,1)-1)&amp;"_data"),MATCH(MID($A78, SEARCH("-",$A78) + 1, SEARCH("-",$A78,SEARCH("-",$A78)+1) - SEARCH("-",$A78) - 1),INDIRECT(LEFT($A78,SEARCH("-",$A78,1)-1)&amp;"_rows"),0),MATCH(RIGHT($A78,LEN($A78) - SEARCH("-", $A78, SEARCH("-", $A78) + 1)),INDIRECT(LEFT($A78,SEARCH("-",$A78,1)-1)&amp;"_Header"),0))</f>
        <v>0</v>
      </c>
      <c r="C78" t="str">
        <f t="shared" ca="1" si="35"/>
        <v/>
      </c>
      <c r="D78" t="str">
        <f t="shared" ca="1" si="35"/>
        <v/>
      </c>
      <c r="E78" t="str">
        <f t="shared" ca="1" si="35"/>
        <v/>
      </c>
      <c r="F78" t="str">
        <f t="shared" ca="1" si="35"/>
        <v/>
      </c>
      <c r="G78" s="242" t="str">
        <f t="shared" si="36"/>
        <v>EandR1</v>
      </c>
      <c r="H78" s="242" t="str">
        <f t="shared" si="37"/>
        <v>housgfcftot</v>
      </c>
      <c r="I78" s="242" t="str">
        <f t="shared" si="38"/>
        <v>expint</v>
      </c>
      <c r="J78" s="242" t="str">
        <f t="shared" si="39"/>
        <v>EandR1-</v>
      </c>
      <c r="K78" s="242" t="str">
        <f t="shared" si="40"/>
        <v>housgfcftot-expint</v>
      </c>
      <c r="L78" s="242" t="str">
        <f t="shared" si="41"/>
        <v>housgfcftot-</v>
      </c>
    </row>
    <row r="79" spans="1:12">
      <c r="A79" s="243" t="s">
        <v>613</v>
      </c>
      <c r="B79" s="311">
        <f t="shared" ca="1" si="0"/>
        <v>0</v>
      </c>
      <c r="C79" t="str">
        <f t="shared" ca="1" si="34"/>
        <v/>
      </c>
      <c r="D79" t="str">
        <f t="shared" ca="1" si="34"/>
        <v/>
      </c>
      <c r="E79" t="str">
        <f t="shared" ca="1" si="34"/>
        <v/>
      </c>
      <c r="F79" t="str">
        <f t="shared" ca="1" si="34"/>
        <v/>
      </c>
      <c r="G79" s="242" t="str">
        <f t="shared" si="2"/>
        <v>EandR1</v>
      </c>
      <c r="H79" s="242" t="str">
        <f t="shared" si="3"/>
        <v>houstot</v>
      </c>
      <c r="I79" s="242" t="str">
        <f t="shared" si="4"/>
        <v>expint</v>
      </c>
      <c r="J79" s="242" t="str">
        <f t="shared" si="5"/>
        <v>EandR1-</v>
      </c>
      <c r="K79" s="242" t="str">
        <f t="shared" si="6"/>
        <v>houstot-expint</v>
      </c>
      <c r="L79" s="242" t="str">
        <f t="shared" si="7"/>
        <v>houstot-</v>
      </c>
    </row>
    <row r="80" spans="1:12">
      <c r="A80" s="243" t="s">
        <v>614</v>
      </c>
      <c r="B80" s="311">
        <f t="shared" ca="1" si="0"/>
        <v>0</v>
      </c>
      <c r="C80" t="str">
        <f t="shared" ca="1" si="34"/>
        <v/>
      </c>
      <c r="D80" t="str">
        <f t="shared" ca="1" si="34"/>
        <v/>
      </c>
      <c r="E80" t="str">
        <f t="shared" ca="1" si="34"/>
        <v/>
      </c>
      <c r="F80" t="str">
        <f t="shared" ca="1" si="34"/>
        <v/>
      </c>
      <c r="G80" s="242" t="str">
        <f t="shared" si="2"/>
        <v>EandR1</v>
      </c>
      <c r="H80" s="242" t="str">
        <f t="shared" si="3"/>
        <v>cultot</v>
      </c>
      <c r="I80" s="242" t="str">
        <f t="shared" si="4"/>
        <v>expint</v>
      </c>
      <c r="J80" s="242" t="str">
        <f t="shared" si="5"/>
        <v>EandR1-</v>
      </c>
      <c r="K80" s="242" t="str">
        <f t="shared" si="6"/>
        <v>cultot-expint</v>
      </c>
      <c r="L80" s="242" t="str">
        <f t="shared" si="7"/>
        <v>cultot-</v>
      </c>
    </row>
    <row r="81" spans="1:12">
      <c r="A81" s="243" t="s">
        <v>615</v>
      </c>
      <c r="B81" s="311">
        <f t="shared" ca="1" si="0"/>
        <v>0</v>
      </c>
      <c r="C81" t="str">
        <f t="shared" ca="1" si="34"/>
        <v/>
      </c>
      <c r="D81" t="str">
        <f t="shared" ca="1" si="34"/>
        <v/>
      </c>
      <c r="E81" t="str">
        <f t="shared" ca="1" si="34"/>
        <v/>
      </c>
      <c r="F81" t="str">
        <f t="shared" ca="1" si="34"/>
        <v/>
      </c>
      <c r="G81" s="242" t="str">
        <f t="shared" si="2"/>
        <v>EandR1</v>
      </c>
      <c r="H81" s="242" t="str">
        <f t="shared" si="3"/>
        <v>envtot</v>
      </c>
      <c r="I81" s="242" t="str">
        <f t="shared" si="4"/>
        <v>expint</v>
      </c>
      <c r="J81" s="242" t="str">
        <f t="shared" si="5"/>
        <v>EandR1-</v>
      </c>
      <c r="K81" s="242" t="str">
        <f t="shared" si="6"/>
        <v>envtot-expint</v>
      </c>
      <c r="L81" s="242" t="str">
        <f t="shared" si="7"/>
        <v>envtot-</v>
      </c>
    </row>
    <row r="82" spans="1:12">
      <c r="A82" s="243" t="s">
        <v>616</v>
      </c>
      <c r="B82" s="311">
        <f t="shared" ca="1" si="0"/>
        <v>0</v>
      </c>
      <c r="C82" t="str">
        <f t="shared" ca="1" si="34"/>
        <v/>
      </c>
      <c r="D82" t="str">
        <f t="shared" ca="1" si="34"/>
        <v/>
      </c>
      <c r="E82" t="str">
        <f t="shared" ca="1" si="34"/>
        <v/>
      </c>
      <c r="F82" t="str">
        <f t="shared" ca="1" si="34"/>
        <v/>
      </c>
      <c r="G82" s="242" t="str">
        <f t="shared" si="2"/>
        <v>EandR1</v>
      </c>
      <c r="H82" s="242" t="str">
        <f t="shared" si="3"/>
        <v>plantot</v>
      </c>
      <c r="I82" s="242" t="str">
        <f t="shared" si="4"/>
        <v>expint</v>
      </c>
      <c r="J82" s="242" t="str">
        <f t="shared" si="5"/>
        <v>EandR1-</v>
      </c>
      <c r="K82" s="242" t="str">
        <f t="shared" si="6"/>
        <v>plantot-expint</v>
      </c>
      <c r="L82" s="242" t="str">
        <f t="shared" si="7"/>
        <v>plantot-</v>
      </c>
    </row>
    <row r="83" spans="1:12">
      <c r="A83" s="243" t="s">
        <v>617</v>
      </c>
      <c r="B83" s="311">
        <f t="shared" ca="1" si="0"/>
        <v>0</v>
      </c>
      <c r="C83" t="str">
        <f t="shared" ca="1" si="34"/>
        <v/>
      </c>
      <c r="D83" t="str">
        <f t="shared" ca="1" si="34"/>
        <v/>
      </c>
      <c r="E83" t="str">
        <f t="shared" ca="1" si="34"/>
        <v/>
      </c>
      <c r="F83" t="str">
        <f t="shared" ca="1" si="34"/>
        <v/>
      </c>
      <c r="G83" s="242" t="str">
        <f t="shared" ref="G83" si="42">LEFT(A83,SEARCH("-",A83)-1)</f>
        <v>EandR1</v>
      </c>
      <c r="H83" s="242" t="s">
        <v>208</v>
      </c>
      <c r="I83" s="242" t="str">
        <f t="shared" si="4"/>
        <v>expint</v>
      </c>
      <c r="J83" s="242" t="str">
        <f t="shared" si="5"/>
        <v>EandR1-</v>
      </c>
      <c r="K83" s="242" t="str">
        <f t="shared" si="6"/>
        <v>digtot-expint</v>
      </c>
      <c r="L83" s="242" t="str">
        <f t="shared" si="7"/>
        <v>digtot-</v>
      </c>
    </row>
    <row r="84" spans="1:12">
      <c r="A84" s="243" t="s">
        <v>618</v>
      </c>
      <c r="B84" s="311">
        <f t="shared" ca="1" si="0"/>
        <v>0</v>
      </c>
      <c r="C84" t="str">
        <f t="shared" ca="1" si="34"/>
        <v/>
      </c>
      <c r="D84" t="str">
        <f t="shared" ca="1" si="34"/>
        <v/>
      </c>
      <c r="E84" t="str">
        <f t="shared" ca="1" si="34"/>
        <v/>
      </c>
      <c r="F84" t="str">
        <f t="shared" ca="1" si="34"/>
        <v/>
      </c>
      <c r="G84" s="242" t="str">
        <f t="shared" si="2"/>
        <v>EandR1</v>
      </c>
      <c r="H84" s="242" t="str">
        <f t="shared" si="3"/>
        <v>poltot</v>
      </c>
      <c r="I84" s="242" t="str">
        <f t="shared" si="4"/>
        <v>expint</v>
      </c>
      <c r="J84" s="242" t="str">
        <f t="shared" si="5"/>
        <v>EandR1-</v>
      </c>
      <c r="K84" s="242" t="str">
        <f t="shared" si="6"/>
        <v>poltot-expint</v>
      </c>
      <c r="L84" s="242" t="str">
        <f t="shared" si="7"/>
        <v>poltot-</v>
      </c>
    </row>
    <row r="85" spans="1:12">
      <c r="A85" s="243" t="s">
        <v>619</v>
      </c>
      <c r="B85" s="311">
        <f t="shared" ca="1" si="0"/>
        <v>0</v>
      </c>
      <c r="C85" t="str">
        <f t="shared" ca="1" si="34"/>
        <v/>
      </c>
      <c r="D85" t="str">
        <f t="shared" ca="1" si="34"/>
        <v/>
      </c>
      <c r="E85" t="str">
        <f t="shared" ca="1" si="34"/>
        <v/>
      </c>
      <c r="F85" t="str">
        <f t="shared" ca="1" si="34"/>
        <v/>
      </c>
      <c r="G85" s="242" t="str">
        <f t="shared" si="2"/>
        <v>EandR1</v>
      </c>
      <c r="H85" s="242" t="str">
        <f t="shared" si="3"/>
        <v>frstot</v>
      </c>
      <c r="I85" s="242" t="str">
        <f t="shared" si="4"/>
        <v>expint</v>
      </c>
      <c r="J85" s="242" t="str">
        <f t="shared" si="5"/>
        <v>EandR1-</v>
      </c>
      <c r="K85" s="242" t="str">
        <f t="shared" si="6"/>
        <v>frstot-expint</v>
      </c>
      <c r="L85" s="242" t="str">
        <f t="shared" si="7"/>
        <v>frstot-</v>
      </c>
    </row>
    <row r="86" spans="1:12">
      <c r="A86" s="243" t="s">
        <v>620</v>
      </c>
      <c r="B86" s="311">
        <f t="shared" ca="1" si="0"/>
        <v>0</v>
      </c>
      <c r="C86" t="str">
        <f t="shared" ca="1" si="34"/>
        <v/>
      </c>
      <c r="D86" t="str">
        <f t="shared" ca="1" si="34"/>
        <v/>
      </c>
      <c r="E86" t="str">
        <f t="shared" ca="1" si="34"/>
        <v/>
      </c>
      <c r="F86" t="str">
        <f t="shared" ca="1" si="34"/>
        <v/>
      </c>
      <c r="G86" s="242" t="str">
        <f t="shared" si="2"/>
        <v>EandR1</v>
      </c>
      <c r="H86" s="242" t="str">
        <f t="shared" si="3"/>
        <v>centot</v>
      </c>
      <c r="I86" s="242" t="str">
        <f t="shared" si="4"/>
        <v>expint</v>
      </c>
      <c r="J86" s="242" t="str">
        <f t="shared" si="5"/>
        <v>EandR1-</v>
      </c>
      <c r="K86" s="242" t="str">
        <f t="shared" si="6"/>
        <v>centot-expint</v>
      </c>
      <c r="L86" s="242" t="str">
        <f t="shared" si="7"/>
        <v>centot-</v>
      </c>
    </row>
    <row r="87" spans="1:12">
      <c r="A87" s="243" t="s">
        <v>621</v>
      </c>
      <c r="B87" s="311">
        <f t="shared" ca="1" si="0"/>
        <v>0</v>
      </c>
      <c r="C87" t="str">
        <f t="shared" ca="1" si="34"/>
        <v/>
      </c>
      <c r="D87" t="str">
        <f t="shared" ca="1" si="34"/>
        <v/>
      </c>
      <c r="E87" t="str">
        <f t="shared" ca="1" si="34"/>
        <v/>
      </c>
      <c r="F87" t="str">
        <f t="shared" ca="1" si="34"/>
        <v/>
      </c>
      <c r="G87" s="242" t="str">
        <f t="shared" si="2"/>
        <v>EandR1</v>
      </c>
      <c r="H87" s="242" t="str">
        <f t="shared" si="3"/>
        <v>tradtot</v>
      </c>
      <c r="I87" s="242" t="str">
        <f t="shared" si="4"/>
        <v>expint</v>
      </c>
      <c r="J87" s="242" t="str">
        <f t="shared" si="5"/>
        <v>EandR1-</v>
      </c>
      <c r="K87" s="242" t="str">
        <f t="shared" si="6"/>
        <v>tradtot-expint</v>
      </c>
      <c r="L87" s="242" t="str">
        <f t="shared" si="7"/>
        <v>tradtot-</v>
      </c>
    </row>
    <row r="88" spans="1:12">
      <c r="A88" s="243" t="s">
        <v>282</v>
      </c>
      <c r="B88" s="311">
        <f t="shared" ca="1" si="0"/>
        <v>0</v>
      </c>
      <c r="C88">
        <f t="shared" ca="1" si="34"/>
        <v>0</v>
      </c>
      <c r="D88">
        <f t="shared" ca="1" si="34"/>
        <v>0</v>
      </c>
      <c r="E88">
        <f t="shared" ca="1" si="34"/>
        <v>0</v>
      </c>
      <c r="F88" t="str">
        <f t="shared" ca="1" si="34"/>
        <v/>
      </c>
      <c r="G88" s="242" t="str">
        <f t="shared" si="2"/>
        <v>EandR1</v>
      </c>
      <c r="H88" s="242" t="str">
        <f t="shared" si="3"/>
        <v>alltot</v>
      </c>
      <c r="I88" s="242" t="str">
        <f t="shared" si="4"/>
        <v>expint</v>
      </c>
      <c r="J88" s="242" t="str">
        <f t="shared" si="5"/>
        <v>EandR1-</v>
      </c>
      <c r="K88" s="242" t="str">
        <f t="shared" si="6"/>
        <v>alltot-expint</v>
      </c>
      <c r="L88" s="242" t="str">
        <f t="shared" si="7"/>
        <v>alltot-</v>
      </c>
    </row>
    <row r="89" spans="1:12">
      <c r="A89" s="243" t="s">
        <v>622</v>
      </c>
      <c r="B89" s="311">
        <f t="shared" ca="1" si="0"/>
        <v>0</v>
      </c>
      <c r="C89" t="str">
        <f t="shared" ca="1" si="34"/>
        <v/>
      </c>
      <c r="D89" t="str">
        <f t="shared" ca="1" si="34"/>
        <v/>
      </c>
      <c r="E89" t="str">
        <f t="shared" ca="1" si="34"/>
        <v/>
      </c>
      <c r="F89" t="str">
        <f t="shared" ca="1" si="34"/>
        <v/>
      </c>
      <c r="G89" s="242" t="str">
        <f t="shared" si="2"/>
        <v>EandR1</v>
      </c>
      <c r="H89" s="242" t="str">
        <f t="shared" si="3"/>
        <v>edutot</v>
      </c>
      <c r="I89" s="242" t="str">
        <f t="shared" si="4"/>
        <v>exptotfa</v>
      </c>
      <c r="J89" s="242" t="str">
        <f t="shared" si="5"/>
        <v>EandR1-</v>
      </c>
      <c r="K89" s="242" t="str">
        <f t="shared" si="6"/>
        <v>edutot-exptotfa</v>
      </c>
      <c r="L89" s="242" t="str">
        <f t="shared" si="7"/>
        <v>edutot-</v>
      </c>
    </row>
    <row r="90" spans="1:12">
      <c r="A90" s="243" t="s">
        <v>623</v>
      </c>
      <c r="B90" s="311">
        <f t="shared" ca="1" si="0"/>
        <v>0</v>
      </c>
      <c r="C90" t="str">
        <f t="shared" ca="1" si="34"/>
        <v/>
      </c>
      <c r="D90" t="str">
        <f t="shared" ca="1" si="34"/>
        <v/>
      </c>
      <c r="E90" t="str">
        <f t="shared" ca="1" si="34"/>
        <v/>
      </c>
      <c r="F90" t="str">
        <f t="shared" ca="1" si="34"/>
        <v/>
      </c>
      <c r="G90" s="242" t="str">
        <f t="shared" si="2"/>
        <v>EandR1</v>
      </c>
      <c r="H90" s="242" t="str">
        <f t="shared" si="3"/>
        <v>transtot</v>
      </c>
      <c r="I90" s="242" t="str">
        <f t="shared" si="4"/>
        <v>exptotfa</v>
      </c>
      <c r="J90" s="242" t="str">
        <f t="shared" si="5"/>
        <v>EandR1-</v>
      </c>
      <c r="K90" s="242" t="str">
        <f t="shared" si="6"/>
        <v>transtot-exptotfa</v>
      </c>
      <c r="L90" s="242" t="str">
        <f t="shared" si="7"/>
        <v>transtot-</v>
      </c>
    </row>
    <row r="91" spans="1:12">
      <c r="A91" s="243" t="s">
        <v>624</v>
      </c>
      <c r="B91" s="311">
        <f t="shared" ca="1" si="0"/>
        <v>0</v>
      </c>
      <c r="C91" t="str">
        <f t="shared" ca="1" si="34"/>
        <v/>
      </c>
      <c r="D91" t="str">
        <f t="shared" ca="1" si="34"/>
        <v/>
      </c>
      <c r="E91" t="str">
        <f t="shared" ca="1" si="34"/>
        <v/>
      </c>
      <c r="F91" t="str">
        <f t="shared" ca="1" si="34"/>
        <v/>
      </c>
      <c r="G91" s="242" t="str">
        <f t="shared" si="2"/>
        <v>EandR1</v>
      </c>
      <c r="H91" s="242" t="str">
        <f t="shared" si="3"/>
        <v>sctot</v>
      </c>
      <c r="I91" s="242" t="str">
        <f t="shared" si="4"/>
        <v>exptotfa</v>
      </c>
      <c r="J91" s="242" t="str">
        <f t="shared" si="5"/>
        <v>EandR1-</v>
      </c>
      <c r="K91" s="242" t="str">
        <f t="shared" si="6"/>
        <v>sctot-exptotfa</v>
      </c>
      <c r="L91" s="242" t="str">
        <f t="shared" si="7"/>
        <v>sctot-</v>
      </c>
    </row>
    <row r="92" spans="1:12">
      <c r="A92" s="243" t="s">
        <v>625</v>
      </c>
      <c r="B92" s="311">
        <f t="shared" ca="1" si="0"/>
        <v>0</v>
      </c>
      <c r="C92" t="str">
        <f t="shared" ca="1" si="34"/>
        <v/>
      </c>
      <c r="D92" t="str">
        <f t="shared" ca="1" si="34"/>
        <v/>
      </c>
      <c r="E92" t="str">
        <f t="shared" ca="1" si="34"/>
        <v/>
      </c>
      <c r="F92" t="str">
        <f t="shared" ca="1" si="34"/>
        <v/>
      </c>
      <c r="G92" s="242" t="str">
        <f t="shared" si="2"/>
        <v>EandR1</v>
      </c>
      <c r="H92" s="242" t="str">
        <f t="shared" si="3"/>
        <v>phtot</v>
      </c>
      <c r="I92" s="242" t="str">
        <f t="shared" si="4"/>
        <v>exptotfa</v>
      </c>
      <c r="J92" s="242" t="str">
        <f t="shared" si="5"/>
        <v>EandR1-</v>
      </c>
      <c r="K92" s="242" t="str">
        <f t="shared" si="6"/>
        <v>phtot-exptotfa</v>
      </c>
      <c r="L92" s="242" t="str">
        <f t="shared" si="7"/>
        <v>phtot-</v>
      </c>
    </row>
    <row r="93" spans="1:12">
      <c r="A93" s="243" t="s">
        <v>626</v>
      </c>
      <c r="B93" s="311">
        <f ca="1">INDEX(INDIRECT(LEFT($A93,SEARCH("-",$A93,1)-1)&amp;"_data"),MATCH(MID($A93, SEARCH("-",$A93) + 1, SEARCH("-",$A93,SEARCH("-",$A93)+1) - SEARCH("-",$A93) - 1),INDIRECT(LEFT($A93,SEARCH("-",$A93,1)-1)&amp;"_rows"),0),MATCH(RIGHT($A93,LEN($A93) - SEARCH("-", $A93, SEARCH("-", $A93) + 1)),INDIRECT(LEFT($A93,SEARCH("-",$A93,1)-1)&amp;"_Header"),0))</f>
        <v>0</v>
      </c>
      <c r="C93" t="str">
        <f t="shared" ref="C93:F94" ca="1" si="43">IFERROR(INDEX(INDIRECT(LEFT($A93,SEARCH("-",$A93,1)-1)&amp;"_validation_data"),MATCH($A93&amp;"-"&amp;C$1,INDIRECT(LEFT($A93,SEARCH("-",$A93,1)-1)&amp;"_validation_rows"),0),3),"")</f>
        <v/>
      </c>
      <c r="D93" t="str">
        <f t="shared" ca="1" si="43"/>
        <v/>
      </c>
      <c r="E93" t="str">
        <f t="shared" ca="1" si="43"/>
        <v/>
      </c>
      <c r="F93" t="str">
        <f t="shared" ca="1" si="43"/>
        <v/>
      </c>
      <c r="G93" s="242" t="str">
        <f t="shared" ref="G93:G94" si="44">LEFT(A93,SEARCH("-",A93)-1)</f>
        <v>EandR1</v>
      </c>
      <c r="H93" s="242" t="str">
        <f t="shared" ref="H93:H94" si="45">LEFT(K93,SEARCH("-",K93)-1)</f>
        <v>houshratot</v>
      </c>
      <c r="I93" s="242" t="str">
        <f t="shared" ref="I93:I94" si="46">SUBSTITUTE(K93,L93,"")</f>
        <v>exptotfa</v>
      </c>
      <c r="J93" s="242" t="str">
        <f t="shared" ref="J93:J94" si="47">LEFT(A93,SEARCH("-",A93))</f>
        <v>EandR1-</v>
      </c>
      <c r="K93" s="242" t="str">
        <f t="shared" ref="K93:K94" si="48">SUBSTITUTE(A93,J93,"")</f>
        <v>houshratot-exptotfa</v>
      </c>
      <c r="L93" s="242" t="str">
        <f t="shared" ref="L93:L94" si="49">LEFT(K93,SEARCH("-",K93))</f>
        <v>houshratot-</v>
      </c>
    </row>
    <row r="94" spans="1:12">
      <c r="A94" s="243" t="s">
        <v>627</v>
      </c>
      <c r="B94" s="311">
        <f ca="1">INDEX(INDIRECT(LEFT($A94,SEARCH("-",$A94,1)-1)&amp;"_data"),MATCH(MID($A94, SEARCH("-",$A94) + 1, SEARCH("-",$A94,SEARCH("-",$A94)+1) - SEARCH("-",$A94) - 1),INDIRECT(LEFT($A94,SEARCH("-",$A94,1)-1)&amp;"_rows"),0),MATCH(RIGHT($A94,LEN($A94) - SEARCH("-", $A94, SEARCH("-", $A94) + 1)),INDIRECT(LEFT($A94,SEARCH("-",$A94,1)-1)&amp;"_Header"),0))</f>
        <v>0</v>
      </c>
      <c r="C94" t="str">
        <f t="shared" ca="1" si="43"/>
        <v/>
      </c>
      <c r="D94" t="str">
        <f t="shared" ca="1" si="43"/>
        <v/>
      </c>
      <c r="E94" t="str">
        <f t="shared" ca="1" si="43"/>
        <v/>
      </c>
      <c r="F94" t="str">
        <f t="shared" ca="1" si="43"/>
        <v/>
      </c>
      <c r="G94" s="242" t="str">
        <f t="shared" si="44"/>
        <v>EandR1</v>
      </c>
      <c r="H94" s="242" t="str">
        <f t="shared" si="45"/>
        <v>housgfcftot</v>
      </c>
      <c r="I94" s="242" t="str">
        <f t="shared" si="46"/>
        <v>exptotfa</v>
      </c>
      <c r="J94" s="242" t="str">
        <f t="shared" si="47"/>
        <v>EandR1-</v>
      </c>
      <c r="K94" s="242" t="str">
        <f t="shared" si="48"/>
        <v>housgfcftot-exptotfa</v>
      </c>
      <c r="L94" s="242" t="str">
        <f t="shared" si="49"/>
        <v>housgfcftot-</v>
      </c>
    </row>
    <row r="95" spans="1:12">
      <c r="A95" s="243" t="s">
        <v>628</v>
      </c>
      <c r="B95" s="311">
        <f t="shared" ca="1" si="0"/>
        <v>0</v>
      </c>
      <c r="C95" t="str">
        <f t="shared" ca="1" si="34"/>
        <v/>
      </c>
      <c r="D95" t="str">
        <f t="shared" ca="1" si="34"/>
        <v/>
      </c>
      <c r="E95" t="str">
        <f t="shared" ca="1" si="34"/>
        <v/>
      </c>
      <c r="F95" t="str">
        <f t="shared" ca="1" si="34"/>
        <v/>
      </c>
      <c r="G95" s="242" t="str">
        <f t="shared" si="2"/>
        <v>EandR1</v>
      </c>
      <c r="H95" s="242" t="str">
        <f t="shared" si="3"/>
        <v>houstot</v>
      </c>
      <c r="I95" s="242" t="str">
        <f t="shared" si="4"/>
        <v>exptotfa</v>
      </c>
      <c r="J95" s="242" t="str">
        <f t="shared" si="5"/>
        <v>EandR1-</v>
      </c>
      <c r="K95" s="242" t="str">
        <f t="shared" si="6"/>
        <v>houstot-exptotfa</v>
      </c>
      <c r="L95" s="242" t="str">
        <f t="shared" si="7"/>
        <v>houstot-</v>
      </c>
    </row>
    <row r="96" spans="1:12">
      <c r="A96" s="243" t="s">
        <v>629</v>
      </c>
      <c r="B96" s="311">
        <f t="shared" ca="1" si="0"/>
        <v>0</v>
      </c>
      <c r="C96" t="str">
        <f t="shared" ca="1" si="34"/>
        <v/>
      </c>
      <c r="D96" t="str">
        <f t="shared" ca="1" si="34"/>
        <v/>
      </c>
      <c r="E96" t="str">
        <f t="shared" ca="1" si="34"/>
        <v/>
      </c>
      <c r="F96" t="str">
        <f t="shared" ca="1" si="34"/>
        <v/>
      </c>
      <c r="G96" s="242" t="str">
        <f t="shared" si="2"/>
        <v>EandR1</v>
      </c>
      <c r="H96" s="242" t="str">
        <f t="shared" si="3"/>
        <v>cultot</v>
      </c>
      <c r="I96" s="242" t="str">
        <f t="shared" si="4"/>
        <v>exptotfa</v>
      </c>
      <c r="J96" s="242" t="str">
        <f t="shared" si="5"/>
        <v>EandR1-</v>
      </c>
      <c r="K96" s="242" t="str">
        <f t="shared" si="6"/>
        <v>cultot-exptotfa</v>
      </c>
      <c r="L96" s="242" t="str">
        <f t="shared" si="7"/>
        <v>cultot-</v>
      </c>
    </row>
    <row r="97" spans="1:12">
      <c r="A97" s="243" t="s">
        <v>630</v>
      </c>
      <c r="B97" s="311">
        <f t="shared" ca="1" si="0"/>
        <v>0</v>
      </c>
      <c r="C97" t="str">
        <f t="shared" ca="1" si="34"/>
        <v/>
      </c>
      <c r="D97" t="str">
        <f t="shared" ca="1" si="34"/>
        <v/>
      </c>
      <c r="E97" t="str">
        <f t="shared" ca="1" si="34"/>
        <v/>
      </c>
      <c r="F97" t="str">
        <f t="shared" ca="1" si="34"/>
        <v/>
      </c>
      <c r="G97" s="242" t="str">
        <f t="shared" si="2"/>
        <v>EandR1</v>
      </c>
      <c r="H97" s="242" t="str">
        <f t="shared" si="3"/>
        <v>envtot</v>
      </c>
      <c r="I97" s="242" t="str">
        <f t="shared" si="4"/>
        <v>exptotfa</v>
      </c>
      <c r="J97" s="242" t="str">
        <f t="shared" si="5"/>
        <v>EandR1-</v>
      </c>
      <c r="K97" s="242" t="str">
        <f t="shared" si="6"/>
        <v>envtot-exptotfa</v>
      </c>
      <c r="L97" s="242" t="str">
        <f t="shared" si="7"/>
        <v>envtot-</v>
      </c>
    </row>
    <row r="98" spans="1:12">
      <c r="A98" s="243" t="s">
        <v>631</v>
      </c>
      <c r="B98" s="311">
        <f t="shared" ca="1" si="0"/>
        <v>0</v>
      </c>
      <c r="C98" t="str">
        <f t="shared" ca="1" si="34"/>
        <v/>
      </c>
      <c r="D98" t="str">
        <f t="shared" ca="1" si="34"/>
        <v/>
      </c>
      <c r="E98" t="str">
        <f t="shared" ca="1" si="34"/>
        <v/>
      </c>
      <c r="F98" t="str">
        <f t="shared" ca="1" si="34"/>
        <v/>
      </c>
      <c r="G98" s="242" t="str">
        <f t="shared" si="2"/>
        <v>EandR1</v>
      </c>
      <c r="H98" s="242" t="str">
        <f t="shared" si="3"/>
        <v>plantot</v>
      </c>
      <c r="I98" s="242" t="str">
        <f t="shared" si="4"/>
        <v>exptotfa</v>
      </c>
      <c r="J98" s="242" t="str">
        <f t="shared" si="5"/>
        <v>EandR1-</v>
      </c>
      <c r="K98" s="242" t="str">
        <f t="shared" si="6"/>
        <v>plantot-exptotfa</v>
      </c>
      <c r="L98" s="242" t="str">
        <f t="shared" si="7"/>
        <v>plantot-</v>
      </c>
    </row>
    <row r="99" spans="1:12">
      <c r="A99" s="243" t="s">
        <v>632</v>
      </c>
      <c r="B99" s="311">
        <f t="shared" ca="1" si="0"/>
        <v>0</v>
      </c>
      <c r="C99" t="str">
        <f t="shared" ca="1" si="34"/>
        <v/>
      </c>
      <c r="D99" t="str">
        <f t="shared" ca="1" si="34"/>
        <v/>
      </c>
      <c r="E99" t="str">
        <f t="shared" ca="1" si="34"/>
        <v/>
      </c>
      <c r="F99" t="str">
        <f t="shared" ca="1" si="34"/>
        <v/>
      </c>
      <c r="G99" s="242" t="str">
        <f t="shared" ref="G99" si="50">LEFT(A99,SEARCH("-",A99)-1)</f>
        <v>EandR1</v>
      </c>
      <c r="H99" s="242" t="s">
        <v>208</v>
      </c>
      <c r="I99" s="242" t="str">
        <f t="shared" si="4"/>
        <v>exptotfa</v>
      </c>
      <c r="J99" s="242" t="str">
        <f t="shared" si="5"/>
        <v>EandR1-</v>
      </c>
      <c r="K99" s="242" t="str">
        <f t="shared" si="6"/>
        <v>digtot-exptotfa</v>
      </c>
      <c r="L99" s="242" t="str">
        <f t="shared" si="7"/>
        <v>digtot-</v>
      </c>
    </row>
    <row r="100" spans="1:12">
      <c r="A100" s="243" t="s">
        <v>633</v>
      </c>
      <c r="B100" s="311">
        <f t="shared" ca="1" si="0"/>
        <v>0</v>
      </c>
      <c r="C100" t="str">
        <f t="shared" ref="C100:F122" ca="1" si="51">IFERROR(INDEX(INDIRECT(LEFT($A100,SEARCH("-",$A100,1)-1)&amp;"_validation_data"),MATCH($A100&amp;"-"&amp;C$1,INDIRECT(LEFT($A100,SEARCH("-",$A100,1)-1)&amp;"_validation_rows"),0),3),"")</f>
        <v/>
      </c>
      <c r="D100" t="str">
        <f t="shared" ca="1" si="51"/>
        <v/>
      </c>
      <c r="E100" t="str">
        <f t="shared" ca="1" si="51"/>
        <v/>
      </c>
      <c r="F100" t="str">
        <f t="shared" ca="1" si="51"/>
        <v/>
      </c>
      <c r="G100" s="242" t="str">
        <f t="shared" si="2"/>
        <v>EandR1</v>
      </c>
      <c r="H100" s="242" t="str">
        <f t="shared" si="3"/>
        <v>poltot</v>
      </c>
      <c r="I100" s="242" t="str">
        <f t="shared" si="4"/>
        <v>exptotfa</v>
      </c>
      <c r="J100" s="242" t="str">
        <f t="shared" si="5"/>
        <v>EandR1-</v>
      </c>
      <c r="K100" s="242" t="str">
        <f t="shared" si="6"/>
        <v>poltot-exptotfa</v>
      </c>
      <c r="L100" s="242" t="str">
        <f t="shared" si="7"/>
        <v>poltot-</v>
      </c>
    </row>
    <row r="101" spans="1:12">
      <c r="A101" s="243" t="s">
        <v>634</v>
      </c>
      <c r="B101" s="311">
        <f t="shared" ca="1" si="0"/>
        <v>0</v>
      </c>
      <c r="C101" t="str">
        <f t="shared" ca="1" si="51"/>
        <v/>
      </c>
      <c r="D101" t="str">
        <f t="shared" ca="1" si="51"/>
        <v/>
      </c>
      <c r="E101" t="str">
        <f t="shared" ca="1" si="51"/>
        <v/>
      </c>
      <c r="F101" t="str">
        <f t="shared" ca="1" si="51"/>
        <v/>
      </c>
      <c r="G101" s="242" t="str">
        <f t="shared" si="2"/>
        <v>EandR1</v>
      </c>
      <c r="H101" s="242" t="str">
        <f t="shared" si="3"/>
        <v>frstot</v>
      </c>
      <c r="I101" s="242" t="str">
        <f t="shared" si="4"/>
        <v>exptotfa</v>
      </c>
      <c r="J101" s="242" t="str">
        <f t="shared" si="5"/>
        <v>EandR1-</v>
      </c>
      <c r="K101" s="242" t="str">
        <f t="shared" si="6"/>
        <v>frstot-exptotfa</v>
      </c>
      <c r="L101" s="242" t="str">
        <f t="shared" si="7"/>
        <v>frstot-</v>
      </c>
    </row>
    <row r="102" spans="1:12">
      <c r="A102" s="243" t="s">
        <v>635</v>
      </c>
      <c r="B102" s="311">
        <f t="shared" ca="1" si="0"/>
        <v>0</v>
      </c>
      <c r="C102" t="str">
        <f t="shared" ca="1" si="51"/>
        <v/>
      </c>
      <c r="D102" t="str">
        <f t="shared" ca="1" si="51"/>
        <v/>
      </c>
      <c r="E102" t="str">
        <f t="shared" ca="1" si="51"/>
        <v/>
      </c>
      <c r="F102" t="str">
        <f t="shared" ca="1" si="51"/>
        <v/>
      </c>
      <c r="G102" s="242" t="str">
        <f t="shared" si="2"/>
        <v>EandR1</v>
      </c>
      <c r="H102" s="242" t="str">
        <f t="shared" si="3"/>
        <v>centot</v>
      </c>
      <c r="I102" s="242" t="str">
        <f t="shared" si="4"/>
        <v>exptotfa</v>
      </c>
      <c r="J102" s="242" t="str">
        <f t="shared" si="5"/>
        <v>EandR1-</v>
      </c>
      <c r="K102" s="242" t="str">
        <f t="shared" si="6"/>
        <v>centot-exptotfa</v>
      </c>
      <c r="L102" s="242" t="str">
        <f t="shared" si="7"/>
        <v>centot-</v>
      </c>
    </row>
    <row r="103" spans="1:12">
      <c r="A103" s="243" t="s">
        <v>636</v>
      </c>
      <c r="B103" s="311">
        <f t="shared" ca="1" si="0"/>
        <v>0</v>
      </c>
      <c r="C103" t="str">
        <f t="shared" ca="1" si="51"/>
        <v/>
      </c>
      <c r="D103" t="str">
        <f t="shared" ca="1" si="51"/>
        <v/>
      </c>
      <c r="E103" t="str">
        <f t="shared" ca="1" si="51"/>
        <v/>
      </c>
      <c r="F103" t="str">
        <f t="shared" ca="1" si="51"/>
        <v/>
      </c>
      <c r="G103" s="242" t="str">
        <f t="shared" si="2"/>
        <v>EandR1</v>
      </c>
      <c r="H103" s="242" t="str">
        <f t="shared" si="3"/>
        <v>tradtot</v>
      </c>
      <c r="I103" s="242" t="str">
        <f t="shared" si="4"/>
        <v>exptotfa</v>
      </c>
      <c r="J103" s="242" t="str">
        <f t="shared" si="5"/>
        <v>EandR1-</v>
      </c>
      <c r="K103" s="242" t="str">
        <f t="shared" si="6"/>
        <v>tradtot-exptotfa</v>
      </c>
      <c r="L103" s="242" t="str">
        <f t="shared" si="7"/>
        <v>tradtot-</v>
      </c>
    </row>
    <row r="104" spans="1:12">
      <c r="A104" s="243" t="s">
        <v>637</v>
      </c>
      <c r="B104" s="311">
        <f t="shared" ref="B104:B166" ca="1" si="52">INDEX(INDIRECT(LEFT($A104,SEARCH("-",$A104,1)-1)&amp;"_data"),MATCH(MID($A104, SEARCH("-",$A104) + 1, SEARCH("-",$A104,SEARCH("-",$A104)+1) - SEARCH("-",$A104) - 1),INDIRECT(LEFT($A104,SEARCH("-",$A104,1)-1)&amp;"_rows"),0),MATCH(RIGHT($A104,LEN($A104) - SEARCH("-", $A104, SEARCH("-", $A104) + 1)),INDIRECT(LEFT($A104,SEARCH("-",$A104,1)-1)&amp;"_Header"),0))</f>
        <v>0</v>
      </c>
      <c r="C104" t="str">
        <f t="shared" ca="1" si="51"/>
        <v/>
      </c>
      <c r="D104" t="str">
        <f t="shared" ca="1" si="51"/>
        <v/>
      </c>
      <c r="E104" t="str">
        <f t="shared" ca="1" si="51"/>
        <v/>
      </c>
      <c r="F104" t="str">
        <f t="shared" ca="1" si="51"/>
        <v/>
      </c>
      <c r="G104" s="242" t="str">
        <f t="shared" si="2"/>
        <v>EandR1</v>
      </c>
      <c r="H104" s="242" t="str">
        <f t="shared" si="3"/>
        <v>alltot</v>
      </c>
      <c r="I104" s="242" t="str">
        <f t="shared" si="4"/>
        <v>exptotfa</v>
      </c>
      <c r="J104" s="242" t="str">
        <f t="shared" si="5"/>
        <v>EandR1-</v>
      </c>
      <c r="K104" s="242" t="str">
        <f t="shared" si="6"/>
        <v>alltot-exptotfa</v>
      </c>
      <c r="L104" s="242" t="str">
        <f t="shared" si="7"/>
        <v>alltot-</v>
      </c>
    </row>
    <row r="105" spans="1:12">
      <c r="A105" s="243" t="s">
        <v>638</v>
      </c>
      <c r="B105" s="311">
        <f t="shared" ca="1" si="52"/>
        <v>0</v>
      </c>
      <c r="C105" t="str">
        <f t="shared" ca="1" si="51"/>
        <v/>
      </c>
      <c r="D105" t="str">
        <f t="shared" ca="1" si="51"/>
        <v/>
      </c>
      <c r="E105" t="str">
        <f t="shared" ca="1" si="51"/>
        <v/>
      </c>
      <c r="F105" t="str">
        <f t="shared" ca="1" si="51"/>
        <v/>
      </c>
      <c r="G105" s="242" t="str">
        <f t="shared" si="2"/>
        <v>EandR1</v>
      </c>
      <c r="H105" s="242" t="str">
        <f t="shared" si="3"/>
        <v>edutot</v>
      </c>
      <c r="I105" s="242" t="str">
        <f t="shared" si="4"/>
        <v>expgrn</v>
      </c>
      <c r="J105" s="242" t="str">
        <f t="shared" si="5"/>
        <v>EandR1-</v>
      </c>
      <c r="K105" s="242" t="str">
        <f t="shared" si="6"/>
        <v>edutot-expgrn</v>
      </c>
      <c r="L105" s="242" t="str">
        <f t="shared" si="7"/>
        <v>edutot-</v>
      </c>
    </row>
    <row r="106" spans="1:12">
      <c r="A106" s="243" t="s">
        <v>639</v>
      </c>
      <c r="B106" s="311">
        <f t="shared" ca="1" si="52"/>
        <v>0</v>
      </c>
      <c r="C106" t="str">
        <f t="shared" ca="1" si="51"/>
        <v/>
      </c>
      <c r="D106" t="str">
        <f t="shared" ca="1" si="51"/>
        <v/>
      </c>
      <c r="E106" t="str">
        <f t="shared" ca="1" si="51"/>
        <v/>
      </c>
      <c r="F106" t="str">
        <f t="shared" ca="1" si="51"/>
        <v/>
      </c>
      <c r="G106" s="242" t="str">
        <f t="shared" ref="G106:G184" si="53">LEFT(A106,SEARCH("-",A106)-1)</f>
        <v>EandR1</v>
      </c>
      <c r="H106" s="242" t="str">
        <f t="shared" ref="H106:H184" si="54">LEFT(K106,SEARCH("-",K106)-1)</f>
        <v>transtot</v>
      </c>
      <c r="I106" s="242" t="str">
        <f t="shared" ref="I106:I184" si="55">SUBSTITUTE(K106,L106,"")</f>
        <v>expgrn</v>
      </c>
      <c r="J106" s="242" t="str">
        <f t="shared" ref="J106:J184" si="56">LEFT(A106,SEARCH("-",A106))</f>
        <v>EandR1-</v>
      </c>
      <c r="K106" s="242" t="str">
        <f t="shared" ref="K106:K184" si="57">SUBSTITUTE(A106,J106,"")</f>
        <v>transtot-expgrn</v>
      </c>
      <c r="L106" s="242" t="str">
        <f t="shared" ref="L106:L184" si="58">LEFT(K106,SEARCH("-",K106))</f>
        <v>transtot-</v>
      </c>
    </row>
    <row r="107" spans="1:12">
      <c r="A107" s="243" t="s">
        <v>640</v>
      </c>
      <c r="B107" s="311">
        <f t="shared" ca="1" si="52"/>
        <v>0</v>
      </c>
      <c r="C107" t="str">
        <f t="shared" ca="1" si="51"/>
        <v/>
      </c>
      <c r="D107" t="str">
        <f t="shared" ca="1" si="51"/>
        <v/>
      </c>
      <c r="E107" t="str">
        <f t="shared" ca="1" si="51"/>
        <v/>
      </c>
      <c r="F107" t="str">
        <f t="shared" ca="1" si="51"/>
        <v/>
      </c>
      <c r="G107" s="242" t="str">
        <f t="shared" si="53"/>
        <v>EandR1</v>
      </c>
      <c r="H107" s="242" t="str">
        <f t="shared" si="54"/>
        <v>sctot</v>
      </c>
      <c r="I107" s="242" t="str">
        <f t="shared" si="55"/>
        <v>expgrn</v>
      </c>
      <c r="J107" s="242" t="str">
        <f t="shared" si="56"/>
        <v>EandR1-</v>
      </c>
      <c r="K107" s="242" t="str">
        <f t="shared" si="57"/>
        <v>sctot-expgrn</v>
      </c>
      <c r="L107" s="242" t="str">
        <f t="shared" si="58"/>
        <v>sctot-</v>
      </c>
    </row>
    <row r="108" spans="1:12">
      <c r="A108" s="243" t="s">
        <v>641</v>
      </c>
      <c r="B108" s="311">
        <f t="shared" ca="1" si="52"/>
        <v>0</v>
      </c>
      <c r="C108" t="str">
        <f t="shared" ca="1" si="51"/>
        <v/>
      </c>
      <c r="D108" t="str">
        <f t="shared" ca="1" si="51"/>
        <v/>
      </c>
      <c r="E108" t="str">
        <f t="shared" ca="1" si="51"/>
        <v/>
      </c>
      <c r="F108" t="str">
        <f t="shared" ca="1" si="51"/>
        <v/>
      </c>
      <c r="G108" s="242" t="str">
        <f t="shared" si="53"/>
        <v>EandR1</v>
      </c>
      <c r="H108" s="242" t="str">
        <f t="shared" si="54"/>
        <v>phtot</v>
      </c>
      <c r="I108" s="242" t="str">
        <f t="shared" si="55"/>
        <v>expgrn</v>
      </c>
      <c r="J108" s="242" t="str">
        <f t="shared" si="56"/>
        <v>EandR1-</v>
      </c>
      <c r="K108" s="242" t="str">
        <f t="shared" si="57"/>
        <v>phtot-expgrn</v>
      </c>
      <c r="L108" s="242" t="str">
        <f t="shared" si="58"/>
        <v>phtot-</v>
      </c>
    </row>
    <row r="109" spans="1:12">
      <c r="A109" s="243" t="s">
        <v>642</v>
      </c>
      <c r="B109" s="311">
        <f ca="1">INDEX(INDIRECT(LEFT($A109,SEARCH("-",$A109,1)-1)&amp;"_data"),MATCH(MID($A109, SEARCH("-",$A109) + 1, SEARCH("-",$A109,SEARCH("-",$A109)+1) - SEARCH("-",$A109) - 1),INDIRECT(LEFT($A109,SEARCH("-",$A109,1)-1)&amp;"_rows"),0),MATCH(RIGHT($A109,LEN($A109) - SEARCH("-", $A109, SEARCH("-", $A109) + 1)),INDIRECT(LEFT($A109,SEARCH("-",$A109,1)-1)&amp;"_Header"),0))</f>
        <v>0</v>
      </c>
      <c r="C109" t="str">
        <f t="shared" ref="C109:F110" ca="1" si="59">IFERROR(INDEX(INDIRECT(LEFT($A109,SEARCH("-",$A109,1)-1)&amp;"_validation_data"),MATCH($A109&amp;"-"&amp;C$1,INDIRECT(LEFT($A109,SEARCH("-",$A109,1)-1)&amp;"_validation_rows"),0),3),"")</f>
        <v/>
      </c>
      <c r="D109" t="str">
        <f t="shared" ca="1" si="59"/>
        <v/>
      </c>
      <c r="E109" t="str">
        <f t="shared" ca="1" si="59"/>
        <v/>
      </c>
      <c r="F109" t="str">
        <f t="shared" ca="1" si="59"/>
        <v/>
      </c>
      <c r="G109" s="242" t="str">
        <f t="shared" ref="G109:G110" si="60">LEFT(A109,SEARCH("-",A109)-1)</f>
        <v>EandR1</v>
      </c>
      <c r="H109" s="242" t="str">
        <f t="shared" ref="H109:H110" si="61">LEFT(K109,SEARCH("-",K109)-1)</f>
        <v>houshratot</v>
      </c>
      <c r="I109" s="242" t="str">
        <f t="shared" ref="I109:I110" si="62">SUBSTITUTE(K109,L109,"")</f>
        <v>expgrn</v>
      </c>
      <c r="J109" s="242" t="str">
        <f t="shared" ref="J109:J110" si="63">LEFT(A109,SEARCH("-",A109))</f>
        <v>EandR1-</v>
      </c>
      <c r="K109" s="242" t="str">
        <f t="shared" ref="K109:K110" si="64">SUBSTITUTE(A109,J109,"")</f>
        <v>houshratot-expgrn</v>
      </c>
      <c r="L109" s="242" t="str">
        <f t="shared" ref="L109:L110" si="65">LEFT(K109,SEARCH("-",K109))</f>
        <v>houshratot-</v>
      </c>
    </row>
    <row r="110" spans="1:12">
      <c r="A110" s="243" t="s">
        <v>643</v>
      </c>
      <c r="B110" s="311">
        <f ca="1">INDEX(INDIRECT(LEFT($A110,SEARCH("-",$A110,1)-1)&amp;"_data"),MATCH(MID($A110, SEARCH("-",$A110) + 1, SEARCH("-",$A110,SEARCH("-",$A110)+1) - SEARCH("-",$A110) - 1),INDIRECT(LEFT($A110,SEARCH("-",$A110,1)-1)&amp;"_rows"),0),MATCH(RIGHT($A110,LEN($A110) - SEARCH("-", $A110, SEARCH("-", $A110) + 1)),INDIRECT(LEFT($A110,SEARCH("-",$A110,1)-1)&amp;"_Header"),0))</f>
        <v>0</v>
      </c>
      <c r="C110" t="str">
        <f t="shared" ca="1" si="59"/>
        <v/>
      </c>
      <c r="D110" t="str">
        <f t="shared" ca="1" si="59"/>
        <v/>
      </c>
      <c r="E110" t="str">
        <f t="shared" ca="1" si="59"/>
        <v/>
      </c>
      <c r="F110" t="str">
        <f t="shared" ca="1" si="59"/>
        <v/>
      </c>
      <c r="G110" s="242" t="str">
        <f t="shared" si="60"/>
        <v>EandR1</v>
      </c>
      <c r="H110" s="242" t="str">
        <f t="shared" si="61"/>
        <v>housgfcftot</v>
      </c>
      <c r="I110" s="242" t="str">
        <f t="shared" si="62"/>
        <v>expgrn</v>
      </c>
      <c r="J110" s="242" t="str">
        <f t="shared" si="63"/>
        <v>EandR1-</v>
      </c>
      <c r="K110" s="242" t="str">
        <f t="shared" si="64"/>
        <v>housgfcftot-expgrn</v>
      </c>
      <c r="L110" s="242" t="str">
        <f t="shared" si="65"/>
        <v>housgfcftot-</v>
      </c>
    </row>
    <row r="111" spans="1:12">
      <c r="A111" s="243" t="s">
        <v>644</v>
      </c>
      <c r="B111" s="311">
        <f t="shared" ca="1" si="52"/>
        <v>0</v>
      </c>
      <c r="C111" t="str">
        <f t="shared" ca="1" si="51"/>
        <v/>
      </c>
      <c r="D111" t="str">
        <f t="shared" ca="1" si="51"/>
        <v/>
      </c>
      <c r="E111" t="str">
        <f t="shared" ca="1" si="51"/>
        <v/>
      </c>
      <c r="F111" t="str">
        <f t="shared" ca="1" si="51"/>
        <v/>
      </c>
      <c r="G111" s="242" t="str">
        <f t="shared" si="53"/>
        <v>EandR1</v>
      </c>
      <c r="H111" s="242" t="str">
        <f t="shared" si="54"/>
        <v>houstot</v>
      </c>
      <c r="I111" s="242" t="str">
        <f t="shared" si="55"/>
        <v>expgrn</v>
      </c>
      <c r="J111" s="242" t="str">
        <f t="shared" si="56"/>
        <v>EandR1-</v>
      </c>
      <c r="K111" s="242" t="str">
        <f t="shared" si="57"/>
        <v>houstot-expgrn</v>
      </c>
      <c r="L111" s="242" t="str">
        <f t="shared" si="58"/>
        <v>houstot-</v>
      </c>
    </row>
    <row r="112" spans="1:12">
      <c r="A112" s="243" t="s">
        <v>645</v>
      </c>
      <c r="B112" s="311">
        <f t="shared" ca="1" si="52"/>
        <v>0</v>
      </c>
      <c r="C112" t="str">
        <f t="shared" ca="1" si="51"/>
        <v/>
      </c>
      <c r="D112" t="str">
        <f t="shared" ca="1" si="51"/>
        <v/>
      </c>
      <c r="E112" t="str">
        <f t="shared" ca="1" si="51"/>
        <v/>
      </c>
      <c r="F112" t="str">
        <f t="shared" ca="1" si="51"/>
        <v/>
      </c>
      <c r="G112" s="242" t="str">
        <f t="shared" si="53"/>
        <v>EandR1</v>
      </c>
      <c r="H112" s="242" t="str">
        <f t="shared" si="54"/>
        <v>cultot</v>
      </c>
      <c r="I112" s="242" t="str">
        <f t="shared" si="55"/>
        <v>expgrn</v>
      </c>
      <c r="J112" s="242" t="str">
        <f t="shared" si="56"/>
        <v>EandR1-</v>
      </c>
      <c r="K112" s="242" t="str">
        <f t="shared" si="57"/>
        <v>cultot-expgrn</v>
      </c>
      <c r="L112" s="242" t="str">
        <f t="shared" si="58"/>
        <v>cultot-</v>
      </c>
    </row>
    <row r="113" spans="1:12">
      <c r="A113" s="243" t="s">
        <v>646</v>
      </c>
      <c r="B113" s="311">
        <f t="shared" ca="1" si="52"/>
        <v>0</v>
      </c>
      <c r="C113" t="str">
        <f t="shared" ca="1" si="51"/>
        <v/>
      </c>
      <c r="D113" t="str">
        <f t="shared" ca="1" si="51"/>
        <v/>
      </c>
      <c r="E113" t="str">
        <f t="shared" ca="1" si="51"/>
        <v/>
      </c>
      <c r="F113" t="str">
        <f t="shared" ca="1" si="51"/>
        <v/>
      </c>
      <c r="G113" s="242" t="str">
        <f t="shared" si="53"/>
        <v>EandR1</v>
      </c>
      <c r="H113" s="242" t="str">
        <f t="shared" si="54"/>
        <v>envtot</v>
      </c>
      <c r="I113" s="242" t="str">
        <f t="shared" si="55"/>
        <v>expgrn</v>
      </c>
      <c r="J113" s="242" t="str">
        <f t="shared" si="56"/>
        <v>EandR1-</v>
      </c>
      <c r="K113" s="242" t="str">
        <f t="shared" si="57"/>
        <v>envtot-expgrn</v>
      </c>
      <c r="L113" s="242" t="str">
        <f t="shared" si="58"/>
        <v>envtot-</v>
      </c>
    </row>
    <row r="114" spans="1:12">
      <c r="A114" s="243" t="s">
        <v>647</v>
      </c>
      <c r="B114" s="311">
        <f t="shared" ca="1" si="52"/>
        <v>0</v>
      </c>
      <c r="C114" t="str">
        <f t="shared" ca="1" si="51"/>
        <v/>
      </c>
      <c r="D114" t="str">
        <f t="shared" ca="1" si="51"/>
        <v/>
      </c>
      <c r="E114" t="str">
        <f t="shared" ca="1" si="51"/>
        <v/>
      </c>
      <c r="F114" t="str">
        <f t="shared" ca="1" si="51"/>
        <v/>
      </c>
      <c r="G114" s="242" t="str">
        <f t="shared" si="53"/>
        <v>EandR1</v>
      </c>
      <c r="H114" s="242" t="str">
        <f t="shared" si="54"/>
        <v>plantot</v>
      </c>
      <c r="I114" s="242" t="str">
        <f t="shared" si="55"/>
        <v>expgrn</v>
      </c>
      <c r="J114" s="242" t="str">
        <f t="shared" si="56"/>
        <v>EandR1-</v>
      </c>
      <c r="K114" s="242" t="str">
        <f t="shared" si="57"/>
        <v>plantot-expgrn</v>
      </c>
      <c r="L114" s="242" t="str">
        <f t="shared" si="58"/>
        <v>plantot-</v>
      </c>
    </row>
    <row r="115" spans="1:12">
      <c r="A115" s="243" t="s">
        <v>648</v>
      </c>
      <c r="B115" s="311">
        <f t="shared" ca="1" si="52"/>
        <v>0</v>
      </c>
      <c r="C115" t="str">
        <f t="shared" ca="1" si="51"/>
        <v/>
      </c>
      <c r="D115" t="str">
        <f t="shared" ca="1" si="51"/>
        <v/>
      </c>
      <c r="E115" t="str">
        <f t="shared" ca="1" si="51"/>
        <v/>
      </c>
      <c r="F115" t="str">
        <f t="shared" ca="1" si="51"/>
        <v/>
      </c>
      <c r="G115" s="242" t="str">
        <f t="shared" si="53"/>
        <v>EandR1</v>
      </c>
      <c r="H115" s="242" t="s">
        <v>208</v>
      </c>
      <c r="I115" s="242" t="str">
        <f t="shared" si="55"/>
        <v>expgrn</v>
      </c>
      <c r="J115" s="242" t="str">
        <f t="shared" si="56"/>
        <v>EandR1-</v>
      </c>
      <c r="K115" s="242" t="str">
        <f t="shared" si="57"/>
        <v>digtot-expgrn</v>
      </c>
      <c r="L115" s="242" t="str">
        <f t="shared" si="58"/>
        <v>digtot-</v>
      </c>
    </row>
    <row r="116" spans="1:12">
      <c r="A116" s="243" t="s">
        <v>649</v>
      </c>
      <c r="B116" s="311">
        <f t="shared" ca="1" si="52"/>
        <v>0</v>
      </c>
      <c r="C116" t="str">
        <f t="shared" ca="1" si="51"/>
        <v/>
      </c>
      <c r="D116" t="str">
        <f t="shared" ca="1" si="51"/>
        <v/>
      </c>
      <c r="E116" t="str">
        <f t="shared" ca="1" si="51"/>
        <v/>
      </c>
      <c r="F116" t="str">
        <f t="shared" ca="1" si="51"/>
        <v/>
      </c>
      <c r="G116" s="242" t="str">
        <f t="shared" si="53"/>
        <v>EandR1</v>
      </c>
      <c r="H116" s="242" t="str">
        <f t="shared" si="54"/>
        <v>poltot</v>
      </c>
      <c r="I116" s="242" t="str">
        <f t="shared" si="55"/>
        <v>expgrn</v>
      </c>
      <c r="J116" s="242" t="str">
        <f t="shared" si="56"/>
        <v>EandR1-</v>
      </c>
      <c r="K116" s="242" t="str">
        <f t="shared" si="57"/>
        <v>poltot-expgrn</v>
      </c>
      <c r="L116" s="242" t="str">
        <f t="shared" si="58"/>
        <v>poltot-</v>
      </c>
    </row>
    <row r="117" spans="1:12">
      <c r="A117" s="243" t="s">
        <v>650</v>
      </c>
      <c r="B117" s="311">
        <f t="shared" ca="1" si="52"/>
        <v>0</v>
      </c>
      <c r="C117" t="str">
        <f t="shared" ca="1" si="51"/>
        <v/>
      </c>
      <c r="D117" t="str">
        <f t="shared" ca="1" si="51"/>
        <v/>
      </c>
      <c r="E117" t="str">
        <f t="shared" ca="1" si="51"/>
        <v/>
      </c>
      <c r="F117" t="str">
        <f t="shared" ca="1" si="51"/>
        <v/>
      </c>
      <c r="G117" s="242" t="str">
        <f t="shared" si="53"/>
        <v>EandR1</v>
      </c>
      <c r="H117" s="242" t="str">
        <f t="shared" si="54"/>
        <v>frstot</v>
      </c>
      <c r="I117" s="242" t="str">
        <f t="shared" si="55"/>
        <v>expgrn</v>
      </c>
      <c r="J117" s="242" t="str">
        <f t="shared" si="56"/>
        <v>EandR1-</v>
      </c>
      <c r="K117" s="242" t="str">
        <f t="shared" si="57"/>
        <v>frstot-expgrn</v>
      </c>
      <c r="L117" s="242" t="str">
        <f t="shared" si="58"/>
        <v>frstot-</v>
      </c>
    </row>
    <row r="118" spans="1:12">
      <c r="A118" s="243" t="s">
        <v>651</v>
      </c>
      <c r="B118" s="311">
        <f t="shared" ca="1" si="52"/>
        <v>0</v>
      </c>
      <c r="C118" t="str">
        <f t="shared" ca="1" si="51"/>
        <v/>
      </c>
      <c r="D118" t="str">
        <f t="shared" ca="1" si="51"/>
        <v/>
      </c>
      <c r="E118" t="str">
        <f t="shared" ca="1" si="51"/>
        <v/>
      </c>
      <c r="F118" t="str">
        <f t="shared" ca="1" si="51"/>
        <v/>
      </c>
      <c r="G118" s="242" t="str">
        <f t="shared" si="53"/>
        <v>EandR1</v>
      </c>
      <c r="H118" s="242" t="str">
        <f t="shared" si="54"/>
        <v>centot</v>
      </c>
      <c r="I118" s="242" t="str">
        <f t="shared" si="55"/>
        <v>expgrn</v>
      </c>
      <c r="J118" s="242" t="str">
        <f t="shared" si="56"/>
        <v>EandR1-</v>
      </c>
      <c r="K118" s="242" t="str">
        <f t="shared" si="57"/>
        <v>centot-expgrn</v>
      </c>
      <c r="L118" s="242" t="str">
        <f t="shared" si="58"/>
        <v>centot-</v>
      </c>
    </row>
    <row r="119" spans="1:12">
      <c r="A119" s="243" t="s">
        <v>652</v>
      </c>
      <c r="B119" s="311">
        <f t="shared" ca="1" si="52"/>
        <v>0</v>
      </c>
      <c r="C119" t="str">
        <f t="shared" ca="1" si="51"/>
        <v/>
      </c>
      <c r="D119" t="str">
        <f t="shared" ca="1" si="51"/>
        <v/>
      </c>
      <c r="E119" t="str">
        <f t="shared" ca="1" si="51"/>
        <v/>
      </c>
      <c r="F119" t="str">
        <f t="shared" ca="1" si="51"/>
        <v/>
      </c>
      <c r="G119" s="242" t="str">
        <f t="shared" si="53"/>
        <v>EandR1</v>
      </c>
      <c r="H119" s="242" t="str">
        <f t="shared" si="54"/>
        <v>tradtot</v>
      </c>
      <c r="I119" s="242" t="str">
        <f t="shared" si="55"/>
        <v>expgrn</v>
      </c>
      <c r="J119" s="242" t="str">
        <f t="shared" si="56"/>
        <v>EandR1-</v>
      </c>
      <c r="K119" s="242" t="str">
        <f t="shared" si="57"/>
        <v>tradtot-expgrn</v>
      </c>
      <c r="L119" s="242" t="str">
        <f t="shared" si="58"/>
        <v>tradtot-</v>
      </c>
    </row>
    <row r="120" spans="1:12">
      <c r="A120" s="243" t="s">
        <v>289</v>
      </c>
      <c r="B120" s="311">
        <f t="shared" ca="1" si="52"/>
        <v>0</v>
      </c>
      <c r="C120">
        <f t="shared" ca="1" si="51"/>
        <v>0</v>
      </c>
      <c r="D120">
        <f t="shared" ca="1" si="51"/>
        <v>0</v>
      </c>
      <c r="E120">
        <f t="shared" ca="1" si="51"/>
        <v>0</v>
      </c>
      <c r="F120" t="str">
        <f t="shared" ca="1" si="51"/>
        <v/>
      </c>
      <c r="G120" s="242" t="str">
        <f t="shared" si="53"/>
        <v>EandR1</v>
      </c>
      <c r="H120" s="242" t="str">
        <f t="shared" si="54"/>
        <v>alltot</v>
      </c>
      <c r="I120" s="242" t="str">
        <f t="shared" si="55"/>
        <v>expgrn</v>
      </c>
      <c r="J120" s="242" t="str">
        <f t="shared" si="56"/>
        <v>EandR1-</v>
      </c>
      <c r="K120" s="242" t="str">
        <f t="shared" si="57"/>
        <v>alltot-expgrn</v>
      </c>
      <c r="L120" s="242" t="str">
        <f t="shared" si="58"/>
        <v>alltot-</v>
      </c>
    </row>
    <row r="121" spans="1:12">
      <c r="A121" s="243" t="s">
        <v>653</v>
      </c>
      <c r="B121" s="311">
        <f t="shared" ca="1" si="52"/>
        <v>0</v>
      </c>
      <c r="C121" t="str">
        <f t="shared" ca="1" si="51"/>
        <v/>
      </c>
      <c r="D121" t="str">
        <f t="shared" ca="1" si="51"/>
        <v/>
      </c>
      <c r="E121" t="str">
        <f t="shared" ca="1" si="51"/>
        <v/>
      </c>
      <c r="F121" t="str">
        <f t="shared" ca="1" si="51"/>
        <v/>
      </c>
      <c r="G121" s="242" t="str">
        <f t="shared" si="53"/>
        <v>EandR1</v>
      </c>
      <c r="H121" s="242" t="str">
        <f t="shared" si="54"/>
        <v>edutot</v>
      </c>
      <c r="I121" s="242" t="str">
        <f t="shared" si="55"/>
        <v>expgrnla</v>
      </c>
      <c r="J121" s="242" t="str">
        <f t="shared" si="56"/>
        <v>EandR1-</v>
      </c>
      <c r="K121" s="242" t="str">
        <f t="shared" si="57"/>
        <v>edutot-expgrnla</v>
      </c>
      <c r="L121" s="242" t="str">
        <f t="shared" si="58"/>
        <v>edutot-</v>
      </c>
    </row>
    <row r="122" spans="1:12">
      <c r="A122" s="243" t="s">
        <v>654</v>
      </c>
      <c r="B122" s="311">
        <f t="shared" ca="1" si="52"/>
        <v>0</v>
      </c>
      <c r="C122" t="str">
        <f t="shared" ca="1" si="51"/>
        <v/>
      </c>
      <c r="D122" t="str">
        <f t="shared" ca="1" si="51"/>
        <v/>
      </c>
      <c r="E122" t="str">
        <f t="shared" ca="1" si="51"/>
        <v/>
      </c>
      <c r="F122" t="str">
        <f t="shared" ca="1" si="51"/>
        <v/>
      </c>
      <c r="G122" s="242" t="str">
        <f t="shared" si="53"/>
        <v>EandR1</v>
      </c>
      <c r="H122" s="242" t="str">
        <f t="shared" si="54"/>
        <v>transtot</v>
      </c>
      <c r="I122" s="242" t="str">
        <f t="shared" si="55"/>
        <v>expgrnla</v>
      </c>
      <c r="J122" s="242" t="str">
        <f t="shared" si="56"/>
        <v>EandR1-</v>
      </c>
      <c r="K122" s="242" t="str">
        <f t="shared" si="57"/>
        <v>transtot-expgrnla</v>
      </c>
      <c r="L122" s="242" t="str">
        <f t="shared" si="58"/>
        <v>transtot-</v>
      </c>
    </row>
    <row r="123" spans="1:12">
      <c r="A123" s="243" t="s">
        <v>655</v>
      </c>
      <c r="B123" s="311">
        <f t="shared" ca="1" si="52"/>
        <v>0</v>
      </c>
      <c r="C123" t="str">
        <f t="shared" ref="C123:F136" ca="1" si="66">IFERROR(INDEX(INDIRECT(LEFT($A123,SEARCH("-",$A123,1)-1)&amp;"_validation_data"),MATCH($A123&amp;"-"&amp;C$1,INDIRECT(LEFT($A123,SEARCH("-",$A123,1)-1)&amp;"_validation_rows"),0),3),"")</f>
        <v/>
      </c>
      <c r="D123" t="str">
        <f t="shared" ca="1" si="66"/>
        <v/>
      </c>
      <c r="E123" t="str">
        <f t="shared" ca="1" si="66"/>
        <v/>
      </c>
      <c r="F123" t="str">
        <f t="shared" ca="1" si="66"/>
        <v/>
      </c>
      <c r="G123" s="242" t="str">
        <f t="shared" si="53"/>
        <v>EandR1</v>
      </c>
      <c r="H123" s="242" t="str">
        <f t="shared" si="54"/>
        <v>sctot</v>
      </c>
      <c r="I123" s="242" t="str">
        <f t="shared" si="55"/>
        <v>expgrnla</v>
      </c>
      <c r="J123" s="242" t="str">
        <f t="shared" si="56"/>
        <v>EandR1-</v>
      </c>
      <c r="K123" s="242" t="str">
        <f t="shared" si="57"/>
        <v>sctot-expgrnla</v>
      </c>
      <c r="L123" s="242" t="str">
        <f t="shared" si="58"/>
        <v>sctot-</v>
      </c>
    </row>
    <row r="124" spans="1:12">
      <c r="A124" s="243" t="s">
        <v>656</v>
      </c>
      <c r="B124" s="311">
        <f t="shared" ca="1" si="52"/>
        <v>0</v>
      </c>
      <c r="C124" t="str">
        <f t="shared" ca="1" si="66"/>
        <v/>
      </c>
      <c r="D124" t="str">
        <f t="shared" ca="1" si="66"/>
        <v/>
      </c>
      <c r="E124" t="str">
        <f t="shared" ca="1" si="66"/>
        <v/>
      </c>
      <c r="F124" t="str">
        <f t="shared" ca="1" si="66"/>
        <v/>
      </c>
      <c r="G124" s="242" t="str">
        <f t="shared" si="53"/>
        <v>EandR1</v>
      </c>
      <c r="H124" s="242" t="str">
        <f t="shared" si="54"/>
        <v>phtot</v>
      </c>
      <c r="I124" s="242" t="str">
        <f t="shared" si="55"/>
        <v>expgrnla</v>
      </c>
      <c r="J124" s="242" t="str">
        <f t="shared" si="56"/>
        <v>EandR1-</v>
      </c>
      <c r="K124" s="242" t="str">
        <f t="shared" si="57"/>
        <v>phtot-expgrnla</v>
      </c>
      <c r="L124" s="242" t="str">
        <f t="shared" si="58"/>
        <v>phtot-</v>
      </c>
    </row>
    <row r="125" spans="1:12">
      <c r="A125" s="243" t="s">
        <v>657</v>
      </c>
      <c r="B125" s="311">
        <f ca="1">INDEX(INDIRECT(LEFT($A125,SEARCH("-",$A125,1)-1)&amp;"_data"),MATCH(MID($A125, SEARCH("-",$A125) + 1, SEARCH("-",$A125,SEARCH("-",$A125)+1) - SEARCH("-",$A125) - 1),INDIRECT(LEFT($A125,SEARCH("-",$A125,1)-1)&amp;"_rows"),0),MATCH(RIGHT($A125,LEN($A125) - SEARCH("-", $A125, SEARCH("-", $A125) + 1)),INDIRECT(LEFT($A125,SEARCH("-",$A125,1)-1)&amp;"_Header"),0))</f>
        <v>0</v>
      </c>
      <c r="C125" t="str">
        <f t="shared" ref="C125:F126" ca="1" si="67">IFERROR(INDEX(INDIRECT(LEFT($A125,SEARCH("-",$A125,1)-1)&amp;"_validation_data"),MATCH($A125&amp;"-"&amp;C$1,INDIRECT(LEFT($A125,SEARCH("-",$A125,1)-1)&amp;"_validation_rows"),0),3),"")</f>
        <v/>
      </c>
      <c r="D125" t="str">
        <f t="shared" ca="1" si="67"/>
        <v/>
      </c>
      <c r="E125" t="str">
        <f t="shared" ca="1" si="67"/>
        <v/>
      </c>
      <c r="F125" t="str">
        <f t="shared" ca="1" si="67"/>
        <v/>
      </c>
      <c r="G125" s="242" t="str">
        <f t="shared" ref="G125:G126" si="68">LEFT(A125,SEARCH("-",A125)-1)</f>
        <v>EandR1</v>
      </c>
      <c r="H125" s="242" t="str">
        <f t="shared" ref="H125:H126" si="69">LEFT(K125,SEARCH("-",K125)-1)</f>
        <v>houshratot</v>
      </c>
      <c r="I125" s="242" t="str">
        <f t="shared" ref="I125:I126" si="70">SUBSTITUTE(K125,L125,"")</f>
        <v>expgrnla</v>
      </c>
      <c r="J125" s="242" t="str">
        <f t="shared" ref="J125:J126" si="71">LEFT(A125,SEARCH("-",A125))</f>
        <v>EandR1-</v>
      </c>
      <c r="K125" s="242" t="str">
        <f t="shared" ref="K125:K126" si="72">SUBSTITUTE(A125,J125,"")</f>
        <v>houshratot-expgrnla</v>
      </c>
      <c r="L125" s="242" t="str">
        <f t="shared" ref="L125:L126" si="73">LEFT(K125,SEARCH("-",K125))</f>
        <v>houshratot-</v>
      </c>
    </row>
    <row r="126" spans="1:12">
      <c r="A126" s="243" t="s">
        <v>658</v>
      </c>
      <c r="B126" s="311">
        <f ca="1">INDEX(INDIRECT(LEFT($A126,SEARCH("-",$A126,1)-1)&amp;"_data"),MATCH(MID($A126, SEARCH("-",$A126) + 1, SEARCH("-",$A126,SEARCH("-",$A126)+1) - SEARCH("-",$A126) - 1),INDIRECT(LEFT($A126,SEARCH("-",$A126,1)-1)&amp;"_rows"),0),MATCH(RIGHT($A126,LEN($A126) - SEARCH("-", $A126, SEARCH("-", $A126) + 1)),INDIRECT(LEFT($A126,SEARCH("-",$A126,1)-1)&amp;"_Header"),0))</f>
        <v>0</v>
      </c>
      <c r="C126" t="str">
        <f t="shared" ca="1" si="67"/>
        <v/>
      </c>
      <c r="D126" t="str">
        <f t="shared" ca="1" si="67"/>
        <v/>
      </c>
      <c r="E126" t="str">
        <f t="shared" ca="1" si="67"/>
        <v/>
      </c>
      <c r="F126" t="str">
        <f t="shared" ca="1" si="67"/>
        <v/>
      </c>
      <c r="G126" s="242" t="str">
        <f t="shared" si="68"/>
        <v>EandR1</v>
      </c>
      <c r="H126" s="242" t="str">
        <f t="shared" si="69"/>
        <v>housgfcftot</v>
      </c>
      <c r="I126" s="242" t="str">
        <f t="shared" si="70"/>
        <v>expgrnla</v>
      </c>
      <c r="J126" s="242" t="str">
        <f t="shared" si="71"/>
        <v>EandR1-</v>
      </c>
      <c r="K126" s="242" t="str">
        <f t="shared" si="72"/>
        <v>housgfcftot-expgrnla</v>
      </c>
      <c r="L126" s="242" t="str">
        <f t="shared" si="73"/>
        <v>housgfcftot-</v>
      </c>
    </row>
    <row r="127" spans="1:12">
      <c r="A127" s="243" t="s">
        <v>659</v>
      </c>
      <c r="B127" s="311">
        <f t="shared" ca="1" si="52"/>
        <v>0</v>
      </c>
      <c r="C127" t="str">
        <f t="shared" ca="1" si="66"/>
        <v/>
      </c>
      <c r="D127" t="str">
        <f t="shared" ca="1" si="66"/>
        <v/>
      </c>
      <c r="E127" t="str">
        <f t="shared" ca="1" si="66"/>
        <v/>
      </c>
      <c r="F127" t="str">
        <f t="shared" ca="1" si="66"/>
        <v/>
      </c>
      <c r="G127" s="242" t="str">
        <f t="shared" si="53"/>
        <v>EandR1</v>
      </c>
      <c r="H127" s="242" t="str">
        <f t="shared" si="54"/>
        <v>houstot</v>
      </c>
      <c r="I127" s="242" t="str">
        <f t="shared" si="55"/>
        <v>expgrnla</v>
      </c>
      <c r="J127" s="242" t="str">
        <f t="shared" si="56"/>
        <v>EandR1-</v>
      </c>
      <c r="K127" s="242" t="str">
        <f t="shared" si="57"/>
        <v>houstot-expgrnla</v>
      </c>
      <c r="L127" s="242" t="str">
        <f t="shared" si="58"/>
        <v>houstot-</v>
      </c>
    </row>
    <row r="128" spans="1:12">
      <c r="A128" s="243" t="s">
        <v>660</v>
      </c>
      <c r="B128" s="311">
        <f t="shared" ca="1" si="52"/>
        <v>0</v>
      </c>
      <c r="C128" t="str">
        <f t="shared" ca="1" si="66"/>
        <v/>
      </c>
      <c r="D128" t="str">
        <f t="shared" ca="1" si="66"/>
        <v/>
      </c>
      <c r="E128" t="str">
        <f t="shared" ca="1" si="66"/>
        <v/>
      </c>
      <c r="F128" t="str">
        <f t="shared" ca="1" si="66"/>
        <v/>
      </c>
      <c r="G128" s="242" t="str">
        <f t="shared" si="53"/>
        <v>EandR1</v>
      </c>
      <c r="H128" s="242" t="str">
        <f t="shared" si="54"/>
        <v>cultot</v>
      </c>
      <c r="I128" s="242" t="str">
        <f t="shared" si="55"/>
        <v>expgrnla</v>
      </c>
      <c r="J128" s="242" t="str">
        <f t="shared" si="56"/>
        <v>EandR1-</v>
      </c>
      <c r="K128" s="242" t="str">
        <f t="shared" si="57"/>
        <v>cultot-expgrnla</v>
      </c>
      <c r="L128" s="242" t="str">
        <f t="shared" si="58"/>
        <v>cultot-</v>
      </c>
    </row>
    <row r="129" spans="1:12">
      <c r="A129" s="243" t="s">
        <v>661</v>
      </c>
      <c r="B129" s="311">
        <f t="shared" ca="1" si="52"/>
        <v>0</v>
      </c>
      <c r="C129" t="str">
        <f t="shared" ca="1" si="66"/>
        <v/>
      </c>
      <c r="D129" t="str">
        <f t="shared" ca="1" si="66"/>
        <v/>
      </c>
      <c r="E129" t="str">
        <f t="shared" ca="1" si="66"/>
        <v/>
      </c>
      <c r="F129" t="str">
        <f t="shared" ca="1" si="66"/>
        <v/>
      </c>
      <c r="G129" s="242" t="str">
        <f t="shared" si="53"/>
        <v>EandR1</v>
      </c>
      <c r="H129" s="242" t="str">
        <f t="shared" si="54"/>
        <v>envtot</v>
      </c>
      <c r="I129" s="242" t="str">
        <f t="shared" si="55"/>
        <v>expgrnla</v>
      </c>
      <c r="J129" s="242" t="str">
        <f t="shared" si="56"/>
        <v>EandR1-</v>
      </c>
      <c r="K129" s="242" t="str">
        <f t="shared" si="57"/>
        <v>envtot-expgrnla</v>
      </c>
      <c r="L129" s="242" t="str">
        <f t="shared" si="58"/>
        <v>envtot-</v>
      </c>
    </row>
    <row r="130" spans="1:12">
      <c r="A130" s="243" t="s">
        <v>662</v>
      </c>
      <c r="B130" s="311">
        <f t="shared" ca="1" si="52"/>
        <v>0</v>
      </c>
      <c r="C130" t="str">
        <f t="shared" ca="1" si="66"/>
        <v/>
      </c>
      <c r="D130" t="str">
        <f t="shared" ca="1" si="66"/>
        <v/>
      </c>
      <c r="E130" t="str">
        <f t="shared" ca="1" si="66"/>
        <v/>
      </c>
      <c r="F130" t="str">
        <f t="shared" ca="1" si="66"/>
        <v/>
      </c>
      <c r="G130" s="242" t="str">
        <f t="shared" si="53"/>
        <v>EandR1</v>
      </c>
      <c r="H130" s="242" t="str">
        <f t="shared" si="54"/>
        <v>plantot</v>
      </c>
      <c r="I130" s="242" t="str">
        <f t="shared" si="55"/>
        <v>expgrnla</v>
      </c>
      <c r="J130" s="242" t="str">
        <f t="shared" si="56"/>
        <v>EandR1-</v>
      </c>
      <c r="K130" s="242" t="str">
        <f t="shared" si="57"/>
        <v>plantot-expgrnla</v>
      </c>
      <c r="L130" s="242" t="str">
        <f t="shared" si="58"/>
        <v>plantot-</v>
      </c>
    </row>
    <row r="131" spans="1:12">
      <c r="A131" s="243" t="s">
        <v>663</v>
      </c>
      <c r="B131" s="311">
        <f t="shared" ca="1" si="52"/>
        <v>0</v>
      </c>
      <c r="C131" t="str">
        <f t="shared" ca="1" si="66"/>
        <v/>
      </c>
      <c r="D131" t="str">
        <f t="shared" ca="1" si="66"/>
        <v/>
      </c>
      <c r="E131" t="str">
        <f t="shared" ca="1" si="66"/>
        <v/>
      </c>
      <c r="F131" t="str">
        <f t="shared" ca="1" si="66"/>
        <v/>
      </c>
      <c r="G131" s="242" t="str">
        <f t="shared" si="53"/>
        <v>EandR1</v>
      </c>
      <c r="H131" s="242" t="s">
        <v>208</v>
      </c>
      <c r="I131" s="242" t="str">
        <f t="shared" si="55"/>
        <v>expgrnla</v>
      </c>
      <c r="J131" s="242" t="str">
        <f t="shared" si="56"/>
        <v>EandR1-</v>
      </c>
      <c r="K131" s="242" t="str">
        <f t="shared" si="57"/>
        <v>digtot-expgrnla</v>
      </c>
      <c r="L131" s="242" t="str">
        <f t="shared" si="58"/>
        <v>digtot-</v>
      </c>
    </row>
    <row r="132" spans="1:12">
      <c r="A132" s="243" t="s">
        <v>664</v>
      </c>
      <c r="B132" s="311">
        <f t="shared" ca="1" si="52"/>
        <v>0</v>
      </c>
      <c r="C132" t="str">
        <f t="shared" ca="1" si="66"/>
        <v/>
      </c>
      <c r="D132" t="str">
        <f t="shared" ca="1" si="66"/>
        <v/>
      </c>
      <c r="E132" t="str">
        <f t="shared" ca="1" si="66"/>
        <v/>
      </c>
      <c r="F132" t="str">
        <f t="shared" ca="1" si="66"/>
        <v/>
      </c>
      <c r="G132" s="242" t="str">
        <f t="shared" si="53"/>
        <v>EandR1</v>
      </c>
      <c r="H132" s="242" t="str">
        <f t="shared" si="54"/>
        <v>poltot</v>
      </c>
      <c r="I132" s="242" t="str">
        <f t="shared" si="55"/>
        <v>expgrnla</v>
      </c>
      <c r="J132" s="242" t="str">
        <f t="shared" si="56"/>
        <v>EandR1-</v>
      </c>
      <c r="K132" s="242" t="str">
        <f t="shared" si="57"/>
        <v>poltot-expgrnla</v>
      </c>
      <c r="L132" s="242" t="str">
        <f t="shared" si="58"/>
        <v>poltot-</v>
      </c>
    </row>
    <row r="133" spans="1:12">
      <c r="A133" s="243" t="s">
        <v>665</v>
      </c>
      <c r="B133" s="311">
        <f t="shared" ca="1" si="52"/>
        <v>0</v>
      </c>
      <c r="C133" t="str">
        <f t="shared" ca="1" si="66"/>
        <v/>
      </c>
      <c r="D133" t="str">
        <f t="shared" ca="1" si="66"/>
        <v/>
      </c>
      <c r="E133" t="str">
        <f t="shared" ca="1" si="66"/>
        <v/>
      </c>
      <c r="F133" t="str">
        <f t="shared" ca="1" si="66"/>
        <v/>
      </c>
      <c r="G133" s="242" t="str">
        <f t="shared" si="53"/>
        <v>EandR1</v>
      </c>
      <c r="H133" s="242" t="str">
        <f t="shared" si="54"/>
        <v>frstot</v>
      </c>
      <c r="I133" s="242" t="str">
        <f t="shared" si="55"/>
        <v>expgrnla</v>
      </c>
      <c r="J133" s="242" t="str">
        <f t="shared" si="56"/>
        <v>EandR1-</v>
      </c>
      <c r="K133" s="242" t="str">
        <f t="shared" si="57"/>
        <v>frstot-expgrnla</v>
      </c>
      <c r="L133" s="242" t="str">
        <f t="shared" si="58"/>
        <v>frstot-</v>
      </c>
    </row>
    <row r="134" spans="1:12">
      <c r="A134" s="243" t="s">
        <v>666</v>
      </c>
      <c r="B134" s="311">
        <f t="shared" ca="1" si="52"/>
        <v>0</v>
      </c>
      <c r="C134" t="str">
        <f t="shared" ca="1" si="66"/>
        <v/>
      </c>
      <c r="D134" t="str">
        <f t="shared" ca="1" si="66"/>
        <v/>
      </c>
      <c r="E134" t="str">
        <f t="shared" ca="1" si="66"/>
        <v/>
      </c>
      <c r="F134" t="str">
        <f t="shared" ca="1" si="66"/>
        <v/>
      </c>
      <c r="G134" s="242" t="str">
        <f t="shared" si="53"/>
        <v>EandR1</v>
      </c>
      <c r="H134" s="242" t="str">
        <f t="shared" si="54"/>
        <v>centot</v>
      </c>
      <c r="I134" s="242" t="str">
        <f t="shared" si="55"/>
        <v>expgrnla</v>
      </c>
      <c r="J134" s="242" t="str">
        <f t="shared" si="56"/>
        <v>EandR1-</v>
      </c>
      <c r="K134" s="242" t="str">
        <f t="shared" si="57"/>
        <v>centot-expgrnla</v>
      </c>
      <c r="L134" s="242" t="str">
        <f t="shared" si="58"/>
        <v>centot-</v>
      </c>
    </row>
    <row r="135" spans="1:12">
      <c r="A135" s="243" t="s">
        <v>667</v>
      </c>
      <c r="B135" s="311">
        <f t="shared" ca="1" si="52"/>
        <v>0</v>
      </c>
      <c r="C135" t="str">
        <f t="shared" ca="1" si="66"/>
        <v/>
      </c>
      <c r="D135" t="str">
        <f t="shared" ca="1" si="66"/>
        <v/>
      </c>
      <c r="E135" t="str">
        <f t="shared" ca="1" si="66"/>
        <v/>
      </c>
      <c r="F135" t="str">
        <f t="shared" ca="1" si="66"/>
        <v/>
      </c>
      <c r="G135" s="242" t="str">
        <f t="shared" si="53"/>
        <v>EandR1</v>
      </c>
      <c r="H135" s="242" t="str">
        <f t="shared" si="54"/>
        <v>tradtot</v>
      </c>
      <c r="I135" s="242" t="str">
        <f t="shared" si="55"/>
        <v>expgrnla</v>
      </c>
      <c r="J135" s="242" t="str">
        <f t="shared" si="56"/>
        <v>EandR1-</v>
      </c>
      <c r="K135" s="242" t="str">
        <f t="shared" si="57"/>
        <v>tradtot-expgrnla</v>
      </c>
      <c r="L135" s="242" t="str">
        <f t="shared" si="58"/>
        <v>tradtot-</v>
      </c>
    </row>
    <row r="136" spans="1:12">
      <c r="A136" s="243" t="s">
        <v>668</v>
      </c>
      <c r="B136" s="311">
        <f t="shared" ca="1" si="52"/>
        <v>0</v>
      </c>
      <c r="C136" t="str">
        <f t="shared" ca="1" si="66"/>
        <v/>
      </c>
      <c r="D136" t="str">
        <f t="shared" ca="1" si="66"/>
        <v/>
      </c>
      <c r="E136" t="str">
        <f t="shared" ca="1" si="66"/>
        <v/>
      </c>
      <c r="F136" t="str">
        <f t="shared" ca="1" si="66"/>
        <v/>
      </c>
      <c r="G136" s="242" t="str">
        <f t="shared" si="53"/>
        <v>EandR1</v>
      </c>
      <c r="H136" s="242" t="str">
        <f t="shared" si="54"/>
        <v>alltot</v>
      </c>
      <c r="I136" s="242" t="str">
        <f t="shared" si="55"/>
        <v>expgrnla</v>
      </c>
      <c r="J136" s="242" t="str">
        <f t="shared" si="56"/>
        <v>EandR1-</v>
      </c>
      <c r="K136" s="242" t="str">
        <f t="shared" si="57"/>
        <v>alltot-expgrnla</v>
      </c>
      <c r="L136" s="242" t="str">
        <f t="shared" si="58"/>
        <v>alltot-</v>
      </c>
    </row>
    <row r="137" spans="1:12">
      <c r="A137" s="243" t="s">
        <v>669</v>
      </c>
      <c r="B137" s="311">
        <f t="shared" ca="1" si="52"/>
        <v>0</v>
      </c>
      <c r="C137" t="str">
        <f t="shared" ref="C137:F155" ca="1" si="74">IFERROR(INDEX(INDIRECT(LEFT($A137,SEARCH("-",$A137,1)-1)&amp;"_validation_data"),MATCH($A137&amp;"-"&amp;C$1,INDIRECT(LEFT($A137,SEARCH("-",$A137,1)-1)&amp;"_validation_rows"),0),3),"")</f>
        <v/>
      </c>
      <c r="D137" t="str">
        <f t="shared" ca="1" si="74"/>
        <v/>
      </c>
      <c r="E137" t="str">
        <f t="shared" ca="1" si="74"/>
        <v/>
      </c>
      <c r="F137" t="str">
        <f t="shared" ca="1" si="74"/>
        <v/>
      </c>
      <c r="G137" s="242" t="str">
        <f t="shared" si="53"/>
        <v>EandR1</v>
      </c>
      <c r="H137" s="242" t="str">
        <f t="shared" si="54"/>
        <v>edutot</v>
      </c>
      <c r="I137" s="242" t="str">
        <f t="shared" si="55"/>
        <v>expgrnoth</v>
      </c>
      <c r="J137" s="242" t="str">
        <f t="shared" si="56"/>
        <v>EandR1-</v>
      </c>
      <c r="K137" s="242" t="str">
        <f t="shared" si="57"/>
        <v>edutot-expgrnoth</v>
      </c>
      <c r="L137" s="242" t="str">
        <f t="shared" si="58"/>
        <v>edutot-</v>
      </c>
    </row>
    <row r="138" spans="1:12">
      <c r="A138" s="243" t="s">
        <v>670</v>
      </c>
      <c r="B138" s="311">
        <f t="shared" ca="1" si="52"/>
        <v>0</v>
      </c>
      <c r="C138" t="str">
        <f t="shared" ca="1" si="74"/>
        <v/>
      </c>
      <c r="D138" t="str">
        <f t="shared" ca="1" si="74"/>
        <v/>
      </c>
      <c r="E138" t="str">
        <f t="shared" ca="1" si="74"/>
        <v/>
      </c>
      <c r="F138" t="str">
        <f t="shared" ca="1" si="74"/>
        <v/>
      </c>
      <c r="G138" s="242" t="str">
        <f t="shared" si="53"/>
        <v>EandR1</v>
      </c>
      <c r="H138" s="242" t="str">
        <f t="shared" si="54"/>
        <v>transtot</v>
      </c>
      <c r="I138" s="242" t="str">
        <f t="shared" si="55"/>
        <v>expgrnoth</v>
      </c>
      <c r="J138" s="242" t="str">
        <f t="shared" si="56"/>
        <v>EandR1-</v>
      </c>
      <c r="K138" s="242" t="str">
        <f t="shared" si="57"/>
        <v>transtot-expgrnoth</v>
      </c>
      <c r="L138" s="242" t="str">
        <f t="shared" si="58"/>
        <v>transtot-</v>
      </c>
    </row>
    <row r="139" spans="1:12">
      <c r="A139" s="243" t="s">
        <v>671</v>
      </c>
      <c r="B139" s="311">
        <f t="shared" ca="1" si="52"/>
        <v>0</v>
      </c>
      <c r="C139" t="str">
        <f t="shared" ca="1" si="74"/>
        <v/>
      </c>
      <c r="D139" t="str">
        <f t="shared" ca="1" si="74"/>
        <v/>
      </c>
      <c r="E139" t="str">
        <f t="shared" ca="1" si="74"/>
        <v/>
      </c>
      <c r="F139" t="str">
        <f t="shared" ca="1" si="74"/>
        <v/>
      </c>
      <c r="G139" s="242" t="str">
        <f t="shared" si="53"/>
        <v>EandR1</v>
      </c>
      <c r="H139" s="242" t="str">
        <f t="shared" si="54"/>
        <v>sctot</v>
      </c>
      <c r="I139" s="242" t="str">
        <f t="shared" si="55"/>
        <v>expgrnoth</v>
      </c>
      <c r="J139" s="242" t="str">
        <f t="shared" si="56"/>
        <v>EandR1-</v>
      </c>
      <c r="K139" s="242" t="str">
        <f t="shared" si="57"/>
        <v>sctot-expgrnoth</v>
      </c>
      <c r="L139" s="242" t="str">
        <f t="shared" si="58"/>
        <v>sctot-</v>
      </c>
    </row>
    <row r="140" spans="1:12">
      <c r="A140" s="243" t="s">
        <v>672</v>
      </c>
      <c r="B140" s="311">
        <f t="shared" ca="1" si="52"/>
        <v>0</v>
      </c>
      <c r="C140" t="str">
        <f t="shared" ca="1" si="74"/>
        <v/>
      </c>
      <c r="D140" t="str">
        <f t="shared" ca="1" si="74"/>
        <v/>
      </c>
      <c r="E140" t="str">
        <f t="shared" ca="1" si="74"/>
        <v/>
      </c>
      <c r="F140" t="str">
        <f t="shared" ca="1" si="74"/>
        <v/>
      </c>
      <c r="G140" s="242" t="str">
        <f t="shared" si="53"/>
        <v>EandR1</v>
      </c>
      <c r="H140" s="242" t="str">
        <f t="shared" si="54"/>
        <v>phtot</v>
      </c>
      <c r="I140" s="242" t="str">
        <f t="shared" si="55"/>
        <v>expgrnoth</v>
      </c>
      <c r="J140" s="242" t="str">
        <f t="shared" si="56"/>
        <v>EandR1-</v>
      </c>
      <c r="K140" s="242" t="str">
        <f t="shared" si="57"/>
        <v>phtot-expgrnoth</v>
      </c>
      <c r="L140" s="242" t="str">
        <f t="shared" si="58"/>
        <v>phtot-</v>
      </c>
    </row>
    <row r="141" spans="1:12">
      <c r="A141" s="243" t="s">
        <v>673</v>
      </c>
      <c r="B141" s="311">
        <f ca="1">INDEX(INDIRECT(LEFT($A141,SEARCH("-",$A141,1)-1)&amp;"_data"),MATCH(MID($A141, SEARCH("-",$A141) + 1, SEARCH("-",$A141,SEARCH("-",$A141)+1) - SEARCH("-",$A141) - 1),INDIRECT(LEFT($A141,SEARCH("-",$A141,1)-1)&amp;"_rows"),0),MATCH(RIGHT($A141,LEN($A141) - SEARCH("-", $A141, SEARCH("-", $A141) + 1)),INDIRECT(LEFT($A141,SEARCH("-",$A141,1)-1)&amp;"_Header"),0))</f>
        <v>0</v>
      </c>
      <c r="C141" t="str">
        <f t="shared" ref="C141:F142" ca="1" si="75">IFERROR(INDEX(INDIRECT(LEFT($A141,SEARCH("-",$A141,1)-1)&amp;"_validation_data"),MATCH($A141&amp;"-"&amp;C$1,INDIRECT(LEFT($A141,SEARCH("-",$A141,1)-1)&amp;"_validation_rows"),0),3),"")</f>
        <v/>
      </c>
      <c r="D141" t="str">
        <f t="shared" ca="1" si="75"/>
        <v/>
      </c>
      <c r="E141" t="str">
        <f t="shared" ca="1" si="75"/>
        <v/>
      </c>
      <c r="F141" t="str">
        <f t="shared" ca="1" si="75"/>
        <v/>
      </c>
      <c r="G141" s="242" t="str">
        <f t="shared" ref="G141:G142" si="76">LEFT(A141,SEARCH("-",A141)-1)</f>
        <v>EandR1</v>
      </c>
      <c r="H141" s="242" t="str">
        <f t="shared" ref="H141:H142" si="77">LEFT(K141,SEARCH("-",K141)-1)</f>
        <v>houshratot</v>
      </c>
      <c r="I141" s="242" t="str">
        <f t="shared" ref="I141:I142" si="78">SUBSTITUTE(K141,L141,"")</f>
        <v>expgrnoth</v>
      </c>
      <c r="J141" s="242" t="str">
        <f t="shared" ref="J141:J142" si="79">LEFT(A141,SEARCH("-",A141))</f>
        <v>EandR1-</v>
      </c>
      <c r="K141" s="242" t="str">
        <f t="shared" ref="K141:K142" si="80">SUBSTITUTE(A141,J141,"")</f>
        <v>houshratot-expgrnoth</v>
      </c>
      <c r="L141" s="242" t="str">
        <f t="shared" ref="L141:L142" si="81">LEFT(K141,SEARCH("-",K141))</f>
        <v>houshratot-</v>
      </c>
    </row>
    <row r="142" spans="1:12">
      <c r="A142" s="243" t="s">
        <v>674</v>
      </c>
      <c r="B142" s="311">
        <f ca="1">INDEX(INDIRECT(LEFT($A142,SEARCH("-",$A142,1)-1)&amp;"_data"),MATCH(MID($A142, SEARCH("-",$A142) + 1, SEARCH("-",$A142,SEARCH("-",$A142)+1) - SEARCH("-",$A142) - 1),INDIRECT(LEFT($A142,SEARCH("-",$A142,1)-1)&amp;"_rows"),0),MATCH(RIGHT($A142,LEN($A142) - SEARCH("-", $A142, SEARCH("-", $A142) + 1)),INDIRECT(LEFT($A142,SEARCH("-",$A142,1)-1)&amp;"_Header"),0))</f>
        <v>0</v>
      </c>
      <c r="C142" t="str">
        <f t="shared" ca="1" si="75"/>
        <v/>
      </c>
      <c r="D142" t="str">
        <f t="shared" ca="1" si="75"/>
        <v/>
      </c>
      <c r="E142" t="str">
        <f t="shared" ca="1" si="75"/>
        <v/>
      </c>
      <c r="F142" t="str">
        <f t="shared" ca="1" si="75"/>
        <v/>
      </c>
      <c r="G142" s="242" t="str">
        <f t="shared" si="76"/>
        <v>EandR1</v>
      </c>
      <c r="H142" s="242" t="str">
        <f t="shared" si="77"/>
        <v>housgfcftot</v>
      </c>
      <c r="I142" s="242" t="str">
        <f t="shared" si="78"/>
        <v>expgrnoth</v>
      </c>
      <c r="J142" s="242" t="str">
        <f t="shared" si="79"/>
        <v>EandR1-</v>
      </c>
      <c r="K142" s="242" t="str">
        <f t="shared" si="80"/>
        <v>housgfcftot-expgrnoth</v>
      </c>
      <c r="L142" s="242" t="str">
        <f t="shared" si="81"/>
        <v>housgfcftot-</v>
      </c>
    </row>
    <row r="143" spans="1:12">
      <c r="A143" s="243" t="s">
        <v>675</v>
      </c>
      <c r="B143" s="311">
        <f t="shared" ca="1" si="52"/>
        <v>0</v>
      </c>
      <c r="C143" t="str">
        <f t="shared" ca="1" si="74"/>
        <v/>
      </c>
      <c r="D143" t="str">
        <f t="shared" ca="1" si="74"/>
        <v/>
      </c>
      <c r="E143" t="str">
        <f t="shared" ca="1" si="74"/>
        <v/>
      </c>
      <c r="F143" t="str">
        <f t="shared" ca="1" si="74"/>
        <v/>
      </c>
      <c r="G143" s="242" t="str">
        <f t="shared" si="53"/>
        <v>EandR1</v>
      </c>
      <c r="H143" s="242" t="str">
        <f t="shared" si="54"/>
        <v>houstot</v>
      </c>
      <c r="I143" s="242" t="str">
        <f t="shared" si="55"/>
        <v>expgrnoth</v>
      </c>
      <c r="J143" s="242" t="str">
        <f t="shared" si="56"/>
        <v>EandR1-</v>
      </c>
      <c r="K143" s="242" t="str">
        <f t="shared" si="57"/>
        <v>houstot-expgrnoth</v>
      </c>
      <c r="L143" s="242" t="str">
        <f t="shared" si="58"/>
        <v>houstot-</v>
      </c>
    </row>
    <row r="144" spans="1:12">
      <c r="A144" s="243" t="s">
        <v>676</v>
      </c>
      <c r="B144" s="311">
        <f t="shared" ca="1" si="52"/>
        <v>0</v>
      </c>
      <c r="C144" t="str">
        <f t="shared" ca="1" si="74"/>
        <v/>
      </c>
      <c r="D144" t="str">
        <f t="shared" ca="1" si="74"/>
        <v/>
      </c>
      <c r="E144" t="str">
        <f t="shared" ca="1" si="74"/>
        <v/>
      </c>
      <c r="F144" t="str">
        <f t="shared" ca="1" si="74"/>
        <v/>
      </c>
      <c r="G144" s="242" t="str">
        <f t="shared" si="53"/>
        <v>EandR1</v>
      </c>
      <c r="H144" s="242" t="str">
        <f t="shared" si="54"/>
        <v>cultot</v>
      </c>
      <c r="I144" s="242" t="str">
        <f t="shared" si="55"/>
        <v>expgrnoth</v>
      </c>
      <c r="J144" s="242" t="str">
        <f t="shared" si="56"/>
        <v>EandR1-</v>
      </c>
      <c r="K144" s="242" t="str">
        <f t="shared" si="57"/>
        <v>cultot-expgrnoth</v>
      </c>
      <c r="L144" s="242" t="str">
        <f t="shared" si="58"/>
        <v>cultot-</v>
      </c>
    </row>
    <row r="145" spans="1:12">
      <c r="A145" s="243" t="s">
        <v>677</v>
      </c>
      <c r="B145" s="311">
        <f t="shared" ca="1" si="52"/>
        <v>0</v>
      </c>
      <c r="C145" t="str">
        <f t="shared" ca="1" si="74"/>
        <v/>
      </c>
      <c r="D145" t="str">
        <f t="shared" ca="1" si="74"/>
        <v/>
      </c>
      <c r="E145" t="str">
        <f t="shared" ca="1" si="74"/>
        <v/>
      </c>
      <c r="F145" t="str">
        <f t="shared" ca="1" si="74"/>
        <v/>
      </c>
      <c r="G145" s="242" t="str">
        <f t="shared" si="53"/>
        <v>EandR1</v>
      </c>
      <c r="H145" s="242" t="str">
        <f t="shared" si="54"/>
        <v>envtot</v>
      </c>
      <c r="I145" s="242" t="str">
        <f t="shared" si="55"/>
        <v>expgrnoth</v>
      </c>
      <c r="J145" s="242" t="str">
        <f t="shared" si="56"/>
        <v>EandR1-</v>
      </c>
      <c r="K145" s="242" t="str">
        <f t="shared" si="57"/>
        <v>envtot-expgrnoth</v>
      </c>
      <c r="L145" s="242" t="str">
        <f t="shared" si="58"/>
        <v>envtot-</v>
      </c>
    </row>
    <row r="146" spans="1:12">
      <c r="A146" s="243" t="s">
        <v>678</v>
      </c>
      <c r="B146" s="311">
        <f t="shared" ca="1" si="52"/>
        <v>0</v>
      </c>
      <c r="C146" t="str">
        <f t="shared" ca="1" si="74"/>
        <v/>
      </c>
      <c r="D146" t="str">
        <f t="shared" ca="1" si="74"/>
        <v/>
      </c>
      <c r="E146" t="str">
        <f t="shared" ca="1" si="74"/>
        <v/>
      </c>
      <c r="F146" t="str">
        <f t="shared" ca="1" si="74"/>
        <v/>
      </c>
      <c r="G146" s="242" t="str">
        <f t="shared" si="53"/>
        <v>EandR1</v>
      </c>
      <c r="H146" s="242" t="str">
        <f t="shared" si="54"/>
        <v>plantot</v>
      </c>
      <c r="I146" s="242" t="str">
        <f t="shared" si="55"/>
        <v>expgrnoth</v>
      </c>
      <c r="J146" s="242" t="str">
        <f t="shared" si="56"/>
        <v>EandR1-</v>
      </c>
      <c r="K146" s="242" t="str">
        <f t="shared" si="57"/>
        <v>plantot-expgrnoth</v>
      </c>
      <c r="L146" s="242" t="str">
        <f t="shared" si="58"/>
        <v>plantot-</v>
      </c>
    </row>
    <row r="147" spans="1:12">
      <c r="A147" s="243" t="s">
        <v>679</v>
      </c>
      <c r="B147" s="311">
        <f t="shared" ca="1" si="52"/>
        <v>0</v>
      </c>
      <c r="C147" t="str">
        <f t="shared" ca="1" si="74"/>
        <v/>
      </c>
      <c r="D147" t="str">
        <f t="shared" ca="1" si="74"/>
        <v/>
      </c>
      <c r="E147" t="str">
        <f t="shared" ca="1" si="74"/>
        <v/>
      </c>
      <c r="F147" t="str">
        <f t="shared" ca="1" si="74"/>
        <v/>
      </c>
      <c r="G147" s="242" t="str">
        <f t="shared" si="53"/>
        <v>EandR1</v>
      </c>
      <c r="H147" s="242" t="s">
        <v>208</v>
      </c>
      <c r="I147" s="242" t="str">
        <f t="shared" si="55"/>
        <v>expgrnoth</v>
      </c>
      <c r="J147" s="242" t="str">
        <f t="shared" si="56"/>
        <v>EandR1-</v>
      </c>
      <c r="K147" s="242" t="str">
        <f t="shared" si="57"/>
        <v>digtot-expgrnoth</v>
      </c>
      <c r="L147" s="242" t="str">
        <f t="shared" si="58"/>
        <v>digtot-</v>
      </c>
    </row>
    <row r="148" spans="1:12">
      <c r="A148" s="243" t="s">
        <v>680</v>
      </c>
      <c r="B148" s="311">
        <f t="shared" ca="1" si="52"/>
        <v>0</v>
      </c>
      <c r="C148" t="str">
        <f t="shared" ca="1" si="74"/>
        <v/>
      </c>
      <c r="D148" t="str">
        <f t="shared" ca="1" si="74"/>
        <v/>
      </c>
      <c r="E148" t="str">
        <f t="shared" ca="1" si="74"/>
        <v/>
      </c>
      <c r="F148" t="str">
        <f t="shared" ca="1" si="74"/>
        <v/>
      </c>
      <c r="G148" s="242" t="str">
        <f t="shared" si="53"/>
        <v>EandR1</v>
      </c>
      <c r="H148" s="242" t="str">
        <f t="shared" si="54"/>
        <v>poltot</v>
      </c>
      <c r="I148" s="242" t="str">
        <f t="shared" si="55"/>
        <v>expgrnoth</v>
      </c>
      <c r="J148" s="242" t="str">
        <f t="shared" si="56"/>
        <v>EandR1-</v>
      </c>
      <c r="K148" s="242" t="str">
        <f t="shared" si="57"/>
        <v>poltot-expgrnoth</v>
      </c>
      <c r="L148" s="242" t="str">
        <f t="shared" si="58"/>
        <v>poltot-</v>
      </c>
    </row>
    <row r="149" spans="1:12">
      <c r="A149" s="243" t="s">
        <v>681</v>
      </c>
      <c r="B149" s="311">
        <f t="shared" ca="1" si="52"/>
        <v>0</v>
      </c>
      <c r="C149" t="str">
        <f t="shared" ca="1" si="74"/>
        <v/>
      </c>
      <c r="D149" t="str">
        <f t="shared" ca="1" si="74"/>
        <v/>
      </c>
      <c r="E149" t="str">
        <f t="shared" ca="1" si="74"/>
        <v/>
      </c>
      <c r="F149" t="str">
        <f t="shared" ca="1" si="74"/>
        <v/>
      </c>
      <c r="G149" s="242" t="str">
        <f t="shared" si="53"/>
        <v>EandR1</v>
      </c>
      <c r="H149" s="242" t="str">
        <f t="shared" si="54"/>
        <v>frstot</v>
      </c>
      <c r="I149" s="242" t="str">
        <f t="shared" si="55"/>
        <v>expgrnoth</v>
      </c>
      <c r="J149" s="242" t="str">
        <f t="shared" si="56"/>
        <v>EandR1-</v>
      </c>
      <c r="K149" s="242" t="str">
        <f t="shared" si="57"/>
        <v>frstot-expgrnoth</v>
      </c>
      <c r="L149" s="242" t="str">
        <f t="shared" si="58"/>
        <v>frstot-</v>
      </c>
    </row>
    <row r="150" spans="1:12">
      <c r="A150" s="243" t="s">
        <v>682</v>
      </c>
      <c r="B150" s="311">
        <f t="shared" ca="1" si="52"/>
        <v>0</v>
      </c>
      <c r="C150" t="str">
        <f t="shared" ca="1" si="74"/>
        <v/>
      </c>
      <c r="D150" t="str">
        <f t="shared" ca="1" si="74"/>
        <v/>
      </c>
      <c r="E150" t="str">
        <f t="shared" ca="1" si="74"/>
        <v/>
      </c>
      <c r="F150" t="str">
        <f t="shared" ca="1" si="74"/>
        <v/>
      </c>
      <c r="G150" s="242" t="str">
        <f t="shared" si="53"/>
        <v>EandR1</v>
      </c>
      <c r="H150" s="242" t="str">
        <f t="shared" si="54"/>
        <v>centot</v>
      </c>
      <c r="I150" s="242" t="str">
        <f t="shared" si="55"/>
        <v>expgrnoth</v>
      </c>
      <c r="J150" s="242" t="str">
        <f t="shared" si="56"/>
        <v>EandR1-</v>
      </c>
      <c r="K150" s="242" t="str">
        <f t="shared" si="57"/>
        <v>centot-expgrnoth</v>
      </c>
      <c r="L150" s="242" t="str">
        <f t="shared" si="58"/>
        <v>centot-</v>
      </c>
    </row>
    <row r="151" spans="1:12">
      <c r="A151" s="243" t="s">
        <v>683</v>
      </c>
      <c r="B151" s="311">
        <f t="shared" ca="1" si="52"/>
        <v>0</v>
      </c>
      <c r="C151" t="str">
        <f t="shared" ca="1" si="74"/>
        <v/>
      </c>
      <c r="D151" t="str">
        <f t="shared" ca="1" si="74"/>
        <v/>
      </c>
      <c r="E151" t="str">
        <f t="shared" ca="1" si="74"/>
        <v/>
      </c>
      <c r="F151" t="str">
        <f t="shared" ca="1" si="74"/>
        <v/>
      </c>
      <c r="G151" s="242" t="str">
        <f t="shared" si="53"/>
        <v>EandR1</v>
      </c>
      <c r="H151" s="242" t="str">
        <f t="shared" si="54"/>
        <v>tradtot</v>
      </c>
      <c r="I151" s="242" t="str">
        <f t="shared" si="55"/>
        <v>expgrnoth</v>
      </c>
      <c r="J151" s="242" t="str">
        <f t="shared" si="56"/>
        <v>EandR1-</v>
      </c>
      <c r="K151" s="242" t="str">
        <f t="shared" si="57"/>
        <v>tradtot-expgrnoth</v>
      </c>
      <c r="L151" s="242" t="str">
        <f t="shared" si="58"/>
        <v>tradtot-</v>
      </c>
    </row>
    <row r="152" spans="1:12">
      <c r="A152" s="243" t="s">
        <v>684</v>
      </c>
      <c r="B152" s="311">
        <f t="shared" ca="1" si="52"/>
        <v>0</v>
      </c>
      <c r="C152" t="str">
        <f t="shared" ca="1" si="74"/>
        <v/>
      </c>
      <c r="D152" t="str">
        <f t="shared" ca="1" si="74"/>
        <v/>
      </c>
      <c r="E152" t="str">
        <f t="shared" ca="1" si="74"/>
        <v/>
      </c>
      <c r="F152" t="str">
        <f t="shared" ca="1" si="74"/>
        <v/>
      </c>
      <c r="G152" s="242" t="str">
        <f t="shared" si="53"/>
        <v>EandR1</v>
      </c>
      <c r="H152" s="242" t="str">
        <f t="shared" si="54"/>
        <v>alltot</v>
      </c>
      <c r="I152" s="242" t="str">
        <f t="shared" si="55"/>
        <v>expgrnoth</v>
      </c>
      <c r="J152" s="242" t="str">
        <f t="shared" si="56"/>
        <v>EandR1-</v>
      </c>
      <c r="K152" s="242" t="str">
        <f t="shared" si="57"/>
        <v>alltot-expgrnoth</v>
      </c>
      <c r="L152" s="242" t="str">
        <f t="shared" si="58"/>
        <v>alltot-</v>
      </c>
    </row>
    <row r="153" spans="1:12">
      <c r="A153" s="243" t="s">
        <v>685</v>
      </c>
      <c r="B153" s="311">
        <f t="shared" ca="1" si="52"/>
        <v>0</v>
      </c>
      <c r="C153" t="str">
        <f t="shared" ca="1" si="74"/>
        <v/>
      </c>
      <c r="D153" t="str">
        <f t="shared" ca="1" si="74"/>
        <v/>
      </c>
      <c r="E153" t="str">
        <f t="shared" ca="1" si="74"/>
        <v/>
      </c>
      <c r="F153" t="str">
        <f t="shared" ca="1" si="74"/>
        <v/>
      </c>
      <c r="G153" s="242" t="str">
        <f t="shared" si="53"/>
        <v>EandR1</v>
      </c>
      <c r="H153" s="242" t="str">
        <f t="shared" si="54"/>
        <v>edutot</v>
      </c>
      <c r="I153" s="242" t="str">
        <f t="shared" si="55"/>
        <v>explns</v>
      </c>
      <c r="J153" s="242" t="str">
        <f t="shared" si="56"/>
        <v>EandR1-</v>
      </c>
      <c r="K153" s="242" t="str">
        <f t="shared" si="57"/>
        <v>edutot-explns</v>
      </c>
      <c r="L153" s="242" t="str">
        <f t="shared" si="58"/>
        <v>edutot-</v>
      </c>
    </row>
    <row r="154" spans="1:12">
      <c r="A154" s="243" t="s">
        <v>686</v>
      </c>
      <c r="B154" s="311">
        <f t="shared" ca="1" si="52"/>
        <v>0</v>
      </c>
      <c r="C154" t="str">
        <f t="shared" ca="1" si="74"/>
        <v/>
      </c>
      <c r="D154" t="str">
        <f t="shared" ca="1" si="74"/>
        <v/>
      </c>
      <c r="E154" t="str">
        <f t="shared" ca="1" si="74"/>
        <v/>
      </c>
      <c r="F154" t="str">
        <f t="shared" ca="1" si="74"/>
        <v/>
      </c>
      <c r="G154" s="242" t="str">
        <f t="shared" si="53"/>
        <v>EandR1</v>
      </c>
      <c r="H154" s="242" t="str">
        <f t="shared" si="54"/>
        <v>transtot</v>
      </c>
      <c r="I154" s="242" t="str">
        <f t="shared" si="55"/>
        <v>explns</v>
      </c>
      <c r="J154" s="242" t="str">
        <f t="shared" si="56"/>
        <v>EandR1-</v>
      </c>
      <c r="K154" s="242" t="str">
        <f t="shared" si="57"/>
        <v>transtot-explns</v>
      </c>
      <c r="L154" s="242" t="str">
        <f t="shared" si="58"/>
        <v>transtot-</v>
      </c>
    </row>
    <row r="155" spans="1:12">
      <c r="A155" s="243" t="s">
        <v>687</v>
      </c>
      <c r="B155" s="311">
        <f t="shared" ca="1" si="52"/>
        <v>0</v>
      </c>
      <c r="C155" t="str">
        <f t="shared" ca="1" si="74"/>
        <v/>
      </c>
      <c r="D155" t="str">
        <f t="shared" ca="1" si="74"/>
        <v/>
      </c>
      <c r="E155" t="str">
        <f t="shared" ca="1" si="74"/>
        <v/>
      </c>
      <c r="F155" t="str">
        <f t="shared" ca="1" si="74"/>
        <v/>
      </c>
      <c r="G155" s="242" t="str">
        <f t="shared" si="53"/>
        <v>EandR1</v>
      </c>
      <c r="H155" s="242" t="str">
        <f t="shared" si="54"/>
        <v>sctot</v>
      </c>
      <c r="I155" s="242" t="str">
        <f t="shared" si="55"/>
        <v>explns</v>
      </c>
      <c r="J155" s="242" t="str">
        <f t="shared" si="56"/>
        <v>EandR1-</v>
      </c>
      <c r="K155" s="242" t="str">
        <f t="shared" si="57"/>
        <v>sctot-explns</v>
      </c>
      <c r="L155" s="242" t="str">
        <f t="shared" si="58"/>
        <v>sctot-</v>
      </c>
    </row>
    <row r="156" spans="1:12">
      <c r="A156" s="243" t="s">
        <v>688</v>
      </c>
      <c r="B156" s="311">
        <f t="shared" ca="1" si="52"/>
        <v>0</v>
      </c>
      <c r="C156" t="str">
        <f t="shared" ref="C156:F181" ca="1" si="82">IFERROR(INDEX(INDIRECT(LEFT($A156,SEARCH("-",$A156,1)-1)&amp;"_validation_data"),MATCH($A156&amp;"-"&amp;C$1,INDIRECT(LEFT($A156,SEARCH("-",$A156,1)-1)&amp;"_validation_rows"),0),3),"")</f>
        <v/>
      </c>
      <c r="D156" t="str">
        <f t="shared" ca="1" si="82"/>
        <v/>
      </c>
      <c r="E156" t="str">
        <f t="shared" ca="1" si="82"/>
        <v/>
      </c>
      <c r="F156" t="str">
        <f t="shared" ca="1" si="82"/>
        <v/>
      </c>
      <c r="G156" s="242" t="str">
        <f t="shared" si="53"/>
        <v>EandR1</v>
      </c>
      <c r="H156" s="242" t="str">
        <f t="shared" si="54"/>
        <v>phtot</v>
      </c>
      <c r="I156" s="242" t="str">
        <f t="shared" si="55"/>
        <v>explns</v>
      </c>
      <c r="J156" s="242" t="str">
        <f t="shared" si="56"/>
        <v>EandR1-</v>
      </c>
      <c r="K156" s="242" t="str">
        <f t="shared" si="57"/>
        <v>phtot-explns</v>
      </c>
      <c r="L156" s="242" t="str">
        <f t="shared" si="58"/>
        <v>phtot-</v>
      </c>
    </row>
    <row r="157" spans="1:12">
      <c r="A157" s="243" t="s">
        <v>689</v>
      </c>
      <c r="B157" s="311">
        <f ca="1">INDEX(INDIRECT(LEFT($A157,SEARCH("-",$A157,1)-1)&amp;"_data"),MATCH(MID($A157, SEARCH("-",$A157) + 1, SEARCH("-",$A157,SEARCH("-",$A157)+1) - SEARCH("-",$A157) - 1),INDIRECT(LEFT($A157,SEARCH("-",$A157,1)-1)&amp;"_rows"),0),MATCH(RIGHT($A157,LEN($A157) - SEARCH("-", $A157, SEARCH("-", $A157) + 1)),INDIRECT(LEFT($A157,SEARCH("-",$A157,1)-1)&amp;"_Header"),0))</f>
        <v>0</v>
      </c>
      <c r="C157" t="str">
        <f t="shared" ref="C157:F158" ca="1" si="83">IFERROR(INDEX(INDIRECT(LEFT($A157,SEARCH("-",$A157,1)-1)&amp;"_validation_data"),MATCH($A157&amp;"-"&amp;C$1,INDIRECT(LEFT($A157,SEARCH("-",$A157,1)-1)&amp;"_validation_rows"),0),3),"")</f>
        <v/>
      </c>
      <c r="D157" t="str">
        <f t="shared" ca="1" si="83"/>
        <v/>
      </c>
      <c r="E157" t="str">
        <f t="shared" ca="1" si="83"/>
        <v/>
      </c>
      <c r="F157" t="str">
        <f t="shared" ca="1" si="83"/>
        <v/>
      </c>
      <c r="G157" s="242" t="str">
        <f t="shared" ref="G157:G158" si="84">LEFT(A157,SEARCH("-",A157)-1)</f>
        <v>EandR1</v>
      </c>
      <c r="H157" s="242" t="str">
        <f t="shared" ref="H157:H158" si="85">LEFT(K157,SEARCH("-",K157)-1)</f>
        <v>houshratot</v>
      </c>
      <c r="I157" s="242" t="str">
        <f t="shared" ref="I157:I158" si="86">SUBSTITUTE(K157,L157,"")</f>
        <v>explns</v>
      </c>
      <c r="J157" s="242" t="str">
        <f t="shared" ref="J157:J158" si="87">LEFT(A157,SEARCH("-",A157))</f>
        <v>EandR1-</v>
      </c>
      <c r="K157" s="242" t="str">
        <f t="shared" ref="K157:K158" si="88">SUBSTITUTE(A157,J157,"")</f>
        <v>houshratot-explns</v>
      </c>
      <c r="L157" s="242" t="str">
        <f t="shared" ref="L157:L158" si="89">LEFT(K157,SEARCH("-",K157))</f>
        <v>houshratot-</v>
      </c>
    </row>
    <row r="158" spans="1:12">
      <c r="A158" s="243" t="s">
        <v>690</v>
      </c>
      <c r="B158" s="311">
        <f ca="1">INDEX(INDIRECT(LEFT($A158,SEARCH("-",$A158,1)-1)&amp;"_data"),MATCH(MID($A158, SEARCH("-",$A158) + 1, SEARCH("-",$A158,SEARCH("-",$A158)+1) - SEARCH("-",$A158) - 1),INDIRECT(LEFT($A158,SEARCH("-",$A158,1)-1)&amp;"_rows"),0),MATCH(RIGHT($A158,LEN($A158) - SEARCH("-", $A158, SEARCH("-", $A158) + 1)),INDIRECT(LEFT($A158,SEARCH("-",$A158,1)-1)&amp;"_Header"),0))</f>
        <v>0</v>
      </c>
      <c r="C158" t="str">
        <f t="shared" ca="1" si="83"/>
        <v/>
      </c>
      <c r="D158" t="str">
        <f t="shared" ca="1" si="83"/>
        <v/>
      </c>
      <c r="E158" t="str">
        <f t="shared" ca="1" si="83"/>
        <v/>
      </c>
      <c r="F158" t="str">
        <f t="shared" ca="1" si="83"/>
        <v/>
      </c>
      <c r="G158" s="242" t="str">
        <f t="shared" si="84"/>
        <v>EandR1</v>
      </c>
      <c r="H158" s="242" t="str">
        <f t="shared" si="85"/>
        <v>housgfcftot</v>
      </c>
      <c r="I158" s="242" t="str">
        <f t="shared" si="86"/>
        <v>explns</v>
      </c>
      <c r="J158" s="242" t="str">
        <f t="shared" si="87"/>
        <v>EandR1-</v>
      </c>
      <c r="K158" s="242" t="str">
        <f t="shared" si="88"/>
        <v>housgfcftot-explns</v>
      </c>
      <c r="L158" s="242" t="str">
        <f t="shared" si="89"/>
        <v>housgfcftot-</v>
      </c>
    </row>
    <row r="159" spans="1:12">
      <c r="A159" s="243" t="s">
        <v>691</v>
      </c>
      <c r="B159" s="311">
        <f t="shared" ca="1" si="52"/>
        <v>0</v>
      </c>
      <c r="C159" t="str">
        <f t="shared" ca="1" si="82"/>
        <v/>
      </c>
      <c r="D159" t="str">
        <f t="shared" ca="1" si="82"/>
        <v/>
      </c>
      <c r="E159" t="str">
        <f t="shared" ca="1" si="82"/>
        <v/>
      </c>
      <c r="F159" t="str">
        <f t="shared" ca="1" si="82"/>
        <v/>
      </c>
      <c r="G159" s="242" t="str">
        <f t="shared" si="53"/>
        <v>EandR1</v>
      </c>
      <c r="H159" s="242" t="str">
        <f t="shared" si="54"/>
        <v>houstot</v>
      </c>
      <c r="I159" s="242" t="str">
        <f t="shared" si="55"/>
        <v>explns</v>
      </c>
      <c r="J159" s="242" t="str">
        <f t="shared" si="56"/>
        <v>EandR1-</v>
      </c>
      <c r="K159" s="242" t="str">
        <f t="shared" si="57"/>
        <v>houstot-explns</v>
      </c>
      <c r="L159" s="242" t="str">
        <f t="shared" si="58"/>
        <v>houstot-</v>
      </c>
    </row>
    <row r="160" spans="1:12">
      <c r="A160" s="243" t="s">
        <v>692</v>
      </c>
      <c r="B160" s="311">
        <f t="shared" ca="1" si="52"/>
        <v>0</v>
      </c>
      <c r="C160" t="str">
        <f t="shared" ca="1" si="82"/>
        <v/>
      </c>
      <c r="D160" t="str">
        <f t="shared" ca="1" si="82"/>
        <v/>
      </c>
      <c r="E160" t="str">
        <f t="shared" ca="1" si="82"/>
        <v/>
      </c>
      <c r="F160" t="str">
        <f t="shared" ca="1" si="82"/>
        <v/>
      </c>
      <c r="G160" s="242" t="str">
        <f t="shared" si="53"/>
        <v>EandR1</v>
      </c>
      <c r="H160" s="242" t="str">
        <f t="shared" si="54"/>
        <v>cultot</v>
      </c>
      <c r="I160" s="242" t="str">
        <f t="shared" si="55"/>
        <v>explns</v>
      </c>
      <c r="J160" s="242" t="str">
        <f t="shared" si="56"/>
        <v>EandR1-</v>
      </c>
      <c r="K160" s="242" t="str">
        <f t="shared" si="57"/>
        <v>cultot-explns</v>
      </c>
      <c r="L160" s="242" t="str">
        <f t="shared" si="58"/>
        <v>cultot-</v>
      </c>
    </row>
    <row r="161" spans="1:12">
      <c r="A161" s="243" t="s">
        <v>693</v>
      </c>
      <c r="B161" s="311">
        <f t="shared" ca="1" si="52"/>
        <v>0</v>
      </c>
      <c r="C161" t="str">
        <f t="shared" ca="1" si="82"/>
        <v/>
      </c>
      <c r="D161" t="str">
        <f t="shared" ca="1" si="82"/>
        <v/>
      </c>
      <c r="E161" t="str">
        <f t="shared" ca="1" si="82"/>
        <v/>
      </c>
      <c r="F161" t="str">
        <f t="shared" ca="1" si="82"/>
        <v/>
      </c>
      <c r="G161" s="242" t="str">
        <f t="shared" si="53"/>
        <v>EandR1</v>
      </c>
      <c r="H161" s="242" t="str">
        <f t="shared" si="54"/>
        <v>envtot</v>
      </c>
      <c r="I161" s="242" t="str">
        <f t="shared" si="55"/>
        <v>explns</v>
      </c>
      <c r="J161" s="242" t="str">
        <f t="shared" si="56"/>
        <v>EandR1-</v>
      </c>
      <c r="K161" s="242" t="str">
        <f t="shared" si="57"/>
        <v>envtot-explns</v>
      </c>
      <c r="L161" s="242" t="str">
        <f t="shared" si="58"/>
        <v>envtot-</v>
      </c>
    </row>
    <row r="162" spans="1:12">
      <c r="A162" s="243" t="s">
        <v>694</v>
      </c>
      <c r="B162" s="311">
        <f t="shared" ca="1" si="52"/>
        <v>0</v>
      </c>
      <c r="C162" t="str">
        <f t="shared" ca="1" si="82"/>
        <v/>
      </c>
      <c r="D162" t="str">
        <f t="shared" ca="1" si="82"/>
        <v/>
      </c>
      <c r="E162" t="str">
        <f t="shared" ca="1" si="82"/>
        <v/>
      </c>
      <c r="F162" t="str">
        <f t="shared" ca="1" si="82"/>
        <v/>
      </c>
      <c r="G162" s="242" t="str">
        <f t="shared" si="53"/>
        <v>EandR1</v>
      </c>
      <c r="H162" s="242" t="str">
        <f t="shared" si="54"/>
        <v>plantot</v>
      </c>
      <c r="I162" s="242" t="str">
        <f t="shared" si="55"/>
        <v>explns</v>
      </c>
      <c r="J162" s="242" t="str">
        <f t="shared" si="56"/>
        <v>EandR1-</v>
      </c>
      <c r="K162" s="242" t="str">
        <f t="shared" si="57"/>
        <v>plantot-explns</v>
      </c>
      <c r="L162" s="242" t="str">
        <f t="shared" si="58"/>
        <v>plantot-</v>
      </c>
    </row>
    <row r="163" spans="1:12">
      <c r="A163" s="243" t="s">
        <v>695</v>
      </c>
      <c r="B163" s="311">
        <f t="shared" ca="1" si="52"/>
        <v>0</v>
      </c>
      <c r="C163" t="str">
        <f t="shared" ca="1" si="82"/>
        <v/>
      </c>
      <c r="D163" t="str">
        <f t="shared" ca="1" si="82"/>
        <v/>
      </c>
      <c r="E163" t="str">
        <f t="shared" ca="1" si="82"/>
        <v/>
      </c>
      <c r="F163" t="str">
        <f t="shared" ca="1" si="82"/>
        <v/>
      </c>
      <c r="G163" s="242" t="str">
        <f t="shared" si="53"/>
        <v>EandR1</v>
      </c>
      <c r="H163" s="242" t="s">
        <v>208</v>
      </c>
      <c r="I163" s="242" t="str">
        <f t="shared" si="55"/>
        <v>explns</v>
      </c>
      <c r="J163" s="242" t="str">
        <f t="shared" si="56"/>
        <v>EandR1-</v>
      </c>
      <c r="K163" s="242" t="str">
        <f t="shared" si="57"/>
        <v>digtot-explns</v>
      </c>
      <c r="L163" s="242" t="str">
        <f t="shared" si="58"/>
        <v>digtot-</v>
      </c>
    </row>
    <row r="164" spans="1:12">
      <c r="A164" s="243" t="s">
        <v>696</v>
      </c>
      <c r="B164" s="311">
        <f t="shared" ca="1" si="52"/>
        <v>0</v>
      </c>
      <c r="C164" t="str">
        <f t="shared" ca="1" si="82"/>
        <v/>
      </c>
      <c r="D164" t="str">
        <f t="shared" ca="1" si="82"/>
        <v/>
      </c>
      <c r="E164" t="str">
        <f t="shared" ca="1" si="82"/>
        <v/>
      </c>
      <c r="F164" t="str">
        <f t="shared" ca="1" si="82"/>
        <v/>
      </c>
      <c r="G164" s="242" t="str">
        <f t="shared" si="53"/>
        <v>EandR1</v>
      </c>
      <c r="H164" s="242" t="str">
        <f t="shared" si="54"/>
        <v>poltot</v>
      </c>
      <c r="I164" s="242" t="str">
        <f t="shared" si="55"/>
        <v>explns</v>
      </c>
      <c r="J164" s="242" t="str">
        <f t="shared" si="56"/>
        <v>EandR1-</v>
      </c>
      <c r="K164" s="242" t="str">
        <f t="shared" si="57"/>
        <v>poltot-explns</v>
      </c>
      <c r="L164" s="242" t="str">
        <f t="shared" si="58"/>
        <v>poltot-</v>
      </c>
    </row>
    <row r="165" spans="1:12">
      <c r="A165" s="243" t="s">
        <v>697</v>
      </c>
      <c r="B165" s="311">
        <f t="shared" ca="1" si="52"/>
        <v>0</v>
      </c>
      <c r="C165" t="str">
        <f t="shared" ca="1" si="82"/>
        <v/>
      </c>
      <c r="D165" t="str">
        <f t="shared" ca="1" si="82"/>
        <v/>
      </c>
      <c r="E165" t="str">
        <f t="shared" ca="1" si="82"/>
        <v/>
      </c>
      <c r="F165" t="str">
        <f t="shared" ca="1" si="82"/>
        <v/>
      </c>
      <c r="G165" s="242" t="str">
        <f t="shared" si="53"/>
        <v>EandR1</v>
      </c>
      <c r="H165" s="242" t="str">
        <f t="shared" si="54"/>
        <v>frstot</v>
      </c>
      <c r="I165" s="242" t="str">
        <f t="shared" si="55"/>
        <v>explns</v>
      </c>
      <c r="J165" s="242" t="str">
        <f t="shared" si="56"/>
        <v>EandR1-</v>
      </c>
      <c r="K165" s="242" t="str">
        <f t="shared" si="57"/>
        <v>frstot-explns</v>
      </c>
      <c r="L165" s="242" t="str">
        <f t="shared" si="58"/>
        <v>frstot-</v>
      </c>
    </row>
    <row r="166" spans="1:12">
      <c r="A166" s="243" t="s">
        <v>698</v>
      </c>
      <c r="B166" s="311">
        <f t="shared" ca="1" si="52"/>
        <v>0</v>
      </c>
      <c r="C166" t="str">
        <f t="shared" ca="1" si="82"/>
        <v/>
      </c>
      <c r="D166" t="str">
        <f t="shared" ca="1" si="82"/>
        <v/>
      </c>
      <c r="E166" t="str">
        <f t="shared" ca="1" si="82"/>
        <v/>
      </c>
      <c r="F166" t="str">
        <f t="shared" ca="1" si="82"/>
        <v/>
      </c>
      <c r="G166" s="242" t="str">
        <f t="shared" si="53"/>
        <v>EandR1</v>
      </c>
      <c r="H166" s="242" t="str">
        <f t="shared" si="54"/>
        <v>centot</v>
      </c>
      <c r="I166" s="242" t="str">
        <f t="shared" si="55"/>
        <v>explns</v>
      </c>
      <c r="J166" s="242" t="str">
        <f t="shared" si="56"/>
        <v>EandR1-</v>
      </c>
      <c r="K166" s="242" t="str">
        <f t="shared" si="57"/>
        <v>centot-explns</v>
      </c>
      <c r="L166" s="242" t="str">
        <f t="shared" si="58"/>
        <v>centot-</v>
      </c>
    </row>
    <row r="167" spans="1:12">
      <c r="A167" s="243" t="s">
        <v>699</v>
      </c>
      <c r="B167" s="311">
        <f t="shared" ref="B167:B229" ca="1" si="90">INDEX(INDIRECT(LEFT($A167,SEARCH("-",$A167,1)-1)&amp;"_data"),MATCH(MID($A167, SEARCH("-",$A167) + 1, SEARCH("-",$A167,SEARCH("-",$A167)+1) - SEARCH("-",$A167) - 1),INDIRECT(LEFT($A167,SEARCH("-",$A167,1)-1)&amp;"_rows"),0),MATCH(RIGHT($A167,LEN($A167) - SEARCH("-", $A167, SEARCH("-", $A167) + 1)),INDIRECT(LEFT($A167,SEARCH("-",$A167,1)-1)&amp;"_Header"),0))</f>
        <v>0</v>
      </c>
      <c r="C167" t="str">
        <f t="shared" ca="1" si="82"/>
        <v/>
      </c>
      <c r="D167" t="str">
        <f t="shared" ca="1" si="82"/>
        <v/>
      </c>
      <c r="E167" t="str">
        <f t="shared" ca="1" si="82"/>
        <v/>
      </c>
      <c r="F167" t="str">
        <f t="shared" ca="1" si="82"/>
        <v/>
      </c>
      <c r="G167" s="242" t="str">
        <f t="shared" si="53"/>
        <v>EandR1</v>
      </c>
      <c r="H167" s="242" t="str">
        <f t="shared" si="54"/>
        <v>tradtot</v>
      </c>
      <c r="I167" s="242" t="str">
        <f t="shared" si="55"/>
        <v>explns</v>
      </c>
      <c r="J167" s="242" t="str">
        <f t="shared" si="56"/>
        <v>EandR1-</v>
      </c>
      <c r="K167" s="242" t="str">
        <f t="shared" si="57"/>
        <v>tradtot-explns</v>
      </c>
      <c r="L167" s="242" t="str">
        <f t="shared" si="58"/>
        <v>tradtot-</v>
      </c>
    </row>
    <row r="168" spans="1:12">
      <c r="A168" s="243" t="s">
        <v>296</v>
      </c>
      <c r="B168" s="311">
        <f t="shared" ca="1" si="90"/>
        <v>0</v>
      </c>
      <c r="C168">
        <f t="shared" ca="1" si="82"/>
        <v>0</v>
      </c>
      <c r="D168">
        <f t="shared" ca="1" si="82"/>
        <v>0</v>
      </c>
      <c r="E168">
        <f t="shared" ca="1" si="82"/>
        <v>0</v>
      </c>
      <c r="F168" t="str">
        <f t="shared" ca="1" si="82"/>
        <v/>
      </c>
      <c r="G168" s="242" t="str">
        <f t="shared" si="53"/>
        <v>EandR1</v>
      </c>
      <c r="H168" s="242" t="str">
        <f t="shared" si="54"/>
        <v>alltot</v>
      </c>
      <c r="I168" s="242" t="str">
        <f t="shared" si="55"/>
        <v>explns</v>
      </c>
      <c r="J168" s="242" t="str">
        <f t="shared" si="56"/>
        <v>EandR1-</v>
      </c>
      <c r="K168" s="242" t="str">
        <f t="shared" si="57"/>
        <v>alltot-explns</v>
      </c>
      <c r="L168" s="242" t="str">
        <f t="shared" si="58"/>
        <v>alltot-</v>
      </c>
    </row>
    <row r="169" spans="1:12">
      <c r="A169" s="243" t="s">
        <v>700</v>
      </c>
      <c r="B169" s="311">
        <f t="shared" ca="1" si="90"/>
        <v>0</v>
      </c>
      <c r="C169" t="str">
        <f t="shared" ca="1" si="82"/>
        <v/>
      </c>
      <c r="D169" t="str">
        <f t="shared" ca="1" si="82"/>
        <v/>
      </c>
      <c r="E169" t="str">
        <f t="shared" ca="1" si="82"/>
        <v/>
      </c>
      <c r="F169" t="str">
        <f t="shared" ca="1" si="82"/>
        <v/>
      </c>
      <c r="G169" s="242" t="str">
        <f t="shared" si="53"/>
        <v>EandR1</v>
      </c>
      <c r="H169" s="242" t="str">
        <f t="shared" si="54"/>
        <v>edutot</v>
      </c>
      <c r="I169" s="242" t="str">
        <f t="shared" si="55"/>
        <v>explnsla</v>
      </c>
      <c r="J169" s="242" t="str">
        <f t="shared" si="56"/>
        <v>EandR1-</v>
      </c>
      <c r="K169" s="242" t="str">
        <f t="shared" si="57"/>
        <v>edutot-explnsla</v>
      </c>
      <c r="L169" s="242" t="str">
        <f t="shared" si="58"/>
        <v>edutot-</v>
      </c>
    </row>
    <row r="170" spans="1:12">
      <c r="A170" s="243" t="s">
        <v>701</v>
      </c>
      <c r="B170" s="311">
        <f t="shared" ca="1" si="90"/>
        <v>0</v>
      </c>
      <c r="C170" t="str">
        <f t="shared" ca="1" si="82"/>
        <v/>
      </c>
      <c r="D170" t="str">
        <f t="shared" ca="1" si="82"/>
        <v/>
      </c>
      <c r="E170" t="str">
        <f t="shared" ca="1" si="82"/>
        <v/>
      </c>
      <c r="F170" t="str">
        <f t="shared" ca="1" si="82"/>
        <v/>
      </c>
      <c r="G170" s="242" t="str">
        <f t="shared" si="53"/>
        <v>EandR1</v>
      </c>
      <c r="H170" s="242" t="str">
        <f t="shared" si="54"/>
        <v>transtot</v>
      </c>
      <c r="I170" s="242" t="str">
        <f t="shared" si="55"/>
        <v>explnsla</v>
      </c>
      <c r="J170" s="242" t="str">
        <f t="shared" si="56"/>
        <v>EandR1-</v>
      </c>
      <c r="K170" s="242" t="str">
        <f t="shared" si="57"/>
        <v>transtot-explnsla</v>
      </c>
      <c r="L170" s="242" t="str">
        <f t="shared" si="58"/>
        <v>transtot-</v>
      </c>
    </row>
    <row r="171" spans="1:12">
      <c r="A171" s="243" t="s">
        <v>702</v>
      </c>
      <c r="B171" s="311">
        <f t="shared" ca="1" si="90"/>
        <v>0</v>
      </c>
      <c r="C171" t="str">
        <f t="shared" ca="1" si="82"/>
        <v/>
      </c>
      <c r="D171" t="str">
        <f t="shared" ca="1" si="82"/>
        <v/>
      </c>
      <c r="E171" t="str">
        <f t="shared" ca="1" si="82"/>
        <v/>
      </c>
      <c r="F171" t="str">
        <f t="shared" ca="1" si="82"/>
        <v/>
      </c>
      <c r="G171" s="242" t="str">
        <f t="shared" si="53"/>
        <v>EandR1</v>
      </c>
      <c r="H171" s="242" t="str">
        <f t="shared" si="54"/>
        <v>sctot</v>
      </c>
      <c r="I171" s="242" t="str">
        <f t="shared" si="55"/>
        <v>explnsla</v>
      </c>
      <c r="J171" s="242" t="str">
        <f t="shared" si="56"/>
        <v>EandR1-</v>
      </c>
      <c r="K171" s="242" t="str">
        <f t="shared" si="57"/>
        <v>sctot-explnsla</v>
      </c>
      <c r="L171" s="242" t="str">
        <f t="shared" si="58"/>
        <v>sctot-</v>
      </c>
    </row>
    <row r="172" spans="1:12">
      <c r="A172" s="243" t="s">
        <v>703</v>
      </c>
      <c r="B172" s="311">
        <f t="shared" ca="1" si="90"/>
        <v>0</v>
      </c>
      <c r="C172" t="str">
        <f t="shared" ca="1" si="82"/>
        <v/>
      </c>
      <c r="D172" t="str">
        <f t="shared" ca="1" si="82"/>
        <v/>
      </c>
      <c r="E172" t="str">
        <f t="shared" ca="1" si="82"/>
        <v/>
      </c>
      <c r="F172" t="str">
        <f t="shared" ca="1" si="82"/>
        <v/>
      </c>
      <c r="G172" s="242" t="str">
        <f t="shared" si="53"/>
        <v>EandR1</v>
      </c>
      <c r="H172" s="242" t="str">
        <f t="shared" si="54"/>
        <v>phtot</v>
      </c>
      <c r="I172" s="242" t="str">
        <f t="shared" si="55"/>
        <v>explnsla</v>
      </c>
      <c r="J172" s="242" t="str">
        <f t="shared" si="56"/>
        <v>EandR1-</v>
      </c>
      <c r="K172" s="242" t="str">
        <f t="shared" si="57"/>
        <v>phtot-explnsla</v>
      </c>
      <c r="L172" s="242" t="str">
        <f t="shared" si="58"/>
        <v>phtot-</v>
      </c>
    </row>
    <row r="173" spans="1:12">
      <c r="A173" s="243" t="s">
        <v>704</v>
      </c>
      <c r="B173" s="311">
        <f t="shared" ca="1" si="90"/>
        <v>0</v>
      </c>
      <c r="C173" t="str">
        <f t="shared" ca="1" si="82"/>
        <v/>
      </c>
      <c r="D173" t="str">
        <f t="shared" ca="1" si="82"/>
        <v/>
      </c>
      <c r="E173" t="str">
        <f t="shared" ca="1" si="82"/>
        <v/>
      </c>
      <c r="F173" t="str">
        <f t="shared" ca="1" si="82"/>
        <v/>
      </c>
      <c r="G173" s="242" t="str">
        <f t="shared" ref="G173:G174" si="91">LEFT(A173,SEARCH("-",A173)-1)</f>
        <v>EandR1</v>
      </c>
      <c r="H173" s="242" t="str">
        <f t="shared" ref="H173:H174" si="92">LEFT(K173,SEARCH("-",K173)-1)</f>
        <v>houshratot</v>
      </c>
      <c r="I173" s="242" t="str">
        <f t="shared" ref="I173:I174" si="93">SUBSTITUTE(K173,L173,"")</f>
        <v>explnsla</v>
      </c>
      <c r="J173" s="242" t="str">
        <f t="shared" ref="J173:J174" si="94">LEFT(A173,SEARCH("-",A173))</f>
        <v>EandR1-</v>
      </c>
      <c r="K173" s="242" t="str">
        <f t="shared" ref="K173:K174" si="95">SUBSTITUTE(A173,J173,"")</f>
        <v>houshratot-explnsla</v>
      </c>
      <c r="L173" s="242" t="str">
        <f t="shared" ref="L173:L174" si="96">LEFT(K173,SEARCH("-",K173))</f>
        <v>houshratot-</v>
      </c>
    </row>
    <row r="174" spans="1:12">
      <c r="A174" s="243" t="s">
        <v>705</v>
      </c>
      <c r="B174" s="311">
        <f t="shared" ca="1" si="90"/>
        <v>0</v>
      </c>
      <c r="C174" t="str">
        <f t="shared" ca="1" si="82"/>
        <v/>
      </c>
      <c r="D174" t="str">
        <f t="shared" ca="1" si="82"/>
        <v/>
      </c>
      <c r="E174" t="str">
        <f t="shared" ca="1" si="82"/>
        <v/>
      </c>
      <c r="F174" t="str">
        <f t="shared" ca="1" si="82"/>
        <v/>
      </c>
      <c r="G174" s="242" t="str">
        <f t="shared" si="91"/>
        <v>EandR1</v>
      </c>
      <c r="H174" s="242" t="str">
        <f t="shared" si="92"/>
        <v>housgfcftot</v>
      </c>
      <c r="I174" s="242" t="str">
        <f t="shared" si="93"/>
        <v>explnsla</v>
      </c>
      <c r="J174" s="242" t="str">
        <f t="shared" si="94"/>
        <v>EandR1-</v>
      </c>
      <c r="K174" s="242" t="str">
        <f t="shared" si="95"/>
        <v>housgfcftot-explnsla</v>
      </c>
      <c r="L174" s="242" t="str">
        <f t="shared" si="96"/>
        <v>housgfcftot-</v>
      </c>
    </row>
    <row r="175" spans="1:12">
      <c r="A175" s="243" t="s">
        <v>706</v>
      </c>
      <c r="B175" s="311">
        <f t="shared" ca="1" si="90"/>
        <v>0</v>
      </c>
      <c r="C175" t="str">
        <f t="shared" ca="1" si="82"/>
        <v/>
      </c>
      <c r="D175" t="str">
        <f t="shared" ca="1" si="82"/>
        <v/>
      </c>
      <c r="E175" t="str">
        <f t="shared" ca="1" si="82"/>
        <v/>
      </c>
      <c r="F175" t="str">
        <f t="shared" ca="1" si="82"/>
        <v/>
      </c>
      <c r="G175" s="242" t="str">
        <f t="shared" si="53"/>
        <v>EandR1</v>
      </c>
      <c r="H175" s="242" t="str">
        <f t="shared" si="54"/>
        <v>houstot</v>
      </c>
      <c r="I175" s="242" t="str">
        <f t="shared" si="55"/>
        <v>explnsla</v>
      </c>
      <c r="J175" s="242" t="str">
        <f t="shared" si="56"/>
        <v>EandR1-</v>
      </c>
      <c r="K175" s="242" t="str">
        <f t="shared" si="57"/>
        <v>houstot-explnsla</v>
      </c>
      <c r="L175" s="242" t="str">
        <f t="shared" si="58"/>
        <v>houstot-</v>
      </c>
    </row>
    <row r="176" spans="1:12">
      <c r="A176" s="243" t="s">
        <v>707</v>
      </c>
      <c r="B176" s="311">
        <f t="shared" ca="1" si="90"/>
        <v>0</v>
      </c>
      <c r="C176" t="str">
        <f t="shared" ca="1" si="82"/>
        <v/>
      </c>
      <c r="D176" t="str">
        <f t="shared" ca="1" si="82"/>
        <v/>
      </c>
      <c r="E176" t="str">
        <f t="shared" ca="1" si="82"/>
        <v/>
      </c>
      <c r="F176" t="str">
        <f t="shared" ca="1" si="82"/>
        <v/>
      </c>
      <c r="G176" s="242" t="str">
        <f t="shared" si="53"/>
        <v>EandR1</v>
      </c>
      <c r="H176" s="242" t="str">
        <f t="shared" si="54"/>
        <v>cultot</v>
      </c>
      <c r="I176" s="242" t="str">
        <f t="shared" si="55"/>
        <v>explnsla</v>
      </c>
      <c r="J176" s="242" t="str">
        <f t="shared" si="56"/>
        <v>EandR1-</v>
      </c>
      <c r="K176" s="242" t="str">
        <f t="shared" si="57"/>
        <v>cultot-explnsla</v>
      </c>
      <c r="L176" s="242" t="str">
        <f t="shared" si="58"/>
        <v>cultot-</v>
      </c>
    </row>
    <row r="177" spans="1:12">
      <c r="A177" s="243" t="s">
        <v>708</v>
      </c>
      <c r="B177" s="311">
        <f t="shared" ca="1" si="90"/>
        <v>0</v>
      </c>
      <c r="C177" t="str">
        <f t="shared" ca="1" si="82"/>
        <v/>
      </c>
      <c r="D177" t="str">
        <f t="shared" ca="1" si="82"/>
        <v/>
      </c>
      <c r="E177" t="str">
        <f t="shared" ca="1" si="82"/>
        <v/>
      </c>
      <c r="F177" t="str">
        <f t="shared" ca="1" si="82"/>
        <v/>
      </c>
      <c r="G177" s="242" t="str">
        <f t="shared" si="53"/>
        <v>EandR1</v>
      </c>
      <c r="H177" s="242" t="str">
        <f t="shared" si="54"/>
        <v>envtot</v>
      </c>
      <c r="I177" s="242" t="str">
        <f t="shared" si="55"/>
        <v>explnsla</v>
      </c>
      <c r="J177" s="242" t="str">
        <f t="shared" si="56"/>
        <v>EandR1-</v>
      </c>
      <c r="K177" s="242" t="str">
        <f t="shared" si="57"/>
        <v>envtot-explnsla</v>
      </c>
      <c r="L177" s="242" t="str">
        <f t="shared" si="58"/>
        <v>envtot-</v>
      </c>
    </row>
    <row r="178" spans="1:12">
      <c r="A178" s="243" t="s">
        <v>709</v>
      </c>
      <c r="B178" s="311">
        <f t="shared" ca="1" si="90"/>
        <v>0</v>
      </c>
      <c r="C178" t="str">
        <f t="shared" ca="1" si="82"/>
        <v/>
      </c>
      <c r="D178" t="str">
        <f t="shared" ca="1" si="82"/>
        <v/>
      </c>
      <c r="E178" t="str">
        <f t="shared" ca="1" si="82"/>
        <v/>
      </c>
      <c r="F178" t="str">
        <f t="shared" ca="1" si="82"/>
        <v/>
      </c>
      <c r="G178" s="242" t="str">
        <f t="shared" si="53"/>
        <v>EandR1</v>
      </c>
      <c r="H178" s="242" t="str">
        <f t="shared" si="54"/>
        <v>plantot</v>
      </c>
      <c r="I178" s="242" t="str">
        <f t="shared" si="55"/>
        <v>explnsla</v>
      </c>
      <c r="J178" s="242" t="str">
        <f t="shared" si="56"/>
        <v>EandR1-</v>
      </c>
      <c r="K178" s="242" t="str">
        <f t="shared" si="57"/>
        <v>plantot-explnsla</v>
      </c>
      <c r="L178" s="242" t="str">
        <f t="shared" si="58"/>
        <v>plantot-</v>
      </c>
    </row>
    <row r="179" spans="1:12">
      <c r="A179" s="243" t="s">
        <v>710</v>
      </c>
      <c r="B179" s="311">
        <f t="shared" ca="1" si="90"/>
        <v>0</v>
      </c>
      <c r="C179" t="str">
        <f t="shared" ca="1" si="82"/>
        <v/>
      </c>
      <c r="D179" t="str">
        <f t="shared" ca="1" si="82"/>
        <v/>
      </c>
      <c r="E179" t="str">
        <f t="shared" ca="1" si="82"/>
        <v/>
      </c>
      <c r="F179" t="str">
        <f t="shared" ca="1" si="82"/>
        <v/>
      </c>
      <c r="G179" s="242" t="str">
        <f t="shared" si="53"/>
        <v>EandR1</v>
      </c>
      <c r="H179" s="242" t="s">
        <v>208</v>
      </c>
      <c r="I179" s="242" t="str">
        <f t="shared" si="55"/>
        <v>explnsla</v>
      </c>
      <c r="J179" s="242" t="str">
        <f t="shared" si="56"/>
        <v>EandR1-</v>
      </c>
      <c r="K179" s="242" t="str">
        <f t="shared" si="57"/>
        <v>digtot-explnsla</v>
      </c>
      <c r="L179" s="242" t="str">
        <f t="shared" si="58"/>
        <v>digtot-</v>
      </c>
    </row>
    <row r="180" spans="1:12">
      <c r="A180" s="243" t="s">
        <v>711</v>
      </c>
      <c r="B180" s="311">
        <f t="shared" ca="1" si="90"/>
        <v>0</v>
      </c>
      <c r="C180" t="str">
        <f t="shared" ca="1" si="82"/>
        <v/>
      </c>
      <c r="D180" t="str">
        <f t="shared" ca="1" si="82"/>
        <v/>
      </c>
      <c r="E180" t="str">
        <f t="shared" ca="1" si="82"/>
        <v/>
      </c>
      <c r="F180" t="str">
        <f t="shared" ca="1" si="82"/>
        <v/>
      </c>
      <c r="G180" s="242" t="str">
        <f t="shared" si="53"/>
        <v>EandR1</v>
      </c>
      <c r="H180" s="242" t="str">
        <f t="shared" si="54"/>
        <v>poltot</v>
      </c>
      <c r="I180" s="242" t="str">
        <f t="shared" si="55"/>
        <v>explnsla</v>
      </c>
      <c r="J180" s="242" t="str">
        <f t="shared" si="56"/>
        <v>EandR1-</v>
      </c>
      <c r="K180" s="242" t="str">
        <f t="shared" si="57"/>
        <v>poltot-explnsla</v>
      </c>
      <c r="L180" s="242" t="str">
        <f t="shared" si="58"/>
        <v>poltot-</v>
      </c>
    </row>
    <row r="181" spans="1:12">
      <c r="A181" s="243" t="s">
        <v>712</v>
      </c>
      <c r="B181" s="311">
        <f t="shared" ca="1" si="90"/>
        <v>0</v>
      </c>
      <c r="C181" t="str">
        <f t="shared" ca="1" si="82"/>
        <v/>
      </c>
      <c r="D181" t="str">
        <f t="shared" ca="1" si="82"/>
        <v/>
      </c>
      <c r="E181" t="str">
        <f t="shared" ca="1" si="82"/>
        <v/>
      </c>
      <c r="F181" t="str">
        <f t="shared" ca="1" si="82"/>
        <v/>
      </c>
      <c r="G181" s="242" t="str">
        <f t="shared" si="53"/>
        <v>EandR1</v>
      </c>
      <c r="H181" s="242" t="str">
        <f t="shared" si="54"/>
        <v>frstot</v>
      </c>
      <c r="I181" s="242" t="str">
        <f t="shared" si="55"/>
        <v>explnsla</v>
      </c>
      <c r="J181" s="242" t="str">
        <f t="shared" si="56"/>
        <v>EandR1-</v>
      </c>
      <c r="K181" s="242" t="str">
        <f t="shared" si="57"/>
        <v>frstot-explnsla</v>
      </c>
      <c r="L181" s="242" t="str">
        <f t="shared" si="58"/>
        <v>frstot-</v>
      </c>
    </row>
    <row r="182" spans="1:12">
      <c r="A182" s="243" t="s">
        <v>713</v>
      </c>
      <c r="B182" s="311">
        <f t="shared" ca="1" si="90"/>
        <v>0</v>
      </c>
      <c r="C182" t="str">
        <f t="shared" ref="C182:F190" ca="1" si="97">IFERROR(INDEX(INDIRECT(LEFT($A182,SEARCH("-",$A182,1)-1)&amp;"_validation_data"),MATCH($A182&amp;"-"&amp;C$1,INDIRECT(LEFT($A182,SEARCH("-",$A182,1)-1)&amp;"_validation_rows"),0),3),"")</f>
        <v/>
      </c>
      <c r="D182" t="str">
        <f t="shared" ca="1" si="97"/>
        <v/>
      </c>
      <c r="E182" t="str">
        <f t="shared" ca="1" si="97"/>
        <v/>
      </c>
      <c r="F182" t="str">
        <f t="shared" ca="1" si="97"/>
        <v/>
      </c>
      <c r="G182" s="242" t="str">
        <f t="shared" si="53"/>
        <v>EandR1</v>
      </c>
      <c r="H182" s="242" t="str">
        <f t="shared" si="54"/>
        <v>centot</v>
      </c>
      <c r="I182" s="242" t="str">
        <f t="shared" si="55"/>
        <v>explnsla</v>
      </c>
      <c r="J182" s="242" t="str">
        <f t="shared" si="56"/>
        <v>EandR1-</v>
      </c>
      <c r="K182" s="242" t="str">
        <f t="shared" si="57"/>
        <v>centot-explnsla</v>
      </c>
      <c r="L182" s="242" t="str">
        <f t="shared" si="58"/>
        <v>centot-</v>
      </c>
    </row>
    <row r="183" spans="1:12">
      <c r="A183" s="243" t="s">
        <v>714</v>
      </c>
      <c r="B183" s="311">
        <f t="shared" ca="1" si="90"/>
        <v>0</v>
      </c>
      <c r="C183" t="str">
        <f t="shared" ca="1" si="97"/>
        <v/>
      </c>
      <c r="D183" t="str">
        <f t="shared" ca="1" si="97"/>
        <v/>
      </c>
      <c r="E183" t="str">
        <f t="shared" ca="1" si="97"/>
        <v/>
      </c>
      <c r="F183" t="str">
        <f t="shared" ca="1" si="97"/>
        <v/>
      </c>
      <c r="G183" s="242" t="str">
        <f t="shared" si="53"/>
        <v>EandR1</v>
      </c>
      <c r="H183" s="242" t="str">
        <f t="shared" si="54"/>
        <v>tradtot</v>
      </c>
      <c r="I183" s="242" t="str">
        <f t="shared" si="55"/>
        <v>explnsla</v>
      </c>
      <c r="J183" s="242" t="str">
        <f t="shared" si="56"/>
        <v>EandR1-</v>
      </c>
      <c r="K183" s="242" t="str">
        <f t="shared" si="57"/>
        <v>tradtot-explnsla</v>
      </c>
      <c r="L183" s="242" t="str">
        <f t="shared" si="58"/>
        <v>tradtot-</v>
      </c>
    </row>
    <row r="184" spans="1:12">
      <c r="A184" s="243" t="s">
        <v>715</v>
      </c>
      <c r="B184" s="311">
        <f t="shared" ca="1" si="90"/>
        <v>0</v>
      </c>
      <c r="C184" t="str">
        <f t="shared" ca="1" si="97"/>
        <v/>
      </c>
      <c r="D184" t="str">
        <f t="shared" ca="1" si="97"/>
        <v/>
      </c>
      <c r="E184" t="str">
        <f t="shared" ca="1" si="97"/>
        <v/>
      </c>
      <c r="F184" t="str">
        <f t="shared" ca="1" si="97"/>
        <v/>
      </c>
      <c r="G184" s="242" t="str">
        <f t="shared" si="53"/>
        <v>EandR1</v>
      </c>
      <c r="H184" s="242" t="str">
        <f t="shared" si="54"/>
        <v>alltot</v>
      </c>
      <c r="I184" s="242" t="str">
        <f t="shared" si="55"/>
        <v>explnsla</v>
      </c>
      <c r="J184" s="242" t="str">
        <f t="shared" si="56"/>
        <v>EandR1-</v>
      </c>
      <c r="K184" s="242" t="str">
        <f t="shared" si="57"/>
        <v>alltot-explnsla</v>
      </c>
      <c r="L184" s="242" t="str">
        <f t="shared" si="58"/>
        <v>alltot-</v>
      </c>
    </row>
    <row r="185" spans="1:12">
      <c r="A185" s="243" t="s">
        <v>716</v>
      </c>
      <c r="B185" s="311">
        <f t="shared" ca="1" si="90"/>
        <v>0</v>
      </c>
      <c r="C185" t="str">
        <f t="shared" ca="1" si="97"/>
        <v/>
      </c>
      <c r="D185" t="str">
        <f t="shared" ca="1" si="97"/>
        <v/>
      </c>
      <c r="E185" t="str">
        <f t="shared" ca="1" si="97"/>
        <v/>
      </c>
      <c r="F185" t="str">
        <f t="shared" ca="1" si="97"/>
        <v/>
      </c>
      <c r="G185" s="242" t="str">
        <f t="shared" ref="G185:G263" si="98">LEFT(A185,SEARCH("-",A185)-1)</f>
        <v>EandR1</v>
      </c>
      <c r="H185" s="242" t="str">
        <f t="shared" ref="H185:H263" si="99">LEFT(K185,SEARCH("-",K185)-1)</f>
        <v>edutot</v>
      </c>
      <c r="I185" s="242" t="str">
        <f t="shared" ref="I185:I263" si="100">SUBSTITUTE(K185,L185,"")</f>
        <v>explnsoth</v>
      </c>
      <c r="J185" s="242" t="str">
        <f t="shared" ref="J185:J263" si="101">LEFT(A185,SEARCH("-",A185))</f>
        <v>EandR1-</v>
      </c>
      <c r="K185" s="242" t="str">
        <f t="shared" ref="K185:K263" si="102">SUBSTITUTE(A185,J185,"")</f>
        <v>edutot-explnsoth</v>
      </c>
      <c r="L185" s="242" t="str">
        <f t="shared" ref="L185:L263" si="103">LEFT(K185,SEARCH("-",K185))</f>
        <v>edutot-</v>
      </c>
    </row>
    <row r="186" spans="1:12">
      <c r="A186" s="243" t="s">
        <v>717</v>
      </c>
      <c r="B186" s="311">
        <f t="shared" ca="1" si="90"/>
        <v>0</v>
      </c>
      <c r="C186" t="str">
        <f t="shared" ca="1" si="97"/>
        <v/>
      </c>
      <c r="D186" t="str">
        <f t="shared" ca="1" si="97"/>
        <v/>
      </c>
      <c r="E186" t="str">
        <f t="shared" ca="1" si="97"/>
        <v/>
      </c>
      <c r="F186" t="str">
        <f t="shared" ca="1" si="97"/>
        <v/>
      </c>
      <c r="G186" s="242" t="str">
        <f t="shared" si="98"/>
        <v>EandR1</v>
      </c>
      <c r="H186" s="242" t="str">
        <f t="shared" si="99"/>
        <v>transtot</v>
      </c>
      <c r="I186" s="242" t="str">
        <f t="shared" si="100"/>
        <v>explnsoth</v>
      </c>
      <c r="J186" s="242" t="str">
        <f t="shared" si="101"/>
        <v>EandR1-</v>
      </c>
      <c r="K186" s="242" t="str">
        <f t="shared" si="102"/>
        <v>transtot-explnsoth</v>
      </c>
      <c r="L186" s="242" t="str">
        <f t="shared" si="103"/>
        <v>transtot-</v>
      </c>
    </row>
    <row r="187" spans="1:12">
      <c r="A187" s="243" t="s">
        <v>718</v>
      </c>
      <c r="B187" s="311">
        <f t="shared" ca="1" si="90"/>
        <v>0</v>
      </c>
      <c r="C187" t="str">
        <f t="shared" ca="1" si="97"/>
        <v/>
      </c>
      <c r="D187" t="str">
        <f t="shared" ca="1" si="97"/>
        <v/>
      </c>
      <c r="E187" t="str">
        <f t="shared" ca="1" si="97"/>
        <v/>
      </c>
      <c r="F187" t="str">
        <f t="shared" ca="1" si="97"/>
        <v/>
      </c>
      <c r="G187" s="242" t="str">
        <f t="shared" si="98"/>
        <v>EandR1</v>
      </c>
      <c r="H187" s="242" t="str">
        <f t="shared" si="99"/>
        <v>sctot</v>
      </c>
      <c r="I187" s="242" t="str">
        <f t="shared" si="100"/>
        <v>explnsoth</v>
      </c>
      <c r="J187" s="242" t="str">
        <f t="shared" si="101"/>
        <v>EandR1-</v>
      </c>
      <c r="K187" s="242" t="str">
        <f t="shared" si="102"/>
        <v>sctot-explnsoth</v>
      </c>
      <c r="L187" s="242" t="str">
        <f t="shared" si="103"/>
        <v>sctot-</v>
      </c>
    </row>
    <row r="188" spans="1:12">
      <c r="A188" s="243" t="s">
        <v>719</v>
      </c>
      <c r="B188" s="311">
        <f t="shared" ca="1" si="90"/>
        <v>0</v>
      </c>
      <c r="C188" t="str">
        <f t="shared" ca="1" si="97"/>
        <v/>
      </c>
      <c r="D188" t="str">
        <f t="shared" ca="1" si="97"/>
        <v/>
      </c>
      <c r="E188" t="str">
        <f t="shared" ca="1" si="97"/>
        <v/>
      </c>
      <c r="F188" t="str">
        <f t="shared" ca="1" si="97"/>
        <v/>
      </c>
      <c r="G188" s="242" t="str">
        <f t="shared" si="98"/>
        <v>EandR1</v>
      </c>
      <c r="H188" s="242" t="str">
        <f t="shared" si="99"/>
        <v>phtot</v>
      </c>
      <c r="I188" s="242" t="str">
        <f t="shared" si="100"/>
        <v>explnsoth</v>
      </c>
      <c r="J188" s="242" t="str">
        <f t="shared" si="101"/>
        <v>EandR1-</v>
      </c>
      <c r="K188" s="242" t="str">
        <f t="shared" si="102"/>
        <v>phtot-explnsoth</v>
      </c>
      <c r="L188" s="242" t="str">
        <f t="shared" si="103"/>
        <v>phtot-</v>
      </c>
    </row>
    <row r="189" spans="1:12">
      <c r="A189" s="243" t="s">
        <v>720</v>
      </c>
      <c r="B189" s="311">
        <f t="shared" ca="1" si="90"/>
        <v>0</v>
      </c>
      <c r="C189" t="str">
        <f t="shared" ca="1" si="97"/>
        <v/>
      </c>
      <c r="D189" t="str">
        <f t="shared" ca="1" si="97"/>
        <v/>
      </c>
      <c r="E189" t="str">
        <f t="shared" ca="1" si="97"/>
        <v/>
      </c>
      <c r="F189" t="str">
        <f t="shared" ca="1" si="97"/>
        <v/>
      </c>
      <c r="G189" s="242" t="str">
        <f t="shared" ref="G189:G190" si="104">LEFT(A189,SEARCH("-",A189)-1)</f>
        <v>EandR1</v>
      </c>
      <c r="H189" s="242" t="str">
        <f t="shared" ref="H189:H190" si="105">LEFT(K189,SEARCH("-",K189)-1)</f>
        <v>houshratot</v>
      </c>
      <c r="I189" s="242" t="str">
        <f t="shared" ref="I189:I190" si="106">SUBSTITUTE(K189,L189,"")</f>
        <v>explnsoth</v>
      </c>
      <c r="J189" s="242" t="str">
        <f t="shared" ref="J189:J190" si="107">LEFT(A189,SEARCH("-",A189))</f>
        <v>EandR1-</v>
      </c>
      <c r="K189" s="242" t="str">
        <f t="shared" ref="K189:K190" si="108">SUBSTITUTE(A189,J189,"")</f>
        <v>houshratot-explnsoth</v>
      </c>
      <c r="L189" s="242" t="str">
        <f t="shared" ref="L189:L190" si="109">LEFT(K189,SEARCH("-",K189))</f>
        <v>houshratot-</v>
      </c>
    </row>
    <row r="190" spans="1:12">
      <c r="A190" s="243" t="s">
        <v>721</v>
      </c>
      <c r="B190" s="311">
        <f t="shared" ca="1" si="90"/>
        <v>0</v>
      </c>
      <c r="C190" t="str">
        <f t="shared" ca="1" si="97"/>
        <v/>
      </c>
      <c r="D190" t="str">
        <f t="shared" ca="1" si="97"/>
        <v/>
      </c>
      <c r="E190" t="str">
        <f t="shared" ca="1" si="97"/>
        <v/>
      </c>
      <c r="F190" t="str">
        <f t="shared" ca="1" si="97"/>
        <v/>
      </c>
      <c r="G190" s="242" t="str">
        <f t="shared" si="104"/>
        <v>EandR1</v>
      </c>
      <c r="H190" s="242" t="str">
        <f t="shared" si="105"/>
        <v>housgfcftot</v>
      </c>
      <c r="I190" s="242" t="str">
        <f t="shared" si="106"/>
        <v>explnsoth</v>
      </c>
      <c r="J190" s="242" t="str">
        <f t="shared" si="107"/>
        <v>EandR1-</v>
      </c>
      <c r="K190" s="242" t="str">
        <f t="shared" si="108"/>
        <v>housgfcftot-explnsoth</v>
      </c>
      <c r="L190" s="242" t="str">
        <f t="shared" si="109"/>
        <v>housgfcftot-</v>
      </c>
    </row>
    <row r="191" spans="1:12">
      <c r="A191" s="243" t="s">
        <v>722</v>
      </c>
      <c r="B191" s="311">
        <f t="shared" ca="1" si="90"/>
        <v>0</v>
      </c>
      <c r="C191" t="str">
        <f t="shared" ref="C191:F214" ca="1" si="110">IFERROR(INDEX(INDIRECT(LEFT($A191,SEARCH("-",$A191,1)-1)&amp;"_validation_data"),MATCH($A191&amp;"-"&amp;C$1,INDIRECT(LEFT($A191,SEARCH("-",$A191,1)-1)&amp;"_validation_rows"),0),3),"")</f>
        <v/>
      </c>
      <c r="D191" t="str">
        <f t="shared" ca="1" si="110"/>
        <v/>
      </c>
      <c r="E191" t="str">
        <f t="shared" ca="1" si="110"/>
        <v/>
      </c>
      <c r="F191" t="str">
        <f t="shared" ca="1" si="110"/>
        <v/>
      </c>
      <c r="G191" s="242" t="str">
        <f t="shared" si="98"/>
        <v>EandR1</v>
      </c>
      <c r="H191" s="242" t="str">
        <f t="shared" si="99"/>
        <v>houstot</v>
      </c>
      <c r="I191" s="242" t="str">
        <f t="shared" si="100"/>
        <v>explnsoth</v>
      </c>
      <c r="J191" s="242" t="str">
        <f t="shared" si="101"/>
        <v>EandR1-</v>
      </c>
      <c r="K191" s="242" t="str">
        <f t="shared" si="102"/>
        <v>houstot-explnsoth</v>
      </c>
      <c r="L191" s="242" t="str">
        <f t="shared" si="103"/>
        <v>houstot-</v>
      </c>
    </row>
    <row r="192" spans="1:12">
      <c r="A192" s="243" t="s">
        <v>723</v>
      </c>
      <c r="B192" s="311">
        <f t="shared" ca="1" si="90"/>
        <v>0</v>
      </c>
      <c r="C192" t="str">
        <f t="shared" ca="1" si="110"/>
        <v/>
      </c>
      <c r="D192" t="str">
        <f t="shared" ca="1" si="110"/>
        <v/>
      </c>
      <c r="E192" t="str">
        <f t="shared" ca="1" si="110"/>
        <v/>
      </c>
      <c r="F192" t="str">
        <f t="shared" ca="1" si="110"/>
        <v/>
      </c>
      <c r="G192" s="242" t="str">
        <f t="shared" si="98"/>
        <v>EandR1</v>
      </c>
      <c r="H192" s="242" t="str">
        <f t="shared" si="99"/>
        <v>cultot</v>
      </c>
      <c r="I192" s="242" t="str">
        <f t="shared" si="100"/>
        <v>explnsoth</v>
      </c>
      <c r="J192" s="242" t="str">
        <f t="shared" si="101"/>
        <v>EandR1-</v>
      </c>
      <c r="K192" s="242" t="str">
        <f t="shared" si="102"/>
        <v>cultot-explnsoth</v>
      </c>
      <c r="L192" s="242" t="str">
        <f t="shared" si="103"/>
        <v>cultot-</v>
      </c>
    </row>
    <row r="193" spans="1:12">
      <c r="A193" s="243" t="s">
        <v>724</v>
      </c>
      <c r="B193" s="311">
        <f t="shared" ca="1" si="90"/>
        <v>0</v>
      </c>
      <c r="C193" t="str">
        <f t="shared" ca="1" si="110"/>
        <v/>
      </c>
      <c r="D193" t="str">
        <f t="shared" ca="1" si="110"/>
        <v/>
      </c>
      <c r="E193" t="str">
        <f t="shared" ca="1" si="110"/>
        <v/>
      </c>
      <c r="F193" t="str">
        <f t="shared" ca="1" si="110"/>
        <v/>
      </c>
      <c r="G193" s="242" t="str">
        <f t="shared" si="98"/>
        <v>EandR1</v>
      </c>
      <c r="H193" s="242" t="str">
        <f t="shared" si="99"/>
        <v>envtot</v>
      </c>
      <c r="I193" s="242" t="str">
        <f t="shared" si="100"/>
        <v>explnsoth</v>
      </c>
      <c r="J193" s="242" t="str">
        <f t="shared" si="101"/>
        <v>EandR1-</v>
      </c>
      <c r="K193" s="242" t="str">
        <f t="shared" si="102"/>
        <v>envtot-explnsoth</v>
      </c>
      <c r="L193" s="242" t="str">
        <f t="shared" si="103"/>
        <v>envtot-</v>
      </c>
    </row>
    <row r="194" spans="1:12">
      <c r="A194" s="243" t="s">
        <v>725</v>
      </c>
      <c r="B194" s="311">
        <f t="shared" ca="1" si="90"/>
        <v>0</v>
      </c>
      <c r="C194" t="str">
        <f t="shared" ca="1" si="110"/>
        <v/>
      </c>
      <c r="D194" t="str">
        <f t="shared" ca="1" si="110"/>
        <v/>
      </c>
      <c r="E194" t="str">
        <f t="shared" ca="1" si="110"/>
        <v/>
      </c>
      <c r="F194" t="str">
        <f t="shared" ca="1" si="110"/>
        <v/>
      </c>
      <c r="G194" s="242" t="str">
        <f t="shared" si="98"/>
        <v>EandR1</v>
      </c>
      <c r="H194" s="242" t="str">
        <f t="shared" si="99"/>
        <v>plantot</v>
      </c>
      <c r="I194" s="242" t="str">
        <f t="shared" si="100"/>
        <v>explnsoth</v>
      </c>
      <c r="J194" s="242" t="str">
        <f t="shared" si="101"/>
        <v>EandR1-</v>
      </c>
      <c r="K194" s="242" t="str">
        <f t="shared" si="102"/>
        <v>plantot-explnsoth</v>
      </c>
      <c r="L194" s="242" t="str">
        <f t="shared" si="103"/>
        <v>plantot-</v>
      </c>
    </row>
    <row r="195" spans="1:12">
      <c r="A195" s="243" t="s">
        <v>726</v>
      </c>
      <c r="B195" s="311">
        <f t="shared" ca="1" si="90"/>
        <v>0</v>
      </c>
      <c r="C195" t="str">
        <f t="shared" ca="1" si="110"/>
        <v/>
      </c>
      <c r="D195" t="str">
        <f t="shared" ca="1" si="110"/>
        <v/>
      </c>
      <c r="E195" t="str">
        <f t="shared" ca="1" si="110"/>
        <v/>
      </c>
      <c r="F195" t="str">
        <f t="shared" ca="1" si="110"/>
        <v/>
      </c>
      <c r="G195" s="242" t="str">
        <f t="shared" si="98"/>
        <v>EandR1</v>
      </c>
      <c r="H195" s="242" t="s">
        <v>208</v>
      </c>
      <c r="I195" s="242" t="str">
        <f t="shared" si="100"/>
        <v>explnsoth</v>
      </c>
      <c r="J195" s="242" t="str">
        <f t="shared" si="101"/>
        <v>EandR1-</v>
      </c>
      <c r="K195" s="242" t="str">
        <f t="shared" si="102"/>
        <v>digtot-explnsoth</v>
      </c>
      <c r="L195" s="242" t="str">
        <f t="shared" si="103"/>
        <v>digtot-</v>
      </c>
    </row>
    <row r="196" spans="1:12">
      <c r="A196" s="243" t="s">
        <v>727</v>
      </c>
      <c r="B196" s="311">
        <f t="shared" ca="1" si="90"/>
        <v>0</v>
      </c>
      <c r="C196" t="str">
        <f t="shared" ca="1" si="110"/>
        <v/>
      </c>
      <c r="D196" t="str">
        <f t="shared" ca="1" si="110"/>
        <v/>
      </c>
      <c r="E196" t="str">
        <f t="shared" ca="1" si="110"/>
        <v/>
      </c>
      <c r="F196" t="str">
        <f t="shared" ca="1" si="110"/>
        <v/>
      </c>
      <c r="G196" s="242" t="str">
        <f t="shared" si="98"/>
        <v>EandR1</v>
      </c>
      <c r="H196" s="242" t="str">
        <f t="shared" si="99"/>
        <v>poltot</v>
      </c>
      <c r="I196" s="242" t="str">
        <f t="shared" si="100"/>
        <v>explnsoth</v>
      </c>
      <c r="J196" s="242" t="str">
        <f t="shared" si="101"/>
        <v>EandR1-</v>
      </c>
      <c r="K196" s="242" t="str">
        <f t="shared" si="102"/>
        <v>poltot-explnsoth</v>
      </c>
      <c r="L196" s="242" t="str">
        <f t="shared" si="103"/>
        <v>poltot-</v>
      </c>
    </row>
    <row r="197" spans="1:12">
      <c r="A197" s="243" t="s">
        <v>728</v>
      </c>
      <c r="B197" s="311">
        <f t="shared" ca="1" si="90"/>
        <v>0</v>
      </c>
      <c r="C197" t="str">
        <f t="shared" ca="1" si="110"/>
        <v/>
      </c>
      <c r="D197" t="str">
        <f t="shared" ca="1" si="110"/>
        <v/>
      </c>
      <c r="E197" t="str">
        <f t="shared" ca="1" si="110"/>
        <v/>
      </c>
      <c r="F197" t="str">
        <f t="shared" ca="1" si="110"/>
        <v/>
      </c>
      <c r="G197" s="242" t="str">
        <f t="shared" si="98"/>
        <v>EandR1</v>
      </c>
      <c r="H197" s="242" t="str">
        <f t="shared" si="99"/>
        <v>frstot</v>
      </c>
      <c r="I197" s="242" t="str">
        <f t="shared" si="100"/>
        <v>explnsoth</v>
      </c>
      <c r="J197" s="242" t="str">
        <f t="shared" si="101"/>
        <v>EandR1-</v>
      </c>
      <c r="K197" s="242" t="str">
        <f t="shared" si="102"/>
        <v>frstot-explnsoth</v>
      </c>
      <c r="L197" s="242" t="str">
        <f t="shared" si="103"/>
        <v>frstot-</v>
      </c>
    </row>
    <row r="198" spans="1:12">
      <c r="A198" s="243" t="s">
        <v>729</v>
      </c>
      <c r="B198" s="311">
        <f t="shared" ca="1" si="90"/>
        <v>0</v>
      </c>
      <c r="C198" t="str">
        <f t="shared" ca="1" si="110"/>
        <v/>
      </c>
      <c r="D198" t="str">
        <f t="shared" ca="1" si="110"/>
        <v/>
      </c>
      <c r="E198" t="str">
        <f t="shared" ca="1" si="110"/>
        <v/>
      </c>
      <c r="F198" t="str">
        <f t="shared" ca="1" si="110"/>
        <v/>
      </c>
      <c r="G198" s="242" t="str">
        <f t="shared" si="98"/>
        <v>EandR1</v>
      </c>
      <c r="H198" s="242" t="str">
        <f t="shared" si="99"/>
        <v>centot</v>
      </c>
      <c r="I198" s="242" t="str">
        <f t="shared" si="100"/>
        <v>explnsoth</v>
      </c>
      <c r="J198" s="242" t="str">
        <f t="shared" si="101"/>
        <v>EandR1-</v>
      </c>
      <c r="K198" s="242" t="str">
        <f t="shared" si="102"/>
        <v>centot-explnsoth</v>
      </c>
      <c r="L198" s="242" t="str">
        <f t="shared" si="103"/>
        <v>centot-</v>
      </c>
    </row>
    <row r="199" spans="1:12">
      <c r="A199" s="243" t="s">
        <v>730</v>
      </c>
      <c r="B199" s="311">
        <f t="shared" ca="1" si="90"/>
        <v>0</v>
      </c>
      <c r="C199" t="str">
        <f t="shared" ca="1" si="110"/>
        <v/>
      </c>
      <c r="D199" t="str">
        <f t="shared" ca="1" si="110"/>
        <v/>
      </c>
      <c r="E199" t="str">
        <f t="shared" ca="1" si="110"/>
        <v/>
      </c>
      <c r="F199" t="str">
        <f t="shared" ca="1" si="110"/>
        <v/>
      </c>
      <c r="G199" s="242" t="str">
        <f t="shared" si="98"/>
        <v>EandR1</v>
      </c>
      <c r="H199" s="242" t="str">
        <f t="shared" si="99"/>
        <v>tradtot</v>
      </c>
      <c r="I199" s="242" t="str">
        <f t="shared" si="100"/>
        <v>explnsoth</v>
      </c>
      <c r="J199" s="242" t="str">
        <f t="shared" si="101"/>
        <v>EandR1-</v>
      </c>
      <c r="K199" s="242" t="str">
        <f t="shared" si="102"/>
        <v>tradtot-explnsoth</v>
      </c>
      <c r="L199" s="242" t="str">
        <f t="shared" si="103"/>
        <v>tradtot-</v>
      </c>
    </row>
    <row r="200" spans="1:12">
      <c r="A200" s="243" t="s">
        <v>731</v>
      </c>
      <c r="B200" s="311">
        <f t="shared" ca="1" si="90"/>
        <v>0</v>
      </c>
      <c r="C200" t="str">
        <f t="shared" ca="1" si="110"/>
        <v/>
      </c>
      <c r="D200" t="str">
        <f t="shared" ca="1" si="110"/>
        <v/>
      </c>
      <c r="E200" t="str">
        <f t="shared" ca="1" si="110"/>
        <v/>
      </c>
      <c r="F200" t="str">
        <f t="shared" ca="1" si="110"/>
        <v/>
      </c>
      <c r="G200" s="242" t="str">
        <f t="shared" si="98"/>
        <v>EandR1</v>
      </c>
      <c r="H200" s="242" t="str">
        <f t="shared" si="99"/>
        <v>alltot</v>
      </c>
      <c r="I200" s="242" t="str">
        <f t="shared" si="100"/>
        <v>explnsoth</v>
      </c>
      <c r="J200" s="242" t="str">
        <f t="shared" si="101"/>
        <v>EandR1-</v>
      </c>
      <c r="K200" s="242" t="str">
        <f t="shared" si="102"/>
        <v>alltot-explnsoth</v>
      </c>
      <c r="L200" s="242" t="str">
        <f t="shared" si="103"/>
        <v>alltot-</v>
      </c>
    </row>
    <row r="201" spans="1:12">
      <c r="A201" s="243" t="s">
        <v>732</v>
      </c>
      <c r="B201" s="311">
        <f t="shared" ca="1" si="90"/>
        <v>0</v>
      </c>
      <c r="C201" t="str">
        <f t="shared" ca="1" si="110"/>
        <v/>
      </c>
      <c r="D201" t="str">
        <f t="shared" ca="1" si="110"/>
        <v/>
      </c>
      <c r="E201" t="str">
        <f t="shared" ca="1" si="110"/>
        <v/>
      </c>
      <c r="F201" t="str">
        <f t="shared" ca="1" si="110"/>
        <v/>
      </c>
      <c r="G201" s="242" t="str">
        <f t="shared" si="98"/>
        <v>EandR1</v>
      </c>
      <c r="H201" s="242" t="str">
        <f t="shared" si="99"/>
        <v>edutot</v>
      </c>
      <c r="I201" s="242" t="str">
        <f t="shared" si="100"/>
        <v>expshrlns</v>
      </c>
      <c r="J201" s="242" t="str">
        <f t="shared" si="101"/>
        <v>EandR1-</v>
      </c>
      <c r="K201" s="242" t="str">
        <f t="shared" si="102"/>
        <v>edutot-expshrlns</v>
      </c>
      <c r="L201" s="242" t="str">
        <f t="shared" si="103"/>
        <v>edutot-</v>
      </c>
    </row>
    <row r="202" spans="1:12">
      <c r="A202" s="243" t="s">
        <v>733</v>
      </c>
      <c r="B202" s="311">
        <f t="shared" ca="1" si="90"/>
        <v>0</v>
      </c>
      <c r="C202" t="str">
        <f t="shared" ca="1" si="110"/>
        <v/>
      </c>
      <c r="D202" t="str">
        <f t="shared" ca="1" si="110"/>
        <v/>
      </c>
      <c r="E202" t="str">
        <f t="shared" ca="1" si="110"/>
        <v/>
      </c>
      <c r="F202" t="str">
        <f t="shared" ca="1" si="110"/>
        <v/>
      </c>
      <c r="G202" s="242" t="str">
        <f t="shared" si="98"/>
        <v>EandR1</v>
      </c>
      <c r="H202" s="242" t="str">
        <f t="shared" si="99"/>
        <v>transtot</v>
      </c>
      <c r="I202" s="242" t="str">
        <f t="shared" si="100"/>
        <v>expshrlns</v>
      </c>
      <c r="J202" s="242" t="str">
        <f t="shared" si="101"/>
        <v>EandR1-</v>
      </c>
      <c r="K202" s="242" t="str">
        <f t="shared" si="102"/>
        <v>transtot-expshrlns</v>
      </c>
      <c r="L202" s="242" t="str">
        <f t="shared" si="103"/>
        <v>transtot-</v>
      </c>
    </row>
    <row r="203" spans="1:12">
      <c r="A203" s="243" t="s">
        <v>734</v>
      </c>
      <c r="B203" s="311">
        <f t="shared" ca="1" si="90"/>
        <v>0</v>
      </c>
      <c r="C203" t="str">
        <f t="shared" ca="1" si="110"/>
        <v/>
      </c>
      <c r="D203" t="str">
        <f t="shared" ca="1" si="110"/>
        <v/>
      </c>
      <c r="E203" t="str">
        <f t="shared" ca="1" si="110"/>
        <v/>
      </c>
      <c r="F203" t="str">
        <f t="shared" ca="1" si="110"/>
        <v/>
      </c>
      <c r="G203" s="242" t="str">
        <f t="shared" si="98"/>
        <v>EandR1</v>
      </c>
      <c r="H203" s="242" t="str">
        <f t="shared" si="99"/>
        <v>sctot</v>
      </c>
      <c r="I203" s="242" t="str">
        <f t="shared" si="100"/>
        <v>expshrlns</v>
      </c>
      <c r="J203" s="242" t="str">
        <f t="shared" si="101"/>
        <v>EandR1-</v>
      </c>
      <c r="K203" s="242" t="str">
        <f t="shared" si="102"/>
        <v>sctot-expshrlns</v>
      </c>
      <c r="L203" s="242" t="str">
        <f t="shared" si="103"/>
        <v>sctot-</v>
      </c>
    </row>
    <row r="204" spans="1:12">
      <c r="A204" s="243" t="s">
        <v>735</v>
      </c>
      <c r="B204" s="311">
        <f t="shared" ca="1" si="90"/>
        <v>0</v>
      </c>
      <c r="C204" t="str">
        <f t="shared" ca="1" si="110"/>
        <v/>
      </c>
      <c r="D204" t="str">
        <f t="shared" ca="1" si="110"/>
        <v/>
      </c>
      <c r="E204" t="str">
        <f t="shared" ca="1" si="110"/>
        <v/>
      </c>
      <c r="F204" t="str">
        <f t="shared" ca="1" si="110"/>
        <v/>
      </c>
      <c r="G204" s="242" t="str">
        <f t="shared" si="98"/>
        <v>EandR1</v>
      </c>
      <c r="H204" s="242" t="str">
        <f t="shared" si="99"/>
        <v>phtot</v>
      </c>
      <c r="I204" s="242" t="str">
        <f t="shared" si="100"/>
        <v>expshrlns</v>
      </c>
      <c r="J204" s="242" t="str">
        <f t="shared" si="101"/>
        <v>EandR1-</v>
      </c>
      <c r="K204" s="242" t="str">
        <f t="shared" si="102"/>
        <v>phtot-expshrlns</v>
      </c>
      <c r="L204" s="242" t="str">
        <f t="shared" si="103"/>
        <v>phtot-</v>
      </c>
    </row>
    <row r="205" spans="1:12">
      <c r="A205" s="243" t="s">
        <v>736</v>
      </c>
      <c r="B205" s="311">
        <f t="shared" ca="1" si="90"/>
        <v>0</v>
      </c>
      <c r="C205" t="str">
        <f t="shared" ca="1" si="110"/>
        <v/>
      </c>
      <c r="D205" t="str">
        <f t="shared" ca="1" si="110"/>
        <v/>
      </c>
      <c r="E205" t="str">
        <f t="shared" ca="1" si="110"/>
        <v/>
      </c>
      <c r="F205" t="str">
        <f t="shared" ca="1" si="110"/>
        <v/>
      </c>
      <c r="G205" s="242" t="str">
        <f t="shared" ref="G205:G206" si="111">LEFT(A205,SEARCH("-",A205)-1)</f>
        <v>EandR1</v>
      </c>
      <c r="H205" s="242" t="str">
        <f t="shared" ref="H205:H206" si="112">LEFT(K205,SEARCH("-",K205)-1)</f>
        <v>houshratot</v>
      </c>
      <c r="I205" s="242" t="str">
        <f t="shared" ref="I205:I206" si="113">SUBSTITUTE(K205,L205,"")</f>
        <v>expshrlns</v>
      </c>
      <c r="J205" s="242" t="str">
        <f t="shared" ref="J205:J206" si="114">LEFT(A205,SEARCH("-",A205))</f>
        <v>EandR1-</v>
      </c>
      <c r="K205" s="242" t="str">
        <f t="shared" ref="K205:K206" si="115">SUBSTITUTE(A205,J205,"")</f>
        <v>houshratot-expshrlns</v>
      </c>
      <c r="L205" s="242" t="str">
        <f t="shared" ref="L205:L206" si="116">LEFT(K205,SEARCH("-",K205))</f>
        <v>houshratot-</v>
      </c>
    </row>
    <row r="206" spans="1:12">
      <c r="A206" s="243" t="s">
        <v>737</v>
      </c>
      <c r="B206" s="311">
        <f t="shared" ca="1" si="90"/>
        <v>0</v>
      </c>
      <c r="C206" t="str">
        <f t="shared" ca="1" si="110"/>
        <v/>
      </c>
      <c r="D206" t="str">
        <f t="shared" ca="1" si="110"/>
        <v/>
      </c>
      <c r="E206" t="str">
        <f t="shared" ca="1" si="110"/>
        <v/>
      </c>
      <c r="F206" t="str">
        <f t="shared" ca="1" si="110"/>
        <v/>
      </c>
      <c r="G206" s="242" t="str">
        <f t="shared" si="111"/>
        <v>EandR1</v>
      </c>
      <c r="H206" s="242" t="str">
        <f t="shared" si="112"/>
        <v>housgfcftot</v>
      </c>
      <c r="I206" s="242" t="str">
        <f t="shared" si="113"/>
        <v>expshrlns</v>
      </c>
      <c r="J206" s="242" t="str">
        <f t="shared" si="114"/>
        <v>EandR1-</v>
      </c>
      <c r="K206" s="242" t="str">
        <f t="shared" si="115"/>
        <v>housgfcftot-expshrlns</v>
      </c>
      <c r="L206" s="242" t="str">
        <f t="shared" si="116"/>
        <v>housgfcftot-</v>
      </c>
    </row>
    <row r="207" spans="1:12">
      <c r="A207" s="243" t="s">
        <v>738</v>
      </c>
      <c r="B207" s="311">
        <f t="shared" ca="1" si="90"/>
        <v>0</v>
      </c>
      <c r="C207" t="str">
        <f t="shared" ca="1" si="110"/>
        <v/>
      </c>
      <c r="D207" t="str">
        <f t="shared" ca="1" si="110"/>
        <v/>
      </c>
      <c r="E207" t="str">
        <f t="shared" ca="1" si="110"/>
        <v/>
      </c>
      <c r="F207" t="str">
        <f t="shared" ca="1" si="110"/>
        <v/>
      </c>
      <c r="G207" s="242" t="str">
        <f t="shared" si="98"/>
        <v>EandR1</v>
      </c>
      <c r="H207" s="242" t="str">
        <f t="shared" si="99"/>
        <v>houstot</v>
      </c>
      <c r="I207" s="242" t="str">
        <f t="shared" si="100"/>
        <v>expshrlns</v>
      </c>
      <c r="J207" s="242" t="str">
        <f t="shared" si="101"/>
        <v>EandR1-</v>
      </c>
      <c r="K207" s="242" t="str">
        <f t="shared" si="102"/>
        <v>houstot-expshrlns</v>
      </c>
      <c r="L207" s="242" t="str">
        <f t="shared" si="103"/>
        <v>houstot-</v>
      </c>
    </row>
    <row r="208" spans="1:12">
      <c r="A208" s="243" t="s">
        <v>739</v>
      </c>
      <c r="B208" s="311">
        <f t="shared" ca="1" si="90"/>
        <v>0</v>
      </c>
      <c r="C208" t="str">
        <f t="shared" ca="1" si="110"/>
        <v/>
      </c>
      <c r="D208" t="str">
        <f t="shared" ca="1" si="110"/>
        <v/>
      </c>
      <c r="E208" t="str">
        <f t="shared" ca="1" si="110"/>
        <v/>
      </c>
      <c r="F208" t="str">
        <f t="shared" ca="1" si="110"/>
        <v/>
      </c>
      <c r="G208" s="242" t="str">
        <f t="shared" si="98"/>
        <v>EandR1</v>
      </c>
      <c r="H208" s="242" t="str">
        <f t="shared" si="99"/>
        <v>cultot</v>
      </c>
      <c r="I208" s="242" t="str">
        <f t="shared" si="100"/>
        <v>expshrlns</v>
      </c>
      <c r="J208" s="242" t="str">
        <f t="shared" si="101"/>
        <v>EandR1-</v>
      </c>
      <c r="K208" s="242" t="str">
        <f t="shared" si="102"/>
        <v>cultot-expshrlns</v>
      </c>
      <c r="L208" s="242" t="str">
        <f t="shared" si="103"/>
        <v>cultot-</v>
      </c>
    </row>
    <row r="209" spans="1:12">
      <c r="A209" s="243" t="s">
        <v>740</v>
      </c>
      <c r="B209" s="311">
        <f t="shared" ca="1" si="90"/>
        <v>0</v>
      </c>
      <c r="C209" t="str">
        <f t="shared" ca="1" si="110"/>
        <v/>
      </c>
      <c r="D209" t="str">
        <f t="shared" ca="1" si="110"/>
        <v/>
      </c>
      <c r="E209" t="str">
        <f t="shared" ca="1" si="110"/>
        <v/>
      </c>
      <c r="F209" t="str">
        <f t="shared" ca="1" si="110"/>
        <v/>
      </c>
      <c r="G209" s="242" t="str">
        <f t="shared" si="98"/>
        <v>EandR1</v>
      </c>
      <c r="H209" s="242" t="str">
        <f t="shared" si="99"/>
        <v>envtot</v>
      </c>
      <c r="I209" s="242" t="str">
        <f t="shared" si="100"/>
        <v>expshrlns</v>
      </c>
      <c r="J209" s="242" t="str">
        <f t="shared" si="101"/>
        <v>EandR1-</v>
      </c>
      <c r="K209" s="242" t="str">
        <f t="shared" si="102"/>
        <v>envtot-expshrlns</v>
      </c>
      <c r="L209" s="242" t="str">
        <f t="shared" si="103"/>
        <v>envtot-</v>
      </c>
    </row>
    <row r="210" spans="1:12">
      <c r="A210" s="243" t="s">
        <v>741</v>
      </c>
      <c r="B210" s="311">
        <f t="shared" ca="1" si="90"/>
        <v>0</v>
      </c>
      <c r="C210" t="str">
        <f t="shared" ca="1" si="110"/>
        <v/>
      </c>
      <c r="D210" t="str">
        <f t="shared" ca="1" si="110"/>
        <v/>
      </c>
      <c r="E210" t="str">
        <f t="shared" ca="1" si="110"/>
        <v/>
      </c>
      <c r="F210" t="str">
        <f t="shared" ca="1" si="110"/>
        <v/>
      </c>
      <c r="G210" s="242" t="str">
        <f t="shared" si="98"/>
        <v>EandR1</v>
      </c>
      <c r="H210" s="242" t="str">
        <f t="shared" si="99"/>
        <v>plantot</v>
      </c>
      <c r="I210" s="242" t="str">
        <f t="shared" si="100"/>
        <v>expshrlns</v>
      </c>
      <c r="J210" s="242" t="str">
        <f t="shared" si="101"/>
        <v>EandR1-</v>
      </c>
      <c r="K210" s="242" t="str">
        <f t="shared" si="102"/>
        <v>plantot-expshrlns</v>
      </c>
      <c r="L210" s="242" t="str">
        <f t="shared" si="103"/>
        <v>plantot-</v>
      </c>
    </row>
    <row r="211" spans="1:12">
      <c r="A211" s="243" t="s">
        <v>742</v>
      </c>
      <c r="B211" s="311">
        <f t="shared" ca="1" si="90"/>
        <v>0</v>
      </c>
      <c r="C211" t="str">
        <f t="shared" ca="1" si="110"/>
        <v/>
      </c>
      <c r="D211" t="str">
        <f t="shared" ca="1" si="110"/>
        <v/>
      </c>
      <c r="E211" t="str">
        <f t="shared" ca="1" si="110"/>
        <v/>
      </c>
      <c r="F211" t="str">
        <f t="shared" ca="1" si="110"/>
        <v/>
      </c>
      <c r="G211" s="242" t="str">
        <f t="shared" si="98"/>
        <v>EandR1</v>
      </c>
      <c r="H211" s="242" t="s">
        <v>208</v>
      </c>
      <c r="I211" s="242" t="str">
        <f t="shared" si="100"/>
        <v>expshrlns</v>
      </c>
      <c r="J211" s="242" t="str">
        <f t="shared" si="101"/>
        <v>EandR1-</v>
      </c>
      <c r="K211" s="242" t="str">
        <f t="shared" si="102"/>
        <v>digtot-expshrlns</v>
      </c>
      <c r="L211" s="242" t="str">
        <f t="shared" si="103"/>
        <v>digtot-</v>
      </c>
    </row>
    <row r="212" spans="1:12">
      <c r="A212" s="243" t="s">
        <v>743</v>
      </c>
      <c r="B212" s="311">
        <f t="shared" ca="1" si="90"/>
        <v>0</v>
      </c>
      <c r="C212" t="str">
        <f t="shared" ca="1" si="110"/>
        <v/>
      </c>
      <c r="D212" t="str">
        <f t="shared" ca="1" si="110"/>
        <v/>
      </c>
      <c r="E212" t="str">
        <f t="shared" ca="1" si="110"/>
        <v/>
      </c>
      <c r="F212" t="str">
        <f t="shared" ca="1" si="110"/>
        <v/>
      </c>
      <c r="G212" s="242" t="str">
        <f t="shared" si="98"/>
        <v>EandR1</v>
      </c>
      <c r="H212" s="242" t="str">
        <f t="shared" si="99"/>
        <v>poltot</v>
      </c>
      <c r="I212" s="242" t="str">
        <f t="shared" si="100"/>
        <v>expshrlns</v>
      </c>
      <c r="J212" s="242" t="str">
        <f t="shared" si="101"/>
        <v>EandR1-</v>
      </c>
      <c r="K212" s="242" t="str">
        <f t="shared" si="102"/>
        <v>poltot-expshrlns</v>
      </c>
      <c r="L212" s="242" t="str">
        <f t="shared" si="103"/>
        <v>poltot-</v>
      </c>
    </row>
    <row r="213" spans="1:12">
      <c r="A213" s="243" t="s">
        <v>744</v>
      </c>
      <c r="B213" s="311">
        <f t="shared" ca="1" si="90"/>
        <v>0</v>
      </c>
      <c r="C213" t="str">
        <f t="shared" ca="1" si="110"/>
        <v/>
      </c>
      <c r="D213" t="str">
        <f t="shared" ca="1" si="110"/>
        <v/>
      </c>
      <c r="E213" t="str">
        <f t="shared" ca="1" si="110"/>
        <v/>
      </c>
      <c r="F213" t="str">
        <f t="shared" ca="1" si="110"/>
        <v/>
      </c>
      <c r="G213" s="242" t="str">
        <f t="shared" si="98"/>
        <v>EandR1</v>
      </c>
      <c r="H213" s="242" t="str">
        <f t="shared" si="99"/>
        <v>frstot</v>
      </c>
      <c r="I213" s="242" t="str">
        <f t="shared" si="100"/>
        <v>expshrlns</v>
      </c>
      <c r="J213" s="242" t="str">
        <f t="shared" si="101"/>
        <v>EandR1-</v>
      </c>
      <c r="K213" s="242" t="str">
        <f t="shared" si="102"/>
        <v>frstot-expshrlns</v>
      </c>
      <c r="L213" s="242" t="str">
        <f t="shared" si="103"/>
        <v>frstot-</v>
      </c>
    </row>
    <row r="214" spans="1:12">
      <c r="A214" s="243" t="s">
        <v>745</v>
      </c>
      <c r="B214" s="311">
        <f t="shared" ca="1" si="90"/>
        <v>0</v>
      </c>
      <c r="C214" t="str">
        <f t="shared" ca="1" si="110"/>
        <v/>
      </c>
      <c r="D214" t="str">
        <f t="shared" ca="1" si="110"/>
        <v/>
      </c>
      <c r="E214" t="str">
        <f t="shared" ca="1" si="110"/>
        <v/>
      </c>
      <c r="F214" t="str">
        <f t="shared" ca="1" si="110"/>
        <v/>
      </c>
      <c r="G214" s="242" t="str">
        <f t="shared" si="98"/>
        <v>EandR1</v>
      </c>
      <c r="H214" s="242" t="str">
        <f t="shared" si="99"/>
        <v>centot</v>
      </c>
      <c r="I214" s="242" t="str">
        <f t="shared" si="100"/>
        <v>expshrlns</v>
      </c>
      <c r="J214" s="242" t="str">
        <f t="shared" si="101"/>
        <v>EandR1-</v>
      </c>
      <c r="K214" s="242" t="str">
        <f t="shared" si="102"/>
        <v>centot-expshrlns</v>
      </c>
      <c r="L214" s="242" t="str">
        <f t="shared" si="103"/>
        <v>centot-</v>
      </c>
    </row>
    <row r="215" spans="1:12">
      <c r="A215" s="243" t="s">
        <v>746</v>
      </c>
      <c r="B215" s="311">
        <f t="shared" ca="1" si="90"/>
        <v>0</v>
      </c>
      <c r="C215" t="str">
        <f t="shared" ref="C215:F239" ca="1" si="117">IFERROR(INDEX(INDIRECT(LEFT($A215,SEARCH("-",$A215,1)-1)&amp;"_validation_data"),MATCH($A215&amp;"-"&amp;C$1,INDIRECT(LEFT($A215,SEARCH("-",$A215,1)-1)&amp;"_validation_rows"),0),3),"")</f>
        <v/>
      </c>
      <c r="D215" t="str">
        <f t="shared" ca="1" si="117"/>
        <v/>
      </c>
      <c r="E215" t="str">
        <f t="shared" ca="1" si="117"/>
        <v/>
      </c>
      <c r="F215" t="str">
        <f t="shared" ca="1" si="117"/>
        <v/>
      </c>
      <c r="G215" s="242" t="str">
        <f t="shared" si="98"/>
        <v>EandR1</v>
      </c>
      <c r="H215" s="242" t="str">
        <f t="shared" si="99"/>
        <v>tradtot</v>
      </c>
      <c r="I215" s="242" t="str">
        <f t="shared" si="100"/>
        <v>expshrlns</v>
      </c>
      <c r="J215" s="242" t="str">
        <f t="shared" si="101"/>
        <v>EandR1-</v>
      </c>
      <c r="K215" s="242" t="str">
        <f t="shared" si="102"/>
        <v>tradtot-expshrlns</v>
      </c>
      <c r="L215" s="242" t="str">
        <f t="shared" si="103"/>
        <v>tradtot-</v>
      </c>
    </row>
    <row r="216" spans="1:12">
      <c r="A216" s="243" t="s">
        <v>303</v>
      </c>
      <c r="B216" s="311">
        <f t="shared" ca="1" si="90"/>
        <v>0</v>
      </c>
      <c r="C216">
        <f t="shared" ca="1" si="117"/>
        <v>0</v>
      </c>
      <c r="D216">
        <f t="shared" ca="1" si="117"/>
        <v>0</v>
      </c>
      <c r="E216">
        <f t="shared" ca="1" si="117"/>
        <v>0</v>
      </c>
      <c r="F216" t="str">
        <f t="shared" ca="1" si="117"/>
        <v/>
      </c>
      <c r="G216" s="242" t="str">
        <f t="shared" si="98"/>
        <v>EandR1</v>
      </c>
      <c r="H216" s="242" t="str">
        <f t="shared" si="99"/>
        <v>alltot</v>
      </c>
      <c r="I216" s="242" t="str">
        <f t="shared" si="100"/>
        <v>expshrlns</v>
      </c>
      <c r="J216" s="242" t="str">
        <f t="shared" si="101"/>
        <v>EandR1-</v>
      </c>
      <c r="K216" s="242" t="str">
        <f t="shared" si="102"/>
        <v>alltot-expshrlns</v>
      </c>
      <c r="L216" s="242" t="str">
        <f t="shared" si="103"/>
        <v>alltot-</v>
      </c>
    </row>
    <row r="217" spans="1:12">
      <c r="A217" s="243" t="s">
        <v>747</v>
      </c>
      <c r="B217" s="311">
        <f t="shared" ca="1" si="90"/>
        <v>0</v>
      </c>
      <c r="C217" t="str">
        <f t="shared" ca="1" si="117"/>
        <v/>
      </c>
      <c r="D217" t="str">
        <f t="shared" ca="1" si="117"/>
        <v/>
      </c>
      <c r="E217" t="str">
        <f t="shared" ca="1" si="117"/>
        <v/>
      </c>
      <c r="F217" t="str">
        <f t="shared" ca="1" si="117"/>
        <v/>
      </c>
      <c r="G217" s="242" t="str">
        <f t="shared" si="98"/>
        <v>EandR1</v>
      </c>
      <c r="H217" s="242" t="str">
        <f t="shared" si="99"/>
        <v>edutot</v>
      </c>
      <c r="I217" s="242" t="str">
        <f t="shared" si="100"/>
        <v>expshrlnsgla</v>
      </c>
      <c r="J217" s="242" t="str">
        <f t="shared" si="101"/>
        <v>EandR1-</v>
      </c>
      <c r="K217" s="242" t="str">
        <f t="shared" si="102"/>
        <v>edutot-expshrlnsgla</v>
      </c>
      <c r="L217" s="242" t="str">
        <f t="shared" si="103"/>
        <v>edutot-</v>
      </c>
    </row>
    <row r="218" spans="1:12">
      <c r="A218" s="243" t="s">
        <v>748</v>
      </c>
      <c r="B218" s="311">
        <f t="shared" ca="1" si="90"/>
        <v>0</v>
      </c>
      <c r="C218" t="str">
        <f t="shared" ca="1" si="117"/>
        <v/>
      </c>
      <c r="D218" t="str">
        <f t="shared" ca="1" si="117"/>
        <v/>
      </c>
      <c r="E218" t="str">
        <f t="shared" ca="1" si="117"/>
        <v/>
      </c>
      <c r="F218" t="str">
        <f t="shared" ca="1" si="117"/>
        <v/>
      </c>
      <c r="G218" s="242" t="str">
        <f t="shared" si="98"/>
        <v>EandR1</v>
      </c>
      <c r="H218" s="242" t="str">
        <f t="shared" si="99"/>
        <v>transtot</v>
      </c>
      <c r="I218" s="242" t="str">
        <f t="shared" si="100"/>
        <v>expshrlnsgla</v>
      </c>
      <c r="J218" s="242" t="str">
        <f t="shared" si="101"/>
        <v>EandR1-</v>
      </c>
      <c r="K218" s="242" t="str">
        <f t="shared" si="102"/>
        <v>transtot-expshrlnsgla</v>
      </c>
      <c r="L218" s="242" t="str">
        <f t="shared" si="103"/>
        <v>transtot-</v>
      </c>
    </row>
    <row r="219" spans="1:12">
      <c r="A219" s="243" t="s">
        <v>749</v>
      </c>
      <c r="B219" s="311">
        <f t="shared" ca="1" si="90"/>
        <v>0</v>
      </c>
      <c r="C219" t="str">
        <f t="shared" ca="1" si="117"/>
        <v/>
      </c>
      <c r="D219" t="str">
        <f t="shared" ca="1" si="117"/>
        <v/>
      </c>
      <c r="E219" t="str">
        <f t="shared" ca="1" si="117"/>
        <v/>
      </c>
      <c r="F219" t="str">
        <f t="shared" ca="1" si="117"/>
        <v/>
      </c>
      <c r="G219" s="242" t="str">
        <f t="shared" si="98"/>
        <v>EandR1</v>
      </c>
      <c r="H219" s="242" t="str">
        <f t="shared" si="99"/>
        <v>sctot</v>
      </c>
      <c r="I219" s="242" t="str">
        <f t="shared" si="100"/>
        <v>expshrlnsgla</v>
      </c>
      <c r="J219" s="242" t="str">
        <f t="shared" si="101"/>
        <v>EandR1-</v>
      </c>
      <c r="K219" s="242" t="str">
        <f t="shared" si="102"/>
        <v>sctot-expshrlnsgla</v>
      </c>
      <c r="L219" s="242" t="str">
        <f t="shared" si="103"/>
        <v>sctot-</v>
      </c>
    </row>
    <row r="220" spans="1:12">
      <c r="A220" s="243" t="s">
        <v>750</v>
      </c>
      <c r="B220" s="311">
        <f t="shared" ca="1" si="90"/>
        <v>0</v>
      </c>
      <c r="C220" t="str">
        <f t="shared" ca="1" si="117"/>
        <v/>
      </c>
      <c r="D220" t="str">
        <f t="shared" ca="1" si="117"/>
        <v/>
      </c>
      <c r="E220" t="str">
        <f t="shared" ca="1" si="117"/>
        <v/>
      </c>
      <c r="F220" t="str">
        <f t="shared" ca="1" si="117"/>
        <v/>
      </c>
      <c r="G220" s="242" t="str">
        <f t="shared" si="98"/>
        <v>EandR1</v>
      </c>
      <c r="H220" s="242" t="str">
        <f t="shared" si="99"/>
        <v>phtot</v>
      </c>
      <c r="I220" s="242" t="str">
        <f t="shared" si="100"/>
        <v>expshrlnsgla</v>
      </c>
      <c r="J220" s="242" t="str">
        <f t="shared" si="101"/>
        <v>EandR1-</v>
      </c>
      <c r="K220" s="242" t="str">
        <f t="shared" si="102"/>
        <v>phtot-expshrlnsgla</v>
      </c>
      <c r="L220" s="242" t="str">
        <f t="shared" si="103"/>
        <v>phtot-</v>
      </c>
    </row>
    <row r="221" spans="1:12">
      <c r="A221" s="243" t="s">
        <v>751</v>
      </c>
      <c r="B221" s="311">
        <f t="shared" ca="1" si="90"/>
        <v>0</v>
      </c>
      <c r="C221" t="str">
        <f t="shared" ca="1" si="117"/>
        <v/>
      </c>
      <c r="D221" t="str">
        <f t="shared" ca="1" si="117"/>
        <v/>
      </c>
      <c r="E221" t="str">
        <f t="shared" ca="1" si="117"/>
        <v/>
      </c>
      <c r="F221" t="str">
        <f t="shared" ca="1" si="117"/>
        <v/>
      </c>
      <c r="G221" s="242" t="str">
        <f t="shared" ref="G221:G222" si="118">LEFT(A221,SEARCH("-",A221)-1)</f>
        <v>EandR1</v>
      </c>
      <c r="H221" s="242" t="str">
        <f t="shared" ref="H221:H222" si="119">LEFT(K221,SEARCH("-",K221)-1)</f>
        <v>houshratot</v>
      </c>
      <c r="I221" s="242" t="str">
        <f t="shared" ref="I221:I222" si="120">SUBSTITUTE(K221,L221,"")</f>
        <v>expshrlnsgla</v>
      </c>
      <c r="J221" s="242" t="str">
        <f t="shared" ref="J221:J222" si="121">LEFT(A221,SEARCH("-",A221))</f>
        <v>EandR1-</v>
      </c>
      <c r="K221" s="242" t="str">
        <f t="shared" ref="K221:K222" si="122">SUBSTITUTE(A221,J221,"")</f>
        <v>houshratot-expshrlnsgla</v>
      </c>
      <c r="L221" s="242" t="str">
        <f t="shared" ref="L221:L222" si="123">LEFT(K221,SEARCH("-",K221))</f>
        <v>houshratot-</v>
      </c>
    </row>
    <row r="222" spans="1:12">
      <c r="A222" s="243" t="s">
        <v>752</v>
      </c>
      <c r="B222" s="311">
        <f t="shared" ca="1" si="90"/>
        <v>0</v>
      </c>
      <c r="C222" t="str">
        <f t="shared" ca="1" si="117"/>
        <v/>
      </c>
      <c r="D222" t="str">
        <f t="shared" ca="1" si="117"/>
        <v/>
      </c>
      <c r="E222" t="str">
        <f t="shared" ca="1" si="117"/>
        <v/>
      </c>
      <c r="F222" t="str">
        <f t="shared" ca="1" si="117"/>
        <v/>
      </c>
      <c r="G222" s="242" t="str">
        <f t="shared" si="118"/>
        <v>EandR1</v>
      </c>
      <c r="H222" s="242" t="str">
        <f t="shared" si="119"/>
        <v>housgfcftot</v>
      </c>
      <c r="I222" s="242" t="str">
        <f t="shared" si="120"/>
        <v>expshrlnsgla</v>
      </c>
      <c r="J222" s="242" t="str">
        <f t="shared" si="121"/>
        <v>EandR1-</v>
      </c>
      <c r="K222" s="242" t="str">
        <f t="shared" si="122"/>
        <v>housgfcftot-expshrlnsgla</v>
      </c>
      <c r="L222" s="242" t="str">
        <f t="shared" si="123"/>
        <v>housgfcftot-</v>
      </c>
    </row>
    <row r="223" spans="1:12">
      <c r="A223" s="243" t="s">
        <v>753</v>
      </c>
      <c r="B223" s="311">
        <f t="shared" ca="1" si="90"/>
        <v>0</v>
      </c>
      <c r="C223" t="str">
        <f t="shared" ca="1" si="117"/>
        <v/>
      </c>
      <c r="D223" t="str">
        <f t="shared" ca="1" si="117"/>
        <v/>
      </c>
      <c r="E223" t="str">
        <f t="shared" ca="1" si="117"/>
        <v/>
      </c>
      <c r="F223" t="str">
        <f t="shared" ca="1" si="117"/>
        <v/>
      </c>
      <c r="G223" s="242" t="str">
        <f t="shared" si="98"/>
        <v>EandR1</v>
      </c>
      <c r="H223" s="242" t="str">
        <f t="shared" si="99"/>
        <v>houstot</v>
      </c>
      <c r="I223" s="242" t="str">
        <f t="shared" si="100"/>
        <v>expshrlnsgla</v>
      </c>
      <c r="J223" s="242" t="str">
        <f t="shared" si="101"/>
        <v>EandR1-</v>
      </c>
      <c r="K223" s="242" t="str">
        <f t="shared" si="102"/>
        <v>houstot-expshrlnsgla</v>
      </c>
      <c r="L223" s="242" t="str">
        <f t="shared" si="103"/>
        <v>houstot-</v>
      </c>
    </row>
    <row r="224" spans="1:12">
      <c r="A224" s="243" t="s">
        <v>754</v>
      </c>
      <c r="B224" s="311">
        <f t="shared" ca="1" si="90"/>
        <v>0</v>
      </c>
      <c r="C224" t="str">
        <f t="shared" ca="1" si="117"/>
        <v/>
      </c>
      <c r="D224" t="str">
        <f t="shared" ca="1" si="117"/>
        <v/>
      </c>
      <c r="E224" t="str">
        <f t="shared" ca="1" si="117"/>
        <v/>
      </c>
      <c r="F224" t="str">
        <f t="shared" ca="1" si="117"/>
        <v/>
      </c>
      <c r="G224" s="242" t="str">
        <f t="shared" si="98"/>
        <v>EandR1</v>
      </c>
      <c r="H224" s="242" t="str">
        <f t="shared" si="99"/>
        <v>cultot</v>
      </c>
      <c r="I224" s="242" t="str">
        <f t="shared" si="100"/>
        <v>expshrlnsgla</v>
      </c>
      <c r="J224" s="242" t="str">
        <f t="shared" si="101"/>
        <v>EandR1-</v>
      </c>
      <c r="K224" s="242" t="str">
        <f t="shared" si="102"/>
        <v>cultot-expshrlnsgla</v>
      </c>
      <c r="L224" s="242" t="str">
        <f t="shared" si="103"/>
        <v>cultot-</v>
      </c>
    </row>
    <row r="225" spans="1:12">
      <c r="A225" s="243" t="s">
        <v>755</v>
      </c>
      <c r="B225" s="311">
        <f t="shared" ca="1" si="90"/>
        <v>0</v>
      </c>
      <c r="C225" t="str">
        <f t="shared" ca="1" si="117"/>
        <v/>
      </c>
      <c r="D225" t="str">
        <f t="shared" ca="1" si="117"/>
        <v/>
      </c>
      <c r="E225" t="str">
        <f t="shared" ca="1" si="117"/>
        <v/>
      </c>
      <c r="F225" t="str">
        <f t="shared" ca="1" si="117"/>
        <v/>
      </c>
      <c r="G225" s="242" t="str">
        <f t="shared" si="98"/>
        <v>EandR1</v>
      </c>
      <c r="H225" s="242" t="str">
        <f t="shared" si="99"/>
        <v>envtot</v>
      </c>
      <c r="I225" s="242" t="str">
        <f t="shared" si="100"/>
        <v>expshrlnsgla</v>
      </c>
      <c r="J225" s="242" t="str">
        <f t="shared" si="101"/>
        <v>EandR1-</v>
      </c>
      <c r="K225" s="242" t="str">
        <f t="shared" si="102"/>
        <v>envtot-expshrlnsgla</v>
      </c>
      <c r="L225" s="242" t="str">
        <f t="shared" si="103"/>
        <v>envtot-</v>
      </c>
    </row>
    <row r="226" spans="1:12">
      <c r="A226" s="243" t="s">
        <v>756</v>
      </c>
      <c r="B226" s="311">
        <f t="shared" ca="1" si="90"/>
        <v>0</v>
      </c>
      <c r="C226" t="str">
        <f t="shared" ca="1" si="117"/>
        <v/>
      </c>
      <c r="D226" t="str">
        <f t="shared" ca="1" si="117"/>
        <v/>
      </c>
      <c r="E226" t="str">
        <f t="shared" ca="1" si="117"/>
        <v/>
      </c>
      <c r="F226" t="str">
        <f t="shared" ca="1" si="117"/>
        <v/>
      </c>
      <c r="G226" s="242" t="str">
        <f t="shared" si="98"/>
        <v>EandR1</v>
      </c>
      <c r="H226" s="242" t="str">
        <f t="shared" si="99"/>
        <v>plantot</v>
      </c>
      <c r="I226" s="242" t="str">
        <f t="shared" si="100"/>
        <v>expshrlnsgla</v>
      </c>
      <c r="J226" s="242" t="str">
        <f t="shared" si="101"/>
        <v>EandR1-</v>
      </c>
      <c r="K226" s="242" t="str">
        <f t="shared" si="102"/>
        <v>plantot-expshrlnsgla</v>
      </c>
      <c r="L226" s="242" t="str">
        <f t="shared" si="103"/>
        <v>plantot-</v>
      </c>
    </row>
    <row r="227" spans="1:12">
      <c r="A227" s="243" t="s">
        <v>757</v>
      </c>
      <c r="B227" s="311">
        <f t="shared" ca="1" si="90"/>
        <v>0</v>
      </c>
      <c r="C227" t="str">
        <f t="shared" ca="1" si="117"/>
        <v/>
      </c>
      <c r="D227" t="str">
        <f t="shared" ca="1" si="117"/>
        <v/>
      </c>
      <c r="E227" t="str">
        <f t="shared" ca="1" si="117"/>
        <v/>
      </c>
      <c r="F227" t="str">
        <f t="shared" ca="1" si="117"/>
        <v/>
      </c>
      <c r="G227" s="242" t="str">
        <f t="shared" si="98"/>
        <v>EandR1</v>
      </c>
      <c r="H227" s="242" t="s">
        <v>208</v>
      </c>
      <c r="I227" s="242" t="str">
        <f t="shared" si="100"/>
        <v>expshrlnsgla</v>
      </c>
      <c r="J227" s="242" t="str">
        <f t="shared" si="101"/>
        <v>EandR1-</v>
      </c>
      <c r="K227" s="242" t="str">
        <f t="shared" si="102"/>
        <v>digtot-expshrlnsgla</v>
      </c>
      <c r="L227" s="242" t="str">
        <f t="shared" si="103"/>
        <v>digtot-</v>
      </c>
    </row>
    <row r="228" spans="1:12">
      <c r="A228" s="243" t="s">
        <v>758</v>
      </c>
      <c r="B228" s="311">
        <f t="shared" ca="1" si="90"/>
        <v>0</v>
      </c>
      <c r="C228" t="str">
        <f t="shared" ca="1" si="117"/>
        <v/>
      </c>
      <c r="D228" t="str">
        <f t="shared" ca="1" si="117"/>
        <v/>
      </c>
      <c r="E228" t="str">
        <f t="shared" ca="1" si="117"/>
        <v/>
      </c>
      <c r="F228" t="str">
        <f t="shared" ca="1" si="117"/>
        <v/>
      </c>
      <c r="G228" s="242" t="str">
        <f t="shared" si="98"/>
        <v>EandR1</v>
      </c>
      <c r="H228" s="242" t="str">
        <f t="shared" si="99"/>
        <v>poltot</v>
      </c>
      <c r="I228" s="242" t="str">
        <f t="shared" si="100"/>
        <v>expshrlnsgla</v>
      </c>
      <c r="J228" s="242" t="str">
        <f t="shared" si="101"/>
        <v>EandR1-</v>
      </c>
      <c r="K228" s="242" t="str">
        <f t="shared" si="102"/>
        <v>poltot-expshrlnsgla</v>
      </c>
      <c r="L228" s="242" t="str">
        <f t="shared" si="103"/>
        <v>poltot-</v>
      </c>
    </row>
    <row r="229" spans="1:12">
      <c r="A229" s="243" t="s">
        <v>759</v>
      </c>
      <c r="B229" s="311">
        <f t="shared" ca="1" si="90"/>
        <v>0</v>
      </c>
      <c r="C229" t="str">
        <f t="shared" ca="1" si="117"/>
        <v/>
      </c>
      <c r="D229" t="str">
        <f t="shared" ca="1" si="117"/>
        <v/>
      </c>
      <c r="E229" t="str">
        <f t="shared" ca="1" si="117"/>
        <v/>
      </c>
      <c r="F229" t="str">
        <f t="shared" ca="1" si="117"/>
        <v/>
      </c>
      <c r="G229" s="242" t="str">
        <f t="shared" si="98"/>
        <v>EandR1</v>
      </c>
      <c r="H229" s="242" t="str">
        <f t="shared" si="99"/>
        <v>frstot</v>
      </c>
      <c r="I229" s="242" t="str">
        <f t="shared" si="100"/>
        <v>expshrlnsgla</v>
      </c>
      <c r="J229" s="242" t="str">
        <f t="shared" si="101"/>
        <v>EandR1-</v>
      </c>
      <c r="K229" s="242" t="str">
        <f t="shared" si="102"/>
        <v>frstot-expshrlnsgla</v>
      </c>
      <c r="L229" s="242" t="str">
        <f t="shared" si="103"/>
        <v>frstot-</v>
      </c>
    </row>
    <row r="230" spans="1:12">
      <c r="A230" s="243" t="s">
        <v>760</v>
      </c>
      <c r="B230" s="311">
        <f t="shared" ref="B230:B308" ca="1" si="124">INDEX(INDIRECT(LEFT($A230,SEARCH("-",$A230,1)-1)&amp;"_data"),MATCH(MID($A230, SEARCH("-",$A230) + 1, SEARCH("-",$A230,SEARCH("-",$A230)+1) - SEARCH("-",$A230) - 1),INDIRECT(LEFT($A230,SEARCH("-",$A230,1)-1)&amp;"_rows"),0),MATCH(RIGHT($A230,LEN($A230) - SEARCH("-", $A230, SEARCH("-", $A230) + 1)),INDIRECT(LEFT($A230,SEARCH("-",$A230,1)-1)&amp;"_Header"),0))</f>
        <v>0</v>
      </c>
      <c r="C230" t="str">
        <f t="shared" ca="1" si="117"/>
        <v/>
      </c>
      <c r="D230" t="str">
        <f t="shared" ca="1" si="117"/>
        <v/>
      </c>
      <c r="E230" t="str">
        <f t="shared" ca="1" si="117"/>
        <v/>
      </c>
      <c r="F230" t="str">
        <f t="shared" ca="1" si="117"/>
        <v/>
      </c>
      <c r="G230" s="242" t="str">
        <f t="shared" si="98"/>
        <v>EandR1</v>
      </c>
      <c r="H230" s="242" t="str">
        <f t="shared" si="99"/>
        <v>centot</v>
      </c>
      <c r="I230" s="242" t="str">
        <f t="shared" si="100"/>
        <v>expshrlnsgla</v>
      </c>
      <c r="J230" s="242" t="str">
        <f t="shared" si="101"/>
        <v>EandR1-</v>
      </c>
      <c r="K230" s="242" t="str">
        <f t="shared" si="102"/>
        <v>centot-expshrlnsgla</v>
      </c>
      <c r="L230" s="242" t="str">
        <f t="shared" si="103"/>
        <v>centot-</v>
      </c>
    </row>
    <row r="231" spans="1:12">
      <c r="A231" s="243" t="s">
        <v>761</v>
      </c>
      <c r="B231" s="311">
        <f t="shared" ca="1" si="124"/>
        <v>0</v>
      </c>
      <c r="C231" t="str">
        <f t="shared" ca="1" si="117"/>
        <v/>
      </c>
      <c r="D231" t="str">
        <f t="shared" ca="1" si="117"/>
        <v/>
      </c>
      <c r="E231" t="str">
        <f t="shared" ca="1" si="117"/>
        <v/>
      </c>
      <c r="F231" t="str">
        <f t="shared" ca="1" si="117"/>
        <v/>
      </c>
      <c r="G231" s="242" t="str">
        <f t="shared" si="98"/>
        <v>EandR1</v>
      </c>
      <c r="H231" s="242" t="str">
        <f t="shared" si="99"/>
        <v>tradtot</v>
      </c>
      <c r="I231" s="242" t="str">
        <f t="shared" si="100"/>
        <v>expshrlnsgla</v>
      </c>
      <c r="J231" s="242" t="str">
        <f t="shared" si="101"/>
        <v>EandR1-</v>
      </c>
      <c r="K231" s="242" t="str">
        <f t="shared" si="102"/>
        <v>tradtot-expshrlnsgla</v>
      </c>
      <c r="L231" s="242" t="str">
        <f t="shared" si="103"/>
        <v>tradtot-</v>
      </c>
    </row>
    <row r="232" spans="1:12">
      <c r="A232" s="243" t="s">
        <v>762</v>
      </c>
      <c r="B232" s="311">
        <f t="shared" ca="1" si="124"/>
        <v>0</v>
      </c>
      <c r="C232" t="str">
        <f t="shared" ca="1" si="117"/>
        <v/>
      </c>
      <c r="D232" t="str">
        <f t="shared" ca="1" si="117"/>
        <v/>
      </c>
      <c r="E232" t="str">
        <f t="shared" ca="1" si="117"/>
        <v/>
      </c>
      <c r="F232" t="str">
        <f t="shared" ca="1" si="117"/>
        <v/>
      </c>
      <c r="G232" s="242" t="str">
        <f t="shared" si="98"/>
        <v>EandR1</v>
      </c>
      <c r="H232" s="242" t="str">
        <f t="shared" si="99"/>
        <v>alltot</v>
      </c>
      <c r="I232" s="242" t="str">
        <f t="shared" si="100"/>
        <v>expshrlnsgla</v>
      </c>
      <c r="J232" s="242" t="str">
        <f t="shared" si="101"/>
        <v>EandR1-</v>
      </c>
      <c r="K232" s="242" t="str">
        <f t="shared" si="102"/>
        <v>alltot-expshrlnsgla</v>
      </c>
      <c r="L232" s="242" t="str">
        <f t="shared" si="103"/>
        <v>alltot-</v>
      </c>
    </row>
    <row r="233" spans="1:12">
      <c r="A233" s="243" t="s">
        <v>763</v>
      </c>
      <c r="B233" s="311">
        <f t="shared" ca="1" si="124"/>
        <v>0</v>
      </c>
      <c r="C233" t="str">
        <f t="shared" ca="1" si="117"/>
        <v/>
      </c>
      <c r="D233" t="str">
        <f t="shared" ca="1" si="117"/>
        <v/>
      </c>
      <c r="E233" t="str">
        <f t="shared" ca="1" si="117"/>
        <v/>
      </c>
      <c r="F233" t="str">
        <f t="shared" ca="1" si="117"/>
        <v/>
      </c>
      <c r="G233" s="242" t="str">
        <f t="shared" si="98"/>
        <v>EandR1</v>
      </c>
      <c r="H233" s="242" t="str">
        <f t="shared" si="99"/>
        <v>edutot</v>
      </c>
      <c r="I233" s="242" t="str">
        <f t="shared" si="100"/>
        <v>expshrlnsoth</v>
      </c>
      <c r="J233" s="242" t="str">
        <f t="shared" si="101"/>
        <v>EandR1-</v>
      </c>
      <c r="K233" s="242" t="str">
        <f t="shared" si="102"/>
        <v>edutot-expshrlnsoth</v>
      </c>
      <c r="L233" s="242" t="str">
        <f t="shared" si="103"/>
        <v>edutot-</v>
      </c>
    </row>
    <row r="234" spans="1:12">
      <c r="A234" s="243" t="s">
        <v>764</v>
      </c>
      <c r="B234" s="311">
        <f t="shared" ca="1" si="124"/>
        <v>0</v>
      </c>
      <c r="C234" t="str">
        <f t="shared" ca="1" si="117"/>
        <v/>
      </c>
      <c r="D234" t="str">
        <f t="shared" ca="1" si="117"/>
        <v/>
      </c>
      <c r="E234" t="str">
        <f t="shared" ca="1" si="117"/>
        <v/>
      </c>
      <c r="F234" t="str">
        <f t="shared" ca="1" si="117"/>
        <v/>
      </c>
      <c r="G234" s="242" t="str">
        <f t="shared" si="98"/>
        <v>EandR1</v>
      </c>
      <c r="H234" s="242" t="str">
        <f t="shared" si="99"/>
        <v>transtot</v>
      </c>
      <c r="I234" s="242" t="str">
        <f t="shared" si="100"/>
        <v>expshrlnsoth</v>
      </c>
      <c r="J234" s="242" t="str">
        <f t="shared" si="101"/>
        <v>EandR1-</v>
      </c>
      <c r="K234" s="242" t="str">
        <f t="shared" si="102"/>
        <v>transtot-expshrlnsoth</v>
      </c>
      <c r="L234" s="242" t="str">
        <f t="shared" si="103"/>
        <v>transtot-</v>
      </c>
    </row>
    <row r="235" spans="1:12">
      <c r="A235" s="243" t="s">
        <v>765</v>
      </c>
      <c r="B235" s="311">
        <f t="shared" ca="1" si="124"/>
        <v>0</v>
      </c>
      <c r="C235" t="str">
        <f t="shared" ca="1" si="117"/>
        <v/>
      </c>
      <c r="D235" t="str">
        <f t="shared" ca="1" si="117"/>
        <v/>
      </c>
      <c r="E235" t="str">
        <f t="shared" ca="1" si="117"/>
        <v/>
      </c>
      <c r="F235" t="str">
        <f t="shared" ca="1" si="117"/>
        <v/>
      </c>
      <c r="G235" s="242" t="str">
        <f t="shared" si="98"/>
        <v>EandR1</v>
      </c>
      <c r="H235" s="242" t="str">
        <f t="shared" si="99"/>
        <v>sctot</v>
      </c>
      <c r="I235" s="242" t="str">
        <f t="shared" si="100"/>
        <v>expshrlnsoth</v>
      </c>
      <c r="J235" s="242" t="str">
        <f t="shared" si="101"/>
        <v>EandR1-</v>
      </c>
      <c r="K235" s="242" t="str">
        <f t="shared" si="102"/>
        <v>sctot-expshrlnsoth</v>
      </c>
      <c r="L235" s="242" t="str">
        <f t="shared" si="103"/>
        <v>sctot-</v>
      </c>
    </row>
    <row r="236" spans="1:12">
      <c r="A236" s="243" t="s">
        <v>766</v>
      </c>
      <c r="B236" s="311">
        <f t="shared" ca="1" si="124"/>
        <v>0</v>
      </c>
      <c r="C236" t="str">
        <f t="shared" ca="1" si="117"/>
        <v/>
      </c>
      <c r="D236" t="str">
        <f t="shared" ca="1" si="117"/>
        <v/>
      </c>
      <c r="E236" t="str">
        <f t="shared" ca="1" si="117"/>
        <v/>
      </c>
      <c r="F236" t="str">
        <f t="shared" ca="1" si="117"/>
        <v/>
      </c>
      <c r="G236" s="242" t="str">
        <f t="shared" si="98"/>
        <v>EandR1</v>
      </c>
      <c r="H236" s="242" t="str">
        <f t="shared" si="99"/>
        <v>phtot</v>
      </c>
      <c r="I236" s="242" t="str">
        <f t="shared" si="100"/>
        <v>expshrlnsoth</v>
      </c>
      <c r="J236" s="242" t="str">
        <f t="shared" si="101"/>
        <v>EandR1-</v>
      </c>
      <c r="K236" s="242" t="str">
        <f t="shared" si="102"/>
        <v>phtot-expshrlnsoth</v>
      </c>
      <c r="L236" s="242" t="str">
        <f t="shared" si="103"/>
        <v>phtot-</v>
      </c>
    </row>
    <row r="237" spans="1:12">
      <c r="A237" s="243" t="s">
        <v>767</v>
      </c>
      <c r="B237" s="311">
        <f t="shared" ca="1" si="124"/>
        <v>0</v>
      </c>
      <c r="C237" t="str">
        <f t="shared" ca="1" si="117"/>
        <v/>
      </c>
      <c r="D237" t="str">
        <f t="shared" ca="1" si="117"/>
        <v/>
      </c>
      <c r="E237" t="str">
        <f t="shared" ca="1" si="117"/>
        <v/>
      </c>
      <c r="F237" t="str">
        <f t="shared" ca="1" si="117"/>
        <v/>
      </c>
      <c r="G237" s="242" t="str">
        <f t="shared" ref="G237:G238" si="125">LEFT(A237,SEARCH("-",A237)-1)</f>
        <v>EandR1</v>
      </c>
      <c r="H237" s="242" t="str">
        <f t="shared" ref="H237:H238" si="126">LEFT(K237,SEARCH("-",K237)-1)</f>
        <v>houshratot</v>
      </c>
      <c r="I237" s="242" t="str">
        <f t="shared" ref="I237:I238" si="127">SUBSTITUTE(K237,L237,"")</f>
        <v>expshrlnsoth</v>
      </c>
      <c r="J237" s="242" t="str">
        <f t="shared" ref="J237:J238" si="128">LEFT(A237,SEARCH("-",A237))</f>
        <v>EandR1-</v>
      </c>
      <c r="K237" s="242" t="str">
        <f t="shared" ref="K237:K238" si="129">SUBSTITUTE(A237,J237,"")</f>
        <v>houshratot-expshrlnsoth</v>
      </c>
      <c r="L237" s="242" t="str">
        <f t="shared" ref="L237:L238" si="130">LEFT(K237,SEARCH("-",K237))</f>
        <v>houshratot-</v>
      </c>
    </row>
    <row r="238" spans="1:12">
      <c r="A238" s="243" t="s">
        <v>768</v>
      </c>
      <c r="B238" s="311">
        <f t="shared" ca="1" si="124"/>
        <v>0</v>
      </c>
      <c r="C238" t="str">
        <f t="shared" ca="1" si="117"/>
        <v/>
      </c>
      <c r="D238" t="str">
        <f t="shared" ca="1" si="117"/>
        <v/>
      </c>
      <c r="E238" t="str">
        <f t="shared" ca="1" si="117"/>
        <v/>
      </c>
      <c r="F238" t="str">
        <f t="shared" ca="1" si="117"/>
        <v/>
      </c>
      <c r="G238" s="242" t="str">
        <f t="shared" si="125"/>
        <v>EandR1</v>
      </c>
      <c r="H238" s="242" t="str">
        <f t="shared" si="126"/>
        <v>housgfcftot</v>
      </c>
      <c r="I238" s="242" t="str">
        <f t="shared" si="127"/>
        <v>expshrlnsoth</v>
      </c>
      <c r="J238" s="242" t="str">
        <f t="shared" si="128"/>
        <v>EandR1-</v>
      </c>
      <c r="K238" s="242" t="str">
        <f t="shared" si="129"/>
        <v>housgfcftot-expshrlnsoth</v>
      </c>
      <c r="L238" s="242" t="str">
        <f t="shared" si="130"/>
        <v>housgfcftot-</v>
      </c>
    </row>
    <row r="239" spans="1:12">
      <c r="A239" s="243" t="s">
        <v>769</v>
      </c>
      <c r="B239" s="311">
        <f t="shared" ca="1" si="124"/>
        <v>0</v>
      </c>
      <c r="C239" t="str">
        <f t="shared" ca="1" si="117"/>
        <v/>
      </c>
      <c r="D239" t="str">
        <f t="shared" ca="1" si="117"/>
        <v/>
      </c>
      <c r="E239" t="str">
        <f t="shared" ca="1" si="117"/>
        <v/>
      </c>
      <c r="F239" t="str">
        <f t="shared" ca="1" si="117"/>
        <v/>
      </c>
      <c r="G239" s="242" t="str">
        <f t="shared" si="98"/>
        <v>EandR1</v>
      </c>
      <c r="H239" s="242" t="str">
        <f t="shared" si="99"/>
        <v>houstot</v>
      </c>
      <c r="I239" s="242" t="str">
        <f t="shared" si="100"/>
        <v>expshrlnsoth</v>
      </c>
      <c r="J239" s="242" t="str">
        <f t="shared" si="101"/>
        <v>EandR1-</v>
      </c>
      <c r="K239" s="242" t="str">
        <f t="shared" si="102"/>
        <v>houstot-expshrlnsoth</v>
      </c>
      <c r="L239" s="242" t="str">
        <f t="shared" si="103"/>
        <v>houstot-</v>
      </c>
    </row>
    <row r="240" spans="1:12">
      <c r="A240" s="243" t="s">
        <v>770</v>
      </c>
      <c r="B240" s="311">
        <f t="shared" ca="1" si="124"/>
        <v>0</v>
      </c>
      <c r="C240" t="str">
        <f t="shared" ref="C240:F263" ca="1" si="131">IFERROR(INDEX(INDIRECT(LEFT($A240,SEARCH("-",$A240,1)-1)&amp;"_validation_data"),MATCH($A240&amp;"-"&amp;C$1,INDIRECT(LEFT($A240,SEARCH("-",$A240,1)-1)&amp;"_validation_rows"),0),3),"")</f>
        <v/>
      </c>
      <c r="D240" t="str">
        <f t="shared" ca="1" si="131"/>
        <v/>
      </c>
      <c r="E240" t="str">
        <f t="shared" ca="1" si="131"/>
        <v/>
      </c>
      <c r="F240" t="str">
        <f t="shared" ca="1" si="131"/>
        <v/>
      </c>
      <c r="G240" s="242" t="str">
        <f t="shared" si="98"/>
        <v>EandR1</v>
      </c>
      <c r="H240" s="242" t="str">
        <f t="shared" si="99"/>
        <v>cultot</v>
      </c>
      <c r="I240" s="242" t="str">
        <f t="shared" si="100"/>
        <v>expshrlnsoth</v>
      </c>
      <c r="J240" s="242" t="str">
        <f t="shared" si="101"/>
        <v>EandR1-</v>
      </c>
      <c r="K240" s="242" t="str">
        <f t="shared" si="102"/>
        <v>cultot-expshrlnsoth</v>
      </c>
      <c r="L240" s="242" t="str">
        <f t="shared" si="103"/>
        <v>cultot-</v>
      </c>
    </row>
    <row r="241" spans="1:12">
      <c r="A241" s="243" t="s">
        <v>771</v>
      </c>
      <c r="B241" s="311">
        <f t="shared" ca="1" si="124"/>
        <v>0</v>
      </c>
      <c r="C241" t="str">
        <f t="shared" ca="1" si="131"/>
        <v/>
      </c>
      <c r="D241" t="str">
        <f t="shared" ca="1" si="131"/>
        <v/>
      </c>
      <c r="E241" t="str">
        <f t="shared" ca="1" si="131"/>
        <v/>
      </c>
      <c r="F241" t="str">
        <f t="shared" ca="1" si="131"/>
        <v/>
      </c>
      <c r="G241" s="242" t="str">
        <f t="shared" si="98"/>
        <v>EandR1</v>
      </c>
      <c r="H241" s="242" t="str">
        <f t="shared" si="99"/>
        <v>envtot</v>
      </c>
      <c r="I241" s="242" t="str">
        <f t="shared" si="100"/>
        <v>expshrlnsoth</v>
      </c>
      <c r="J241" s="242" t="str">
        <f t="shared" si="101"/>
        <v>EandR1-</v>
      </c>
      <c r="K241" s="242" t="str">
        <f t="shared" si="102"/>
        <v>envtot-expshrlnsoth</v>
      </c>
      <c r="L241" s="242" t="str">
        <f t="shared" si="103"/>
        <v>envtot-</v>
      </c>
    </row>
    <row r="242" spans="1:12">
      <c r="A242" s="243" t="s">
        <v>772</v>
      </c>
      <c r="B242" s="311">
        <f t="shared" ca="1" si="124"/>
        <v>0</v>
      </c>
      <c r="C242" t="str">
        <f t="shared" ca="1" si="131"/>
        <v/>
      </c>
      <c r="D242" t="str">
        <f t="shared" ca="1" si="131"/>
        <v/>
      </c>
      <c r="E242" t="str">
        <f t="shared" ca="1" si="131"/>
        <v/>
      </c>
      <c r="F242" t="str">
        <f t="shared" ca="1" si="131"/>
        <v/>
      </c>
      <c r="G242" s="242" t="str">
        <f t="shared" si="98"/>
        <v>EandR1</v>
      </c>
      <c r="H242" s="242" t="str">
        <f t="shared" si="99"/>
        <v>plantot</v>
      </c>
      <c r="I242" s="242" t="str">
        <f t="shared" si="100"/>
        <v>expshrlnsoth</v>
      </c>
      <c r="J242" s="242" t="str">
        <f t="shared" si="101"/>
        <v>EandR1-</v>
      </c>
      <c r="K242" s="242" t="str">
        <f t="shared" si="102"/>
        <v>plantot-expshrlnsoth</v>
      </c>
      <c r="L242" s="242" t="str">
        <f t="shared" si="103"/>
        <v>plantot-</v>
      </c>
    </row>
    <row r="243" spans="1:12">
      <c r="A243" s="243" t="s">
        <v>773</v>
      </c>
      <c r="B243" s="311">
        <f t="shared" ca="1" si="124"/>
        <v>0</v>
      </c>
      <c r="C243" t="str">
        <f t="shared" ca="1" si="131"/>
        <v/>
      </c>
      <c r="D243" t="str">
        <f t="shared" ca="1" si="131"/>
        <v/>
      </c>
      <c r="E243" t="str">
        <f t="shared" ca="1" si="131"/>
        <v/>
      </c>
      <c r="F243" t="str">
        <f t="shared" ca="1" si="131"/>
        <v/>
      </c>
      <c r="G243" s="242" t="str">
        <f t="shared" si="98"/>
        <v>EandR1</v>
      </c>
      <c r="H243" s="242" t="s">
        <v>208</v>
      </c>
      <c r="I243" s="242" t="str">
        <f t="shared" si="100"/>
        <v>expshrlnsoth</v>
      </c>
      <c r="J243" s="242" t="str">
        <f t="shared" si="101"/>
        <v>EandR1-</v>
      </c>
      <c r="K243" s="242" t="str">
        <f t="shared" si="102"/>
        <v>digtot-expshrlnsoth</v>
      </c>
      <c r="L243" s="242" t="str">
        <f t="shared" si="103"/>
        <v>digtot-</v>
      </c>
    </row>
    <row r="244" spans="1:12">
      <c r="A244" s="243" t="s">
        <v>774</v>
      </c>
      <c r="B244" s="311">
        <f t="shared" ca="1" si="124"/>
        <v>0</v>
      </c>
      <c r="C244" t="str">
        <f t="shared" ca="1" si="131"/>
        <v/>
      </c>
      <c r="D244" t="str">
        <f t="shared" ca="1" si="131"/>
        <v/>
      </c>
      <c r="E244" t="str">
        <f t="shared" ca="1" si="131"/>
        <v/>
      </c>
      <c r="F244" t="str">
        <f t="shared" ca="1" si="131"/>
        <v/>
      </c>
      <c r="G244" s="242" t="str">
        <f t="shared" si="98"/>
        <v>EandR1</v>
      </c>
      <c r="H244" s="242" t="str">
        <f t="shared" si="99"/>
        <v>poltot</v>
      </c>
      <c r="I244" s="242" t="str">
        <f t="shared" si="100"/>
        <v>expshrlnsoth</v>
      </c>
      <c r="J244" s="242" t="str">
        <f t="shared" si="101"/>
        <v>EandR1-</v>
      </c>
      <c r="K244" s="242" t="str">
        <f t="shared" si="102"/>
        <v>poltot-expshrlnsoth</v>
      </c>
      <c r="L244" s="242" t="str">
        <f t="shared" si="103"/>
        <v>poltot-</v>
      </c>
    </row>
    <row r="245" spans="1:12">
      <c r="A245" s="243" t="s">
        <v>775</v>
      </c>
      <c r="B245" s="311">
        <f t="shared" ca="1" si="124"/>
        <v>0</v>
      </c>
      <c r="C245" t="str">
        <f t="shared" ca="1" si="131"/>
        <v/>
      </c>
      <c r="D245" t="str">
        <f t="shared" ca="1" si="131"/>
        <v/>
      </c>
      <c r="E245" t="str">
        <f t="shared" ca="1" si="131"/>
        <v/>
      </c>
      <c r="F245" t="str">
        <f t="shared" ca="1" si="131"/>
        <v/>
      </c>
      <c r="G245" s="242" t="str">
        <f t="shared" si="98"/>
        <v>EandR1</v>
      </c>
      <c r="H245" s="242" t="str">
        <f t="shared" si="99"/>
        <v>frstot</v>
      </c>
      <c r="I245" s="242" t="str">
        <f t="shared" si="100"/>
        <v>expshrlnsoth</v>
      </c>
      <c r="J245" s="242" t="str">
        <f t="shared" si="101"/>
        <v>EandR1-</v>
      </c>
      <c r="K245" s="242" t="str">
        <f t="shared" si="102"/>
        <v>frstot-expshrlnsoth</v>
      </c>
      <c r="L245" s="242" t="str">
        <f t="shared" si="103"/>
        <v>frstot-</v>
      </c>
    </row>
    <row r="246" spans="1:12">
      <c r="A246" s="243" t="s">
        <v>776</v>
      </c>
      <c r="B246" s="311">
        <f t="shared" ca="1" si="124"/>
        <v>0</v>
      </c>
      <c r="C246" t="str">
        <f t="shared" ca="1" si="131"/>
        <v/>
      </c>
      <c r="D246" t="str">
        <f t="shared" ca="1" si="131"/>
        <v/>
      </c>
      <c r="E246" t="str">
        <f t="shared" ca="1" si="131"/>
        <v/>
      </c>
      <c r="F246" t="str">
        <f t="shared" ca="1" si="131"/>
        <v/>
      </c>
      <c r="G246" s="242" t="str">
        <f t="shared" si="98"/>
        <v>EandR1</v>
      </c>
      <c r="H246" s="242" t="str">
        <f t="shared" si="99"/>
        <v>centot</v>
      </c>
      <c r="I246" s="242" t="str">
        <f t="shared" si="100"/>
        <v>expshrlnsoth</v>
      </c>
      <c r="J246" s="242" t="str">
        <f t="shared" si="101"/>
        <v>EandR1-</v>
      </c>
      <c r="K246" s="242" t="str">
        <f t="shared" si="102"/>
        <v>centot-expshrlnsoth</v>
      </c>
      <c r="L246" s="242" t="str">
        <f t="shared" si="103"/>
        <v>centot-</v>
      </c>
    </row>
    <row r="247" spans="1:12">
      <c r="A247" s="243" t="s">
        <v>777</v>
      </c>
      <c r="B247" s="311">
        <f t="shared" ca="1" si="124"/>
        <v>0</v>
      </c>
      <c r="C247" t="str">
        <f t="shared" ca="1" si="131"/>
        <v/>
      </c>
      <c r="D247" t="str">
        <f t="shared" ca="1" si="131"/>
        <v/>
      </c>
      <c r="E247" t="str">
        <f t="shared" ca="1" si="131"/>
        <v/>
      </c>
      <c r="F247" t="str">
        <f t="shared" ca="1" si="131"/>
        <v/>
      </c>
      <c r="G247" s="242" t="str">
        <f t="shared" si="98"/>
        <v>EandR1</v>
      </c>
      <c r="H247" s="242" t="str">
        <f t="shared" si="99"/>
        <v>tradtot</v>
      </c>
      <c r="I247" s="242" t="str">
        <f t="shared" si="100"/>
        <v>expshrlnsoth</v>
      </c>
      <c r="J247" s="242" t="str">
        <f t="shared" si="101"/>
        <v>EandR1-</v>
      </c>
      <c r="K247" s="242" t="str">
        <f t="shared" si="102"/>
        <v>tradtot-expshrlnsoth</v>
      </c>
      <c r="L247" s="242" t="str">
        <f t="shared" si="103"/>
        <v>tradtot-</v>
      </c>
    </row>
    <row r="248" spans="1:12">
      <c r="A248" s="243" t="s">
        <v>778</v>
      </c>
      <c r="B248" s="311">
        <f t="shared" ca="1" si="124"/>
        <v>0</v>
      </c>
      <c r="C248" t="str">
        <f t="shared" ca="1" si="131"/>
        <v/>
      </c>
      <c r="D248" t="str">
        <f t="shared" ca="1" si="131"/>
        <v/>
      </c>
      <c r="E248" t="str">
        <f t="shared" ca="1" si="131"/>
        <v/>
      </c>
      <c r="F248" t="str">
        <f t="shared" ca="1" si="131"/>
        <v/>
      </c>
      <c r="G248" s="242" t="str">
        <f t="shared" si="98"/>
        <v>EandR1</v>
      </c>
      <c r="H248" s="242" t="str">
        <f t="shared" si="99"/>
        <v>alltot</v>
      </c>
      <c r="I248" s="242" t="str">
        <f t="shared" si="100"/>
        <v>expshrlnsoth</v>
      </c>
      <c r="J248" s="242" t="str">
        <f t="shared" si="101"/>
        <v>EandR1-</v>
      </c>
      <c r="K248" s="242" t="str">
        <f t="shared" si="102"/>
        <v>alltot-expshrlnsoth</v>
      </c>
      <c r="L248" s="242" t="str">
        <f t="shared" si="103"/>
        <v>alltot-</v>
      </c>
    </row>
    <row r="249" spans="1:12">
      <c r="A249" s="243" t="s">
        <v>779</v>
      </c>
      <c r="B249" s="311">
        <f t="shared" ca="1" si="124"/>
        <v>0</v>
      </c>
      <c r="C249" t="str">
        <f t="shared" ca="1" si="131"/>
        <v/>
      </c>
      <c r="D249" t="str">
        <f t="shared" ca="1" si="131"/>
        <v/>
      </c>
      <c r="E249" t="str">
        <f t="shared" ca="1" si="131"/>
        <v/>
      </c>
      <c r="F249" t="str">
        <f t="shared" ca="1" si="131"/>
        <v/>
      </c>
      <c r="G249" s="242" t="str">
        <f t="shared" si="98"/>
        <v>EandR1</v>
      </c>
      <c r="H249" s="242" t="str">
        <f t="shared" si="99"/>
        <v>edutot</v>
      </c>
      <c r="I249" s="242" t="str">
        <f t="shared" si="100"/>
        <v>exptotfin</v>
      </c>
      <c r="J249" s="242" t="str">
        <f t="shared" si="101"/>
        <v>EandR1-</v>
      </c>
      <c r="K249" s="242" t="str">
        <f t="shared" si="102"/>
        <v>edutot-exptotfin</v>
      </c>
      <c r="L249" s="242" t="str">
        <f t="shared" si="103"/>
        <v>edutot-</v>
      </c>
    </row>
    <row r="250" spans="1:12">
      <c r="A250" s="243" t="s">
        <v>780</v>
      </c>
      <c r="B250" s="311">
        <f t="shared" ca="1" si="124"/>
        <v>0</v>
      </c>
      <c r="C250" t="str">
        <f t="shared" ca="1" si="131"/>
        <v/>
      </c>
      <c r="D250" t="str">
        <f t="shared" ca="1" si="131"/>
        <v/>
      </c>
      <c r="E250" t="str">
        <f t="shared" ca="1" si="131"/>
        <v/>
      </c>
      <c r="F250" t="str">
        <f t="shared" ca="1" si="131"/>
        <v/>
      </c>
      <c r="G250" s="242" t="str">
        <f t="shared" si="98"/>
        <v>EandR1</v>
      </c>
      <c r="H250" s="242" t="str">
        <f t="shared" si="99"/>
        <v>transtot</v>
      </c>
      <c r="I250" s="242" t="str">
        <f t="shared" si="100"/>
        <v>exptotfin</v>
      </c>
      <c r="J250" s="242" t="str">
        <f t="shared" si="101"/>
        <v>EandR1-</v>
      </c>
      <c r="K250" s="242" t="str">
        <f t="shared" si="102"/>
        <v>transtot-exptotfin</v>
      </c>
      <c r="L250" s="242" t="str">
        <f t="shared" si="103"/>
        <v>transtot-</v>
      </c>
    </row>
    <row r="251" spans="1:12">
      <c r="A251" s="243" t="s">
        <v>781</v>
      </c>
      <c r="B251" s="311">
        <f t="shared" ca="1" si="124"/>
        <v>0</v>
      </c>
      <c r="C251" t="str">
        <f t="shared" ca="1" si="131"/>
        <v/>
      </c>
      <c r="D251" t="str">
        <f t="shared" ca="1" si="131"/>
        <v/>
      </c>
      <c r="E251" t="str">
        <f t="shared" ca="1" si="131"/>
        <v/>
      </c>
      <c r="F251" t="str">
        <f t="shared" ca="1" si="131"/>
        <v/>
      </c>
      <c r="G251" s="242" t="str">
        <f t="shared" si="98"/>
        <v>EandR1</v>
      </c>
      <c r="H251" s="242" t="str">
        <f t="shared" si="99"/>
        <v>sctot</v>
      </c>
      <c r="I251" s="242" t="str">
        <f t="shared" si="100"/>
        <v>exptotfin</v>
      </c>
      <c r="J251" s="242" t="str">
        <f t="shared" si="101"/>
        <v>EandR1-</v>
      </c>
      <c r="K251" s="242" t="str">
        <f t="shared" si="102"/>
        <v>sctot-exptotfin</v>
      </c>
      <c r="L251" s="242" t="str">
        <f t="shared" si="103"/>
        <v>sctot-</v>
      </c>
    </row>
    <row r="252" spans="1:12">
      <c r="A252" s="243" t="s">
        <v>782</v>
      </c>
      <c r="B252" s="311">
        <f t="shared" ca="1" si="124"/>
        <v>0</v>
      </c>
      <c r="C252" t="str">
        <f t="shared" ca="1" si="131"/>
        <v/>
      </c>
      <c r="D252" t="str">
        <f t="shared" ca="1" si="131"/>
        <v/>
      </c>
      <c r="E252" t="str">
        <f t="shared" ca="1" si="131"/>
        <v/>
      </c>
      <c r="F252" t="str">
        <f t="shared" ca="1" si="131"/>
        <v/>
      </c>
      <c r="G252" s="242" t="str">
        <f t="shared" si="98"/>
        <v>EandR1</v>
      </c>
      <c r="H252" s="242" t="str">
        <f t="shared" si="99"/>
        <v>phtot</v>
      </c>
      <c r="I252" s="242" t="str">
        <f t="shared" si="100"/>
        <v>exptotfin</v>
      </c>
      <c r="J252" s="242" t="str">
        <f t="shared" si="101"/>
        <v>EandR1-</v>
      </c>
      <c r="K252" s="242" t="str">
        <f t="shared" si="102"/>
        <v>phtot-exptotfin</v>
      </c>
      <c r="L252" s="242" t="str">
        <f t="shared" si="103"/>
        <v>phtot-</v>
      </c>
    </row>
    <row r="253" spans="1:12">
      <c r="A253" s="243" t="s">
        <v>783</v>
      </c>
      <c r="B253" s="311">
        <f t="shared" ca="1" si="124"/>
        <v>0</v>
      </c>
      <c r="C253" t="str">
        <f t="shared" ca="1" si="131"/>
        <v/>
      </c>
      <c r="D253" t="str">
        <f t="shared" ca="1" si="131"/>
        <v/>
      </c>
      <c r="E253" t="str">
        <f t="shared" ca="1" si="131"/>
        <v/>
      </c>
      <c r="F253" t="str">
        <f t="shared" ca="1" si="131"/>
        <v/>
      </c>
      <c r="G253" s="242" t="str">
        <f t="shared" ref="G253:G254" si="132">LEFT(A253,SEARCH("-",A253)-1)</f>
        <v>EandR1</v>
      </c>
      <c r="H253" s="242" t="str">
        <f t="shared" ref="H253:H254" si="133">LEFT(K253,SEARCH("-",K253)-1)</f>
        <v>houshratot</v>
      </c>
      <c r="I253" s="242" t="str">
        <f t="shared" ref="I253:I254" si="134">SUBSTITUTE(K253,L253,"")</f>
        <v>exptotfin</v>
      </c>
      <c r="J253" s="242" t="str">
        <f t="shared" ref="J253:J254" si="135">LEFT(A253,SEARCH("-",A253))</f>
        <v>EandR1-</v>
      </c>
      <c r="K253" s="242" t="str">
        <f t="shared" ref="K253:K254" si="136">SUBSTITUTE(A253,J253,"")</f>
        <v>houshratot-exptotfin</v>
      </c>
      <c r="L253" s="242" t="str">
        <f t="shared" ref="L253:L254" si="137">LEFT(K253,SEARCH("-",K253))</f>
        <v>houshratot-</v>
      </c>
    </row>
    <row r="254" spans="1:12">
      <c r="A254" s="243" t="s">
        <v>784</v>
      </c>
      <c r="B254" s="311">
        <f t="shared" ca="1" si="124"/>
        <v>0</v>
      </c>
      <c r="C254" t="str">
        <f t="shared" ca="1" si="131"/>
        <v/>
      </c>
      <c r="D254" t="str">
        <f t="shared" ca="1" si="131"/>
        <v/>
      </c>
      <c r="E254" t="str">
        <f t="shared" ca="1" si="131"/>
        <v/>
      </c>
      <c r="F254" t="str">
        <f t="shared" ca="1" si="131"/>
        <v/>
      </c>
      <c r="G254" s="242" t="str">
        <f t="shared" si="132"/>
        <v>EandR1</v>
      </c>
      <c r="H254" s="242" t="str">
        <f t="shared" si="133"/>
        <v>housgfcftot</v>
      </c>
      <c r="I254" s="242" t="str">
        <f t="shared" si="134"/>
        <v>exptotfin</v>
      </c>
      <c r="J254" s="242" t="str">
        <f t="shared" si="135"/>
        <v>EandR1-</v>
      </c>
      <c r="K254" s="242" t="str">
        <f t="shared" si="136"/>
        <v>housgfcftot-exptotfin</v>
      </c>
      <c r="L254" s="242" t="str">
        <f t="shared" si="137"/>
        <v>housgfcftot-</v>
      </c>
    </row>
    <row r="255" spans="1:12">
      <c r="A255" s="243" t="s">
        <v>785</v>
      </c>
      <c r="B255" s="311">
        <f t="shared" ca="1" si="124"/>
        <v>0</v>
      </c>
      <c r="C255" t="str">
        <f t="shared" ca="1" si="131"/>
        <v/>
      </c>
      <c r="D255" t="str">
        <f t="shared" ca="1" si="131"/>
        <v/>
      </c>
      <c r="E255" t="str">
        <f t="shared" ca="1" si="131"/>
        <v/>
      </c>
      <c r="F255" t="str">
        <f t="shared" ca="1" si="131"/>
        <v/>
      </c>
      <c r="G255" s="242" t="str">
        <f t="shared" si="98"/>
        <v>EandR1</v>
      </c>
      <c r="H255" s="242" t="str">
        <f t="shared" si="99"/>
        <v>houstot</v>
      </c>
      <c r="I255" s="242" t="str">
        <f t="shared" si="100"/>
        <v>exptotfin</v>
      </c>
      <c r="J255" s="242" t="str">
        <f t="shared" si="101"/>
        <v>EandR1-</v>
      </c>
      <c r="K255" s="242" t="str">
        <f t="shared" si="102"/>
        <v>houstot-exptotfin</v>
      </c>
      <c r="L255" s="242" t="str">
        <f t="shared" si="103"/>
        <v>houstot-</v>
      </c>
    </row>
    <row r="256" spans="1:12">
      <c r="A256" s="243" t="s">
        <v>786</v>
      </c>
      <c r="B256" s="311">
        <f t="shared" ca="1" si="124"/>
        <v>0</v>
      </c>
      <c r="C256" t="str">
        <f t="shared" ca="1" si="131"/>
        <v/>
      </c>
      <c r="D256" t="str">
        <f t="shared" ca="1" si="131"/>
        <v/>
      </c>
      <c r="E256" t="str">
        <f t="shared" ca="1" si="131"/>
        <v/>
      </c>
      <c r="F256" t="str">
        <f t="shared" ca="1" si="131"/>
        <v/>
      </c>
      <c r="G256" s="242" t="str">
        <f t="shared" si="98"/>
        <v>EandR1</v>
      </c>
      <c r="H256" s="242" t="str">
        <f t="shared" si="99"/>
        <v>cultot</v>
      </c>
      <c r="I256" s="242" t="str">
        <f t="shared" si="100"/>
        <v>exptotfin</v>
      </c>
      <c r="J256" s="242" t="str">
        <f t="shared" si="101"/>
        <v>EandR1-</v>
      </c>
      <c r="K256" s="242" t="str">
        <f t="shared" si="102"/>
        <v>cultot-exptotfin</v>
      </c>
      <c r="L256" s="242" t="str">
        <f t="shared" si="103"/>
        <v>cultot-</v>
      </c>
    </row>
    <row r="257" spans="1:12">
      <c r="A257" s="243" t="s">
        <v>787</v>
      </c>
      <c r="B257" s="311">
        <f t="shared" ca="1" si="124"/>
        <v>0</v>
      </c>
      <c r="C257" t="str">
        <f t="shared" ca="1" si="131"/>
        <v/>
      </c>
      <c r="D257" t="str">
        <f t="shared" ca="1" si="131"/>
        <v/>
      </c>
      <c r="E257" t="str">
        <f t="shared" ca="1" si="131"/>
        <v/>
      </c>
      <c r="F257" t="str">
        <f t="shared" ca="1" si="131"/>
        <v/>
      </c>
      <c r="G257" s="242" t="str">
        <f t="shared" si="98"/>
        <v>EandR1</v>
      </c>
      <c r="H257" s="242" t="str">
        <f t="shared" si="99"/>
        <v>envtot</v>
      </c>
      <c r="I257" s="242" t="str">
        <f t="shared" si="100"/>
        <v>exptotfin</v>
      </c>
      <c r="J257" s="242" t="str">
        <f t="shared" si="101"/>
        <v>EandR1-</v>
      </c>
      <c r="K257" s="242" t="str">
        <f t="shared" si="102"/>
        <v>envtot-exptotfin</v>
      </c>
      <c r="L257" s="242" t="str">
        <f t="shared" si="103"/>
        <v>envtot-</v>
      </c>
    </row>
    <row r="258" spans="1:12">
      <c r="A258" s="243" t="s">
        <v>788</v>
      </c>
      <c r="B258" s="311">
        <f t="shared" ca="1" si="124"/>
        <v>0</v>
      </c>
      <c r="C258" t="str">
        <f t="shared" ca="1" si="131"/>
        <v/>
      </c>
      <c r="D258" t="str">
        <f t="shared" ca="1" si="131"/>
        <v/>
      </c>
      <c r="E258" t="str">
        <f t="shared" ca="1" si="131"/>
        <v/>
      </c>
      <c r="F258" t="str">
        <f t="shared" ca="1" si="131"/>
        <v/>
      </c>
      <c r="G258" s="242" t="str">
        <f t="shared" si="98"/>
        <v>EandR1</v>
      </c>
      <c r="H258" s="242" t="str">
        <f t="shared" si="99"/>
        <v>plantot</v>
      </c>
      <c r="I258" s="242" t="str">
        <f t="shared" si="100"/>
        <v>exptotfin</v>
      </c>
      <c r="J258" s="242" t="str">
        <f t="shared" si="101"/>
        <v>EandR1-</v>
      </c>
      <c r="K258" s="242" t="str">
        <f t="shared" si="102"/>
        <v>plantot-exptotfin</v>
      </c>
      <c r="L258" s="242" t="str">
        <f t="shared" si="103"/>
        <v>plantot-</v>
      </c>
    </row>
    <row r="259" spans="1:12">
      <c r="A259" s="243" t="s">
        <v>789</v>
      </c>
      <c r="B259" s="311">
        <f t="shared" ca="1" si="124"/>
        <v>0</v>
      </c>
      <c r="C259" t="str">
        <f t="shared" ca="1" si="131"/>
        <v/>
      </c>
      <c r="D259" t="str">
        <f t="shared" ca="1" si="131"/>
        <v/>
      </c>
      <c r="E259" t="str">
        <f t="shared" ca="1" si="131"/>
        <v/>
      </c>
      <c r="F259" t="str">
        <f t="shared" ca="1" si="131"/>
        <v/>
      </c>
      <c r="G259" s="242" t="str">
        <f t="shared" si="98"/>
        <v>EandR1</v>
      </c>
      <c r="H259" s="242" t="s">
        <v>208</v>
      </c>
      <c r="I259" s="242" t="str">
        <f t="shared" si="100"/>
        <v>exptotfin</v>
      </c>
      <c r="J259" s="242" t="str">
        <f t="shared" si="101"/>
        <v>EandR1-</v>
      </c>
      <c r="K259" s="242" t="str">
        <f t="shared" si="102"/>
        <v>digtot-exptotfin</v>
      </c>
      <c r="L259" s="242" t="str">
        <f t="shared" si="103"/>
        <v>digtot-</v>
      </c>
    </row>
    <row r="260" spans="1:12">
      <c r="A260" s="243" t="s">
        <v>790</v>
      </c>
      <c r="B260" s="311">
        <f t="shared" ca="1" si="124"/>
        <v>0</v>
      </c>
      <c r="C260" t="str">
        <f t="shared" ca="1" si="131"/>
        <v/>
      </c>
      <c r="D260" t="str">
        <f t="shared" ca="1" si="131"/>
        <v/>
      </c>
      <c r="E260" t="str">
        <f t="shared" ca="1" si="131"/>
        <v/>
      </c>
      <c r="F260" t="str">
        <f t="shared" ca="1" si="131"/>
        <v/>
      </c>
      <c r="G260" s="242" t="str">
        <f t="shared" si="98"/>
        <v>EandR1</v>
      </c>
      <c r="H260" s="242" t="str">
        <f t="shared" si="99"/>
        <v>poltot</v>
      </c>
      <c r="I260" s="242" t="str">
        <f t="shared" si="100"/>
        <v>exptotfin</v>
      </c>
      <c r="J260" s="242" t="str">
        <f t="shared" si="101"/>
        <v>EandR1-</v>
      </c>
      <c r="K260" s="242" t="str">
        <f t="shared" si="102"/>
        <v>poltot-exptotfin</v>
      </c>
      <c r="L260" s="242" t="str">
        <f t="shared" si="103"/>
        <v>poltot-</v>
      </c>
    </row>
    <row r="261" spans="1:12">
      <c r="A261" s="243" t="s">
        <v>791</v>
      </c>
      <c r="B261" s="311">
        <f t="shared" ca="1" si="124"/>
        <v>0</v>
      </c>
      <c r="C261" t="str">
        <f t="shared" ca="1" si="131"/>
        <v/>
      </c>
      <c r="D261" t="str">
        <f t="shared" ca="1" si="131"/>
        <v/>
      </c>
      <c r="E261" t="str">
        <f t="shared" ca="1" si="131"/>
        <v/>
      </c>
      <c r="F261" t="str">
        <f t="shared" ca="1" si="131"/>
        <v/>
      </c>
      <c r="G261" s="242" t="str">
        <f t="shared" si="98"/>
        <v>EandR1</v>
      </c>
      <c r="H261" s="242" t="str">
        <f t="shared" si="99"/>
        <v>frstot</v>
      </c>
      <c r="I261" s="242" t="str">
        <f t="shared" si="100"/>
        <v>exptotfin</v>
      </c>
      <c r="J261" s="242" t="str">
        <f t="shared" si="101"/>
        <v>EandR1-</v>
      </c>
      <c r="K261" s="242" t="str">
        <f t="shared" si="102"/>
        <v>frstot-exptotfin</v>
      </c>
      <c r="L261" s="242" t="str">
        <f t="shared" si="103"/>
        <v>frstot-</v>
      </c>
    </row>
    <row r="262" spans="1:12">
      <c r="A262" s="243" t="s">
        <v>792</v>
      </c>
      <c r="B262" s="311">
        <f t="shared" ca="1" si="124"/>
        <v>0</v>
      </c>
      <c r="C262" t="str">
        <f t="shared" ca="1" si="131"/>
        <v/>
      </c>
      <c r="D262" t="str">
        <f t="shared" ca="1" si="131"/>
        <v/>
      </c>
      <c r="E262" t="str">
        <f t="shared" ca="1" si="131"/>
        <v/>
      </c>
      <c r="F262" t="str">
        <f t="shared" ca="1" si="131"/>
        <v/>
      </c>
      <c r="G262" s="242" t="str">
        <f t="shared" si="98"/>
        <v>EandR1</v>
      </c>
      <c r="H262" s="242" t="str">
        <f t="shared" si="99"/>
        <v>centot</v>
      </c>
      <c r="I262" s="242" t="str">
        <f t="shared" si="100"/>
        <v>exptotfin</v>
      </c>
      <c r="J262" s="242" t="str">
        <f t="shared" si="101"/>
        <v>EandR1-</v>
      </c>
      <c r="K262" s="242" t="str">
        <f t="shared" si="102"/>
        <v>centot-exptotfin</v>
      </c>
      <c r="L262" s="242" t="str">
        <f t="shared" si="103"/>
        <v>centot-</v>
      </c>
    </row>
    <row r="263" spans="1:12">
      <c r="A263" s="243" t="s">
        <v>793</v>
      </c>
      <c r="B263" s="311">
        <f t="shared" ca="1" si="124"/>
        <v>0</v>
      </c>
      <c r="C263" t="str">
        <f t="shared" ca="1" si="131"/>
        <v/>
      </c>
      <c r="D263" t="str">
        <f t="shared" ca="1" si="131"/>
        <v/>
      </c>
      <c r="E263" t="str">
        <f t="shared" ca="1" si="131"/>
        <v/>
      </c>
      <c r="F263" t="str">
        <f t="shared" ca="1" si="131"/>
        <v/>
      </c>
      <c r="G263" s="242" t="str">
        <f t="shared" si="98"/>
        <v>EandR1</v>
      </c>
      <c r="H263" s="242" t="str">
        <f t="shared" si="99"/>
        <v>tradtot</v>
      </c>
      <c r="I263" s="242" t="str">
        <f t="shared" si="100"/>
        <v>exptotfin</v>
      </c>
      <c r="J263" s="242" t="str">
        <f t="shared" si="101"/>
        <v>EandR1-</v>
      </c>
      <c r="K263" s="242" t="str">
        <f t="shared" si="102"/>
        <v>tradtot-exptotfin</v>
      </c>
      <c r="L263" s="242" t="str">
        <f t="shared" si="103"/>
        <v>tradtot-</v>
      </c>
    </row>
    <row r="264" spans="1:12">
      <c r="A264" s="243" t="s">
        <v>794</v>
      </c>
      <c r="B264" s="311">
        <f t="shared" ca="1" si="124"/>
        <v>0</v>
      </c>
      <c r="C264" t="str">
        <f t="shared" ref="C264:F288" ca="1" si="138">IFERROR(INDEX(INDIRECT(LEFT($A264,SEARCH("-",$A264,1)-1)&amp;"_validation_data"),MATCH($A264&amp;"-"&amp;C$1,INDIRECT(LEFT($A264,SEARCH("-",$A264,1)-1)&amp;"_validation_rows"),0),3),"")</f>
        <v/>
      </c>
      <c r="D264" t="str">
        <f t="shared" ca="1" si="138"/>
        <v/>
      </c>
      <c r="E264" t="str">
        <f t="shared" ca="1" si="138"/>
        <v/>
      </c>
      <c r="F264" t="str">
        <f t="shared" ca="1" si="138"/>
        <v/>
      </c>
      <c r="G264" s="242" t="str">
        <f t="shared" ref="G264:G344" si="139">LEFT(A264,SEARCH("-",A264)-1)</f>
        <v>EandR1</v>
      </c>
      <c r="H264" s="242" t="str">
        <f t="shared" ref="H264:H344" si="140">LEFT(K264,SEARCH("-",K264)-1)</f>
        <v>alltot</v>
      </c>
      <c r="I264" s="242" t="str">
        <f t="shared" ref="I264:I344" si="141">SUBSTITUTE(K264,L264,"")</f>
        <v>exptotfin</v>
      </c>
      <c r="J264" s="242" t="str">
        <f t="shared" ref="J264:J344" si="142">LEFT(A264,SEARCH("-",A264))</f>
        <v>EandR1-</v>
      </c>
      <c r="K264" s="242" t="str">
        <f t="shared" ref="K264:K344" si="143">SUBSTITUTE(A264,J264,"")</f>
        <v>alltot-exptotfin</v>
      </c>
      <c r="L264" s="242" t="str">
        <f t="shared" ref="L264:L344" si="144">LEFT(K264,SEARCH("-",K264))</f>
        <v>alltot-</v>
      </c>
    </row>
    <row r="265" spans="1:12">
      <c r="A265" s="243" t="s">
        <v>795</v>
      </c>
      <c r="B265" s="311">
        <f t="shared" ca="1" si="124"/>
        <v>0</v>
      </c>
      <c r="C265" t="str">
        <f t="shared" ca="1" si="138"/>
        <v/>
      </c>
      <c r="D265" t="str">
        <f t="shared" ca="1" si="138"/>
        <v/>
      </c>
      <c r="E265" t="str">
        <f t="shared" ca="1" si="138"/>
        <v/>
      </c>
      <c r="F265" t="str">
        <f t="shared" ca="1" si="138"/>
        <v/>
      </c>
      <c r="G265" s="242" t="str">
        <f t="shared" si="139"/>
        <v>EandR1</v>
      </c>
      <c r="H265" s="242" t="str">
        <f t="shared" si="140"/>
        <v>edutot</v>
      </c>
      <c r="I265" s="242" t="str">
        <f t="shared" si="141"/>
        <v>exptot</v>
      </c>
      <c r="J265" s="242" t="str">
        <f t="shared" si="142"/>
        <v>EandR1-</v>
      </c>
      <c r="K265" s="242" t="str">
        <f t="shared" si="143"/>
        <v>edutot-exptot</v>
      </c>
      <c r="L265" s="242" t="str">
        <f t="shared" si="144"/>
        <v>edutot-</v>
      </c>
    </row>
    <row r="266" spans="1:12">
      <c r="A266" s="243" t="s">
        <v>796</v>
      </c>
      <c r="B266" s="311">
        <f t="shared" ca="1" si="124"/>
        <v>0</v>
      </c>
      <c r="C266" t="str">
        <f t="shared" ca="1" si="138"/>
        <v/>
      </c>
      <c r="D266" t="str">
        <f t="shared" ca="1" si="138"/>
        <v/>
      </c>
      <c r="E266" t="str">
        <f t="shared" ca="1" si="138"/>
        <v/>
      </c>
      <c r="F266" t="str">
        <f t="shared" ca="1" si="138"/>
        <v/>
      </c>
      <c r="G266" s="242" t="str">
        <f t="shared" si="139"/>
        <v>EandR1</v>
      </c>
      <c r="H266" s="242" t="str">
        <f t="shared" si="140"/>
        <v>transtot</v>
      </c>
      <c r="I266" s="242" t="str">
        <f t="shared" si="141"/>
        <v>exptot</v>
      </c>
      <c r="J266" s="242" t="str">
        <f t="shared" si="142"/>
        <v>EandR1-</v>
      </c>
      <c r="K266" s="242" t="str">
        <f t="shared" si="143"/>
        <v>transtot-exptot</v>
      </c>
      <c r="L266" s="242" t="str">
        <f t="shared" si="144"/>
        <v>transtot-</v>
      </c>
    </row>
    <row r="267" spans="1:12">
      <c r="A267" s="243" t="s">
        <v>797</v>
      </c>
      <c r="B267" s="311">
        <f t="shared" ca="1" si="124"/>
        <v>0</v>
      </c>
      <c r="C267" t="str">
        <f t="shared" ca="1" si="138"/>
        <v/>
      </c>
      <c r="D267" t="str">
        <f t="shared" ca="1" si="138"/>
        <v/>
      </c>
      <c r="E267" t="str">
        <f t="shared" ca="1" si="138"/>
        <v/>
      </c>
      <c r="F267" t="str">
        <f t="shared" ca="1" si="138"/>
        <v/>
      </c>
      <c r="G267" s="242" t="str">
        <f t="shared" si="139"/>
        <v>EandR1</v>
      </c>
      <c r="H267" s="242" t="str">
        <f t="shared" si="140"/>
        <v>sctot</v>
      </c>
      <c r="I267" s="242" t="str">
        <f t="shared" si="141"/>
        <v>exptot</v>
      </c>
      <c r="J267" s="242" t="str">
        <f t="shared" si="142"/>
        <v>EandR1-</v>
      </c>
      <c r="K267" s="242" t="str">
        <f t="shared" si="143"/>
        <v>sctot-exptot</v>
      </c>
      <c r="L267" s="242" t="str">
        <f t="shared" si="144"/>
        <v>sctot-</v>
      </c>
    </row>
    <row r="268" spans="1:12">
      <c r="A268" s="243" t="s">
        <v>798</v>
      </c>
      <c r="B268" s="311">
        <f t="shared" ca="1" si="124"/>
        <v>0</v>
      </c>
      <c r="C268" t="str">
        <f t="shared" ca="1" si="138"/>
        <v/>
      </c>
      <c r="D268" t="str">
        <f t="shared" ca="1" si="138"/>
        <v/>
      </c>
      <c r="E268" t="str">
        <f t="shared" ca="1" si="138"/>
        <v/>
      </c>
      <c r="F268" t="str">
        <f t="shared" ca="1" si="138"/>
        <v/>
      </c>
      <c r="G268" s="242" t="str">
        <f t="shared" si="139"/>
        <v>EandR1</v>
      </c>
      <c r="H268" s="242" t="str">
        <f t="shared" si="140"/>
        <v>phtot</v>
      </c>
      <c r="I268" s="242" t="str">
        <f t="shared" si="141"/>
        <v>exptot</v>
      </c>
      <c r="J268" s="242" t="str">
        <f t="shared" si="142"/>
        <v>EandR1-</v>
      </c>
      <c r="K268" s="242" t="str">
        <f t="shared" si="143"/>
        <v>phtot-exptot</v>
      </c>
      <c r="L268" s="242" t="str">
        <f t="shared" si="144"/>
        <v>phtot-</v>
      </c>
    </row>
    <row r="269" spans="1:12">
      <c r="A269" s="243" t="s">
        <v>799</v>
      </c>
      <c r="B269" s="311">
        <f t="shared" ca="1" si="124"/>
        <v>0</v>
      </c>
      <c r="C269" t="str">
        <f t="shared" ca="1" si="138"/>
        <v/>
      </c>
      <c r="D269" t="str">
        <f t="shared" ca="1" si="138"/>
        <v/>
      </c>
      <c r="E269" t="str">
        <f t="shared" ca="1" si="138"/>
        <v/>
      </c>
      <c r="F269" t="str">
        <f t="shared" ca="1" si="138"/>
        <v/>
      </c>
      <c r="G269" s="242" t="str">
        <f t="shared" ref="G269:G270" si="145">LEFT(A269,SEARCH("-",A269)-1)</f>
        <v>EandR1</v>
      </c>
      <c r="H269" s="242" t="str">
        <f t="shared" ref="H269:H270" si="146">LEFT(K269,SEARCH("-",K269)-1)</f>
        <v>houshratot</v>
      </c>
      <c r="I269" s="242" t="str">
        <f t="shared" ref="I269:I270" si="147">SUBSTITUTE(K269,L269,"")</f>
        <v>exptot</v>
      </c>
      <c r="J269" s="242" t="str">
        <f t="shared" ref="J269:J270" si="148">LEFT(A269,SEARCH("-",A269))</f>
        <v>EandR1-</v>
      </c>
      <c r="K269" s="242" t="str">
        <f t="shared" ref="K269:K270" si="149">SUBSTITUTE(A269,J269,"")</f>
        <v>houshratot-exptot</v>
      </c>
      <c r="L269" s="242" t="str">
        <f t="shared" ref="L269:L270" si="150">LEFT(K269,SEARCH("-",K269))</f>
        <v>houshratot-</v>
      </c>
    </row>
    <row r="270" spans="1:12">
      <c r="A270" s="243" t="s">
        <v>800</v>
      </c>
      <c r="B270" s="311">
        <f t="shared" ca="1" si="124"/>
        <v>0</v>
      </c>
      <c r="C270" t="str">
        <f t="shared" ca="1" si="138"/>
        <v/>
      </c>
      <c r="D270" t="str">
        <f t="shared" ca="1" si="138"/>
        <v/>
      </c>
      <c r="E270" t="str">
        <f t="shared" ca="1" si="138"/>
        <v/>
      </c>
      <c r="F270" t="str">
        <f t="shared" ca="1" si="138"/>
        <v/>
      </c>
      <c r="G270" s="242" t="str">
        <f t="shared" si="145"/>
        <v>EandR1</v>
      </c>
      <c r="H270" s="242" t="str">
        <f t="shared" si="146"/>
        <v>housgfcftot</v>
      </c>
      <c r="I270" s="242" t="str">
        <f t="shared" si="147"/>
        <v>exptot</v>
      </c>
      <c r="J270" s="242" t="str">
        <f t="shared" si="148"/>
        <v>EandR1-</v>
      </c>
      <c r="K270" s="242" t="str">
        <f t="shared" si="149"/>
        <v>housgfcftot-exptot</v>
      </c>
      <c r="L270" s="242" t="str">
        <f t="shared" si="150"/>
        <v>housgfcftot-</v>
      </c>
    </row>
    <row r="271" spans="1:12">
      <c r="A271" s="243" t="s">
        <v>801</v>
      </c>
      <c r="B271" s="311">
        <f t="shared" ca="1" si="124"/>
        <v>0</v>
      </c>
      <c r="C271" t="str">
        <f t="shared" ca="1" si="138"/>
        <v/>
      </c>
      <c r="D271" t="str">
        <f t="shared" ca="1" si="138"/>
        <v/>
      </c>
      <c r="E271" t="str">
        <f t="shared" ca="1" si="138"/>
        <v/>
      </c>
      <c r="F271" t="str">
        <f t="shared" ca="1" si="138"/>
        <v/>
      </c>
      <c r="G271" s="242" t="str">
        <f t="shared" si="139"/>
        <v>EandR1</v>
      </c>
      <c r="H271" s="242" t="str">
        <f t="shared" si="140"/>
        <v>houstot</v>
      </c>
      <c r="I271" s="242" t="str">
        <f t="shared" si="141"/>
        <v>exptot</v>
      </c>
      <c r="J271" s="242" t="str">
        <f t="shared" si="142"/>
        <v>EandR1-</v>
      </c>
      <c r="K271" s="242" t="str">
        <f t="shared" si="143"/>
        <v>houstot-exptot</v>
      </c>
      <c r="L271" s="242" t="str">
        <f t="shared" si="144"/>
        <v>houstot-</v>
      </c>
    </row>
    <row r="272" spans="1:12">
      <c r="A272" s="243" t="s">
        <v>802</v>
      </c>
      <c r="B272" s="311">
        <f t="shared" ca="1" si="124"/>
        <v>0</v>
      </c>
      <c r="C272" t="str">
        <f t="shared" ca="1" si="138"/>
        <v/>
      </c>
      <c r="D272" t="str">
        <f t="shared" ca="1" si="138"/>
        <v/>
      </c>
      <c r="E272" t="str">
        <f t="shared" ca="1" si="138"/>
        <v/>
      </c>
      <c r="F272" t="str">
        <f t="shared" ca="1" si="138"/>
        <v/>
      </c>
      <c r="G272" s="242" t="str">
        <f t="shared" si="139"/>
        <v>EandR1</v>
      </c>
      <c r="H272" s="242" t="str">
        <f t="shared" si="140"/>
        <v>cultot</v>
      </c>
      <c r="I272" s="242" t="str">
        <f t="shared" si="141"/>
        <v>exptot</v>
      </c>
      <c r="J272" s="242" t="str">
        <f t="shared" si="142"/>
        <v>EandR1-</v>
      </c>
      <c r="K272" s="242" t="str">
        <f t="shared" si="143"/>
        <v>cultot-exptot</v>
      </c>
      <c r="L272" s="242" t="str">
        <f t="shared" si="144"/>
        <v>cultot-</v>
      </c>
    </row>
    <row r="273" spans="1:12">
      <c r="A273" s="243" t="s">
        <v>803</v>
      </c>
      <c r="B273" s="311">
        <f t="shared" ca="1" si="124"/>
        <v>0</v>
      </c>
      <c r="C273" t="str">
        <f t="shared" ca="1" si="138"/>
        <v/>
      </c>
      <c r="D273" t="str">
        <f t="shared" ca="1" si="138"/>
        <v/>
      </c>
      <c r="E273" t="str">
        <f t="shared" ca="1" si="138"/>
        <v/>
      </c>
      <c r="F273" t="str">
        <f t="shared" ca="1" si="138"/>
        <v/>
      </c>
      <c r="G273" s="242" t="str">
        <f t="shared" si="139"/>
        <v>EandR1</v>
      </c>
      <c r="H273" s="242" t="str">
        <f t="shared" si="140"/>
        <v>envtot</v>
      </c>
      <c r="I273" s="242" t="str">
        <f t="shared" si="141"/>
        <v>exptot</v>
      </c>
      <c r="J273" s="242" t="str">
        <f t="shared" si="142"/>
        <v>EandR1-</v>
      </c>
      <c r="K273" s="242" t="str">
        <f t="shared" si="143"/>
        <v>envtot-exptot</v>
      </c>
      <c r="L273" s="242" t="str">
        <f t="shared" si="144"/>
        <v>envtot-</v>
      </c>
    </row>
    <row r="274" spans="1:12">
      <c r="A274" s="243" t="s">
        <v>804</v>
      </c>
      <c r="B274" s="311">
        <f t="shared" ca="1" si="124"/>
        <v>0</v>
      </c>
      <c r="C274" t="str">
        <f t="shared" ca="1" si="138"/>
        <v/>
      </c>
      <c r="D274" t="str">
        <f t="shared" ca="1" si="138"/>
        <v/>
      </c>
      <c r="E274" t="str">
        <f t="shared" ca="1" si="138"/>
        <v/>
      </c>
      <c r="F274" t="str">
        <f t="shared" ca="1" si="138"/>
        <v/>
      </c>
      <c r="G274" s="242" t="str">
        <f t="shared" si="139"/>
        <v>EandR1</v>
      </c>
      <c r="H274" s="242" t="str">
        <f t="shared" si="140"/>
        <v>plantot</v>
      </c>
      <c r="I274" s="242" t="str">
        <f t="shared" si="141"/>
        <v>exptot</v>
      </c>
      <c r="J274" s="242" t="str">
        <f t="shared" si="142"/>
        <v>EandR1-</v>
      </c>
      <c r="K274" s="242" t="str">
        <f t="shared" si="143"/>
        <v>plantot-exptot</v>
      </c>
      <c r="L274" s="242" t="str">
        <f t="shared" si="144"/>
        <v>plantot-</v>
      </c>
    </row>
    <row r="275" spans="1:12">
      <c r="A275" s="243" t="s">
        <v>805</v>
      </c>
      <c r="B275" s="311">
        <f t="shared" ca="1" si="124"/>
        <v>0</v>
      </c>
      <c r="C275" t="str">
        <f t="shared" ca="1" si="138"/>
        <v/>
      </c>
      <c r="D275" t="str">
        <f t="shared" ca="1" si="138"/>
        <v/>
      </c>
      <c r="E275" t="str">
        <f t="shared" ca="1" si="138"/>
        <v/>
      </c>
      <c r="F275" t="str">
        <f t="shared" ca="1" si="138"/>
        <v/>
      </c>
      <c r="G275" s="242" t="str">
        <f t="shared" si="139"/>
        <v>EandR1</v>
      </c>
      <c r="H275" s="242" t="s">
        <v>208</v>
      </c>
      <c r="I275" s="242" t="str">
        <f t="shared" si="141"/>
        <v>exptot</v>
      </c>
      <c r="J275" s="242" t="str">
        <f t="shared" si="142"/>
        <v>EandR1-</v>
      </c>
      <c r="K275" s="242" t="str">
        <f t="shared" si="143"/>
        <v>digtot-exptot</v>
      </c>
      <c r="L275" s="242" t="str">
        <f t="shared" si="144"/>
        <v>digtot-</v>
      </c>
    </row>
    <row r="276" spans="1:12">
      <c r="A276" s="243" t="s">
        <v>806</v>
      </c>
      <c r="B276" s="311">
        <f t="shared" ca="1" si="124"/>
        <v>0</v>
      </c>
      <c r="C276" t="str">
        <f t="shared" ca="1" si="138"/>
        <v/>
      </c>
      <c r="D276" t="str">
        <f t="shared" ca="1" si="138"/>
        <v/>
      </c>
      <c r="E276" t="str">
        <f t="shared" ca="1" si="138"/>
        <v/>
      </c>
      <c r="F276" t="str">
        <f t="shared" ca="1" si="138"/>
        <v/>
      </c>
      <c r="G276" s="242" t="str">
        <f t="shared" si="139"/>
        <v>EandR1</v>
      </c>
      <c r="H276" s="242" t="str">
        <f t="shared" si="140"/>
        <v>poltot</v>
      </c>
      <c r="I276" s="242" t="str">
        <f t="shared" si="141"/>
        <v>exptot</v>
      </c>
      <c r="J276" s="242" t="str">
        <f t="shared" si="142"/>
        <v>EandR1-</v>
      </c>
      <c r="K276" s="242" t="str">
        <f t="shared" si="143"/>
        <v>poltot-exptot</v>
      </c>
      <c r="L276" s="242" t="str">
        <f t="shared" si="144"/>
        <v>poltot-</v>
      </c>
    </row>
    <row r="277" spans="1:12">
      <c r="A277" s="243" t="s">
        <v>807</v>
      </c>
      <c r="B277" s="311">
        <f t="shared" ca="1" si="124"/>
        <v>0</v>
      </c>
      <c r="C277" t="str">
        <f t="shared" ca="1" si="138"/>
        <v/>
      </c>
      <c r="D277" t="str">
        <f t="shared" ca="1" si="138"/>
        <v/>
      </c>
      <c r="E277" t="str">
        <f t="shared" ca="1" si="138"/>
        <v/>
      </c>
      <c r="F277" t="str">
        <f t="shared" ca="1" si="138"/>
        <v/>
      </c>
      <c r="G277" s="242" t="str">
        <f t="shared" si="139"/>
        <v>EandR1</v>
      </c>
      <c r="H277" s="242" t="str">
        <f t="shared" si="140"/>
        <v>frstot</v>
      </c>
      <c r="I277" s="242" t="str">
        <f t="shared" si="141"/>
        <v>exptot</v>
      </c>
      <c r="J277" s="242" t="str">
        <f t="shared" si="142"/>
        <v>EandR1-</v>
      </c>
      <c r="K277" s="242" t="str">
        <f t="shared" si="143"/>
        <v>frstot-exptot</v>
      </c>
      <c r="L277" s="242" t="str">
        <f t="shared" si="144"/>
        <v>frstot-</v>
      </c>
    </row>
    <row r="278" spans="1:12">
      <c r="A278" s="243" t="s">
        <v>808</v>
      </c>
      <c r="B278" s="311">
        <f t="shared" ca="1" si="124"/>
        <v>0</v>
      </c>
      <c r="C278" t="str">
        <f t="shared" ca="1" si="138"/>
        <v/>
      </c>
      <c r="D278" t="str">
        <f t="shared" ca="1" si="138"/>
        <v/>
      </c>
      <c r="E278" t="str">
        <f t="shared" ca="1" si="138"/>
        <v/>
      </c>
      <c r="F278" t="str">
        <f t="shared" ca="1" si="138"/>
        <v/>
      </c>
      <c r="G278" s="242" t="str">
        <f t="shared" si="139"/>
        <v>EandR1</v>
      </c>
      <c r="H278" s="242" t="str">
        <f t="shared" si="140"/>
        <v>centot</v>
      </c>
      <c r="I278" s="242" t="str">
        <f t="shared" si="141"/>
        <v>exptot</v>
      </c>
      <c r="J278" s="242" t="str">
        <f t="shared" si="142"/>
        <v>EandR1-</v>
      </c>
      <c r="K278" s="242" t="str">
        <f t="shared" si="143"/>
        <v>centot-exptot</v>
      </c>
      <c r="L278" s="242" t="str">
        <f t="shared" si="144"/>
        <v>centot-</v>
      </c>
    </row>
    <row r="279" spans="1:12">
      <c r="A279" s="243" t="s">
        <v>809</v>
      </c>
      <c r="B279" s="311">
        <f t="shared" ca="1" si="124"/>
        <v>0</v>
      </c>
      <c r="C279" t="str">
        <f t="shared" ca="1" si="138"/>
        <v/>
      </c>
      <c r="D279" t="str">
        <f t="shared" ca="1" si="138"/>
        <v/>
      </c>
      <c r="E279" t="str">
        <f t="shared" ca="1" si="138"/>
        <v/>
      </c>
      <c r="F279" t="str">
        <f t="shared" ca="1" si="138"/>
        <v/>
      </c>
      <c r="G279" s="242" t="str">
        <f t="shared" si="139"/>
        <v>EandR1</v>
      </c>
      <c r="H279" s="242" t="str">
        <f t="shared" si="140"/>
        <v>tradtot</v>
      </c>
      <c r="I279" s="242" t="str">
        <f t="shared" si="141"/>
        <v>exptot</v>
      </c>
      <c r="J279" s="242" t="str">
        <f t="shared" si="142"/>
        <v>EandR1-</v>
      </c>
      <c r="K279" s="242" t="str">
        <f t="shared" si="143"/>
        <v>tradtot-exptot</v>
      </c>
      <c r="L279" s="242" t="str">
        <f t="shared" si="144"/>
        <v>tradtot-</v>
      </c>
    </row>
    <row r="280" spans="1:12">
      <c r="A280" s="243" t="s">
        <v>810</v>
      </c>
      <c r="B280" s="311">
        <f t="shared" ca="1" si="124"/>
        <v>0</v>
      </c>
      <c r="C280" t="str">
        <f t="shared" ca="1" si="138"/>
        <v/>
      </c>
      <c r="D280" t="str">
        <f t="shared" ca="1" si="138"/>
        <v/>
      </c>
      <c r="E280" t="str">
        <f t="shared" ca="1" si="138"/>
        <v/>
      </c>
      <c r="F280" t="str">
        <f t="shared" ca="1" si="138"/>
        <v/>
      </c>
      <c r="G280" s="242" t="str">
        <f t="shared" si="139"/>
        <v>EandR1</v>
      </c>
      <c r="H280" s="242" t="str">
        <f t="shared" si="140"/>
        <v>alltot</v>
      </c>
      <c r="I280" s="242" t="str">
        <f t="shared" si="141"/>
        <v>exptot</v>
      </c>
      <c r="J280" s="242" t="str">
        <f t="shared" si="142"/>
        <v>EandR1-</v>
      </c>
      <c r="K280" s="242" t="str">
        <f t="shared" si="143"/>
        <v>alltot-exptot</v>
      </c>
      <c r="L280" s="242" t="str">
        <f t="shared" si="144"/>
        <v>alltot-</v>
      </c>
    </row>
    <row r="281" spans="1:12">
      <c r="A281" s="243" t="s">
        <v>811</v>
      </c>
      <c r="B281" s="311">
        <f t="shared" ca="1" si="124"/>
        <v>0</v>
      </c>
      <c r="C281" t="str">
        <f t="shared" ca="1" si="138"/>
        <v/>
      </c>
      <c r="D281" t="str">
        <f t="shared" ca="1" si="138"/>
        <v/>
      </c>
      <c r="E281" t="str">
        <f t="shared" ca="1" si="138"/>
        <v/>
      </c>
      <c r="F281" t="str">
        <f t="shared" ca="1" si="138"/>
        <v/>
      </c>
      <c r="G281" s="242" t="str">
        <f t="shared" si="139"/>
        <v>EandR1</v>
      </c>
      <c r="H281" s="242" t="str">
        <f t="shared" si="140"/>
        <v>edutot</v>
      </c>
      <c r="I281" s="242" t="str">
        <f t="shared" si="141"/>
        <v>exps162b</v>
      </c>
      <c r="J281" s="242" t="str">
        <f t="shared" si="142"/>
        <v>EandR1-</v>
      </c>
      <c r="K281" s="242" t="str">
        <f t="shared" si="143"/>
        <v>edutot-exps162b</v>
      </c>
      <c r="L281" s="242" t="str">
        <f t="shared" si="144"/>
        <v>edutot-</v>
      </c>
    </row>
    <row r="282" spans="1:12">
      <c r="A282" s="243" t="s">
        <v>812</v>
      </c>
      <c r="B282" s="311">
        <f t="shared" ca="1" si="124"/>
        <v>0</v>
      </c>
      <c r="C282" t="str">
        <f t="shared" ca="1" si="138"/>
        <v/>
      </c>
      <c r="D282" t="str">
        <f t="shared" ca="1" si="138"/>
        <v/>
      </c>
      <c r="E282" t="str">
        <f t="shared" ca="1" si="138"/>
        <v/>
      </c>
      <c r="F282" t="str">
        <f t="shared" ca="1" si="138"/>
        <v/>
      </c>
      <c r="G282" s="242" t="str">
        <f t="shared" si="139"/>
        <v>EandR1</v>
      </c>
      <c r="H282" s="242" t="str">
        <f t="shared" si="140"/>
        <v>transtot</v>
      </c>
      <c r="I282" s="242" t="str">
        <f t="shared" si="141"/>
        <v>exps162b</v>
      </c>
      <c r="J282" s="242" t="str">
        <f t="shared" si="142"/>
        <v>EandR1-</v>
      </c>
      <c r="K282" s="242" t="str">
        <f t="shared" si="143"/>
        <v>transtot-exps162b</v>
      </c>
      <c r="L282" s="242" t="str">
        <f t="shared" si="144"/>
        <v>transtot-</v>
      </c>
    </row>
    <row r="283" spans="1:12">
      <c r="A283" s="243" t="s">
        <v>813</v>
      </c>
      <c r="B283" s="311">
        <f t="shared" ca="1" si="124"/>
        <v>0</v>
      </c>
      <c r="C283" t="str">
        <f t="shared" ca="1" si="138"/>
        <v/>
      </c>
      <c r="D283" t="str">
        <f t="shared" ca="1" si="138"/>
        <v/>
      </c>
      <c r="E283" t="str">
        <f t="shared" ca="1" si="138"/>
        <v/>
      </c>
      <c r="F283" t="str">
        <f t="shared" ca="1" si="138"/>
        <v/>
      </c>
      <c r="G283" s="242" t="str">
        <f t="shared" si="139"/>
        <v>EandR1</v>
      </c>
      <c r="H283" s="242" t="str">
        <f t="shared" si="140"/>
        <v>sctot</v>
      </c>
      <c r="I283" s="242" t="str">
        <f t="shared" si="141"/>
        <v>exps162b</v>
      </c>
      <c r="J283" s="242" t="str">
        <f t="shared" si="142"/>
        <v>EandR1-</v>
      </c>
      <c r="K283" s="242" t="str">
        <f t="shared" si="143"/>
        <v>sctot-exps162b</v>
      </c>
      <c r="L283" s="242" t="str">
        <f t="shared" si="144"/>
        <v>sctot-</v>
      </c>
    </row>
    <row r="284" spans="1:12">
      <c r="A284" s="243" t="s">
        <v>814</v>
      </c>
      <c r="B284" s="311">
        <f t="shared" ca="1" si="124"/>
        <v>0</v>
      </c>
      <c r="C284" t="str">
        <f t="shared" ca="1" si="138"/>
        <v/>
      </c>
      <c r="D284" t="str">
        <f t="shared" ca="1" si="138"/>
        <v/>
      </c>
      <c r="E284" t="str">
        <f t="shared" ca="1" si="138"/>
        <v/>
      </c>
      <c r="F284" t="str">
        <f t="shared" ca="1" si="138"/>
        <v/>
      </c>
      <c r="G284" s="242" t="str">
        <f t="shared" si="139"/>
        <v>EandR1</v>
      </c>
      <c r="H284" s="242" t="str">
        <f t="shared" si="140"/>
        <v>phtot</v>
      </c>
      <c r="I284" s="242" t="str">
        <f t="shared" si="141"/>
        <v>exps162b</v>
      </c>
      <c r="J284" s="242" t="str">
        <f t="shared" si="142"/>
        <v>EandR1-</v>
      </c>
      <c r="K284" s="242" t="str">
        <f t="shared" si="143"/>
        <v>phtot-exps162b</v>
      </c>
      <c r="L284" s="242" t="str">
        <f t="shared" si="144"/>
        <v>phtot-</v>
      </c>
    </row>
    <row r="285" spans="1:12">
      <c r="A285" s="243" t="s">
        <v>815</v>
      </c>
      <c r="B285" s="311">
        <f ca="1">INDEX(INDIRECT(LEFT($A285,SEARCH("-",$A285,1)-1)&amp;"_data"),MATCH(MID($A285, SEARCH("-",$A285) + 1, SEARCH("-",$A285,SEARCH("-",$A285)+1) - SEARCH("-",$A285) - 1),INDIRECT(LEFT($A285,SEARCH("-",$A285,1)-1)&amp;"_rows"),0),MATCH(RIGHT($A285,LEN($A285) - SEARCH("-", $A285, SEARCH("-", $A285) + 1)),INDIRECT(LEFT($A285,SEARCH("-",$A285,1)-1)&amp;"_Header"),0))</f>
        <v>0</v>
      </c>
      <c r="C285" t="str">
        <f t="shared" ref="C285:F286" ca="1" si="151">IFERROR(INDEX(INDIRECT(LEFT($A285,SEARCH("-",$A285,1)-1)&amp;"_validation_data"),MATCH($A285&amp;"-"&amp;C$1,INDIRECT(LEFT($A285,SEARCH("-",$A285,1)-1)&amp;"_validation_rows"),0),3),"")</f>
        <v/>
      </c>
      <c r="D285" t="str">
        <f t="shared" ca="1" si="151"/>
        <v/>
      </c>
      <c r="E285" t="str">
        <f t="shared" ca="1" si="151"/>
        <v/>
      </c>
      <c r="F285" t="str">
        <f t="shared" ca="1" si="151"/>
        <v/>
      </c>
      <c r="G285" s="242" t="str">
        <f>LEFT(A285,SEARCH("-",A285)-1)</f>
        <v>EandR1</v>
      </c>
      <c r="H285" s="242" t="str">
        <f>LEFT(K285,SEARCH("-",K285)-1)</f>
        <v>houshratot</v>
      </c>
      <c r="I285" s="242" t="str">
        <f>SUBSTITUTE(K285,L285,"")</f>
        <v>explsvt</v>
      </c>
      <c r="J285" s="242" t="str">
        <f>LEFT(A285,SEARCH("-",A285))</f>
        <v>EandR1-</v>
      </c>
      <c r="K285" s="242" t="str">
        <f>SUBSTITUTE(A285,J285,"")</f>
        <v>houshratot-explsvt</v>
      </c>
      <c r="L285" s="242" t="str">
        <f>LEFT(K285,SEARCH("-",K285))</f>
        <v>houshratot-</v>
      </c>
    </row>
    <row r="286" spans="1:12">
      <c r="A286" s="243" t="s">
        <v>816</v>
      </c>
      <c r="B286" s="311">
        <f ca="1">INDEX(INDIRECT(LEFT($A286,SEARCH("-",$A286,1)-1)&amp;"_data"),MATCH(MID($A286, SEARCH("-",$A286) + 1, SEARCH("-",$A286,SEARCH("-",$A286)+1) - SEARCH("-",$A286) - 1),INDIRECT(LEFT($A286,SEARCH("-",$A286,1)-1)&amp;"_rows"),0),MATCH(RIGHT($A286,LEN($A286) - SEARCH("-", $A286, SEARCH("-", $A286) + 1)),INDIRECT(LEFT($A286,SEARCH("-",$A286,1)-1)&amp;"_Header"),0))</f>
        <v>0</v>
      </c>
      <c r="C286" t="str">
        <f t="shared" ca="1" si="151"/>
        <v/>
      </c>
      <c r="D286" t="str">
        <f t="shared" ca="1" si="151"/>
        <v/>
      </c>
      <c r="E286" t="str">
        <f t="shared" ca="1" si="151"/>
        <v/>
      </c>
      <c r="F286" t="str">
        <f t="shared" ca="1" si="151"/>
        <v/>
      </c>
      <c r="G286" s="242" t="str">
        <f>LEFT(A286,SEARCH("-",A286)-1)</f>
        <v>EandR1</v>
      </c>
      <c r="H286" s="242" t="str">
        <f>LEFT(K286,SEARCH("-",K286)-1)</f>
        <v>housgfcftot</v>
      </c>
      <c r="I286" s="242" t="str">
        <f>SUBSTITUTE(K286,L286,"")</f>
        <v>explsvt</v>
      </c>
      <c r="J286" s="242" t="str">
        <f>LEFT(A286,SEARCH("-",A286))</f>
        <v>EandR1-</v>
      </c>
      <c r="K286" s="242" t="str">
        <f>SUBSTITUTE(A286,J286,"")</f>
        <v>housgfcftot-explsvt</v>
      </c>
      <c r="L286" s="242" t="str">
        <f>LEFT(K286,SEARCH("-",K286))</f>
        <v>housgfcftot-</v>
      </c>
    </row>
    <row r="287" spans="1:12">
      <c r="A287" s="243" t="s">
        <v>817</v>
      </c>
      <c r="B287" s="311">
        <f t="shared" ca="1" si="124"/>
        <v>0</v>
      </c>
      <c r="C287" t="str">
        <f t="shared" ca="1" si="138"/>
        <v/>
      </c>
      <c r="D287" t="str">
        <f t="shared" ca="1" si="138"/>
        <v/>
      </c>
      <c r="E287" t="str">
        <f t="shared" ca="1" si="138"/>
        <v/>
      </c>
      <c r="F287" t="str">
        <f t="shared" ca="1" si="138"/>
        <v/>
      </c>
      <c r="G287" s="242" t="str">
        <f t="shared" si="139"/>
        <v>EandR1</v>
      </c>
      <c r="H287" s="242" t="str">
        <f t="shared" si="140"/>
        <v>houstot</v>
      </c>
      <c r="I287" s="242" t="str">
        <f t="shared" si="141"/>
        <v>explsvt</v>
      </c>
      <c r="J287" s="242" t="str">
        <f t="shared" si="142"/>
        <v>EandR1-</v>
      </c>
      <c r="K287" s="242" t="str">
        <f t="shared" si="143"/>
        <v>houstot-explsvt</v>
      </c>
      <c r="L287" s="242" t="str">
        <f t="shared" si="144"/>
        <v>houstot-</v>
      </c>
    </row>
    <row r="288" spans="1:12">
      <c r="A288" s="243" t="s">
        <v>818</v>
      </c>
      <c r="B288" s="311">
        <f t="shared" ca="1" si="124"/>
        <v>0</v>
      </c>
      <c r="C288" t="str">
        <f t="shared" ca="1" si="138"/>
        <v/>
      </c>
      <c r="D288" t="str">
        <f t="shared" ca="1" si="138"/>
        <v/>
      </c>
      <c r="E288" t="str">
        <f t="shared" ca="1" si="138"/>
        <v/>
      </c>
      <c r="F288" t="str">
        <f t="shared" ca="1" si="138"/>
        <v/>
      </c>
      <c r="G288" s="242" t="str">
        <f t="shared" si="139"/>
        <v>EandR1</v>
      </c>
      <c r="H288" s="242" t="str">
        <f t="shared" si="140"/>
        <v>cultot</v>
      </c>
      <c r="I288" s="242" t="str">
        <f t="shared" si="141"/>
        <v>exps162b</v>
      </c>
      <c r="J288" s="242" t="str">
        <f t="shared" si="142"/>
        <v>EandR1-</v>
      </c>
      <c r="K288" s="242" t="str">
        <f t="shared" si="143"/>
        <v>cultot-exps162b</v>
      </c>
      <c r="L288" s="242" t="str">
        <f t="shared" si="144"/>
        <v>cultot-</v>
      </c>
    </row>
    <row r="289" spans="1:12">
      <c r="A289" s="243" t="s">
        <v>819</v>
      </c>
      <c r="B289" s="311">
        <f t="shared" ca="1" si="124"/>
        <v>0</v>
      </c>
      <c r="C289" t="str">
        <f t="shared" ref="C289:F314" ca="1" si="152">IFERROR(INDEX(INDIRECT(LEFT($A289,SEARCH("-",$A289,1)-1)&amp;"_validation_data"),MATCH($A289&amp;"-"&amp;C$1,INDIRECT(LEFT($A289,SEARCH("-",$A289,1)-1)&amp;"_validation_rows"),0),3),"")</f>
        <v/>
      </c>
      <c r="D289" t="str">
        <f t="shared" ca="1" si="152"/>
        <v/>
      </c>
      <c r="E289" t="str">
        <f t="shared" ca="1" si="152"/>
        <v/>
      </c>
      <c r="F289" t="str">
        <f t="shared" ca="1" si="152"/>
        <v/>
      </c>
      <c r="G289" s="242" t="str">
        <f t="shared" si="139"/>
        <v>EandR1</v>
      </c>
      <c r="H289" s="242" t="str">
        <f t="shared" si="140"/>
        <v>envtot</v>
      </c>
      <c r="I289" s="242" t="str">
        <f t="shared" si="141"/>
        <v>exps162b</v>
      </c>
      <c r="J289" s="242" t="str">
        <f t="shared" si="142"/>
        <v>EandR1-</v>
      </c>
      <c r="K289" s="242" t="str">
        <f t="shared" si="143"/>
        <v>envtot-exps162b</v>
      </c>
      <c r="L289" s="242" t="str">
        <f t="shared" si="144"/>
        <v>envtot-</v>
      </c>
    </row>
    <row r="290" spans="1:12">
      <c r="A290" s="243" t="s">
        <v>820</v>
      </c>
      <c r="B290" s="311">
        <f t="shared" ca="1" si="124"/>
        <v>0</v>
      </c>
      <c r="C290" t="str">
        <f t="shared" ca="1" si="152"/>
        <v/>
      </c>
      <c r="D290" t="str">
        <f t="shared" ca="1" si="152"/>
        <v/>
      </c>
      <c r="E290" t="str">
        <f t="shared" ca="1" si="152"/>
        <v/>
      </c>
      <c r="F290" t="str">
        <f t="shared" ca="1" si="152"/>
        <v/>
      </c>
      <c r="G290" s="242" t="str">
        <f t="shared" si="139"/>
        <v>EandR1</v>
      </c>
      <c r="H290" s="242" t="str">
        <f t="shared" si="140"/>
        <v>plantot</v>
      </c>
      <c r="I290" s="242" t="str">
        <f t="shared" si="141"/>
        <v>exps162b</v>
      </c>
      <c r="J290" s="242" t="str">
        <f t="shared" si="142"/>
        <v>EandR1-</v>
      </c>
      <c r="K290" s="242" t="str">
        <f t="shared" si="143"/>
        <v>plantot-exps162b</v>
      </c>
      <c r="L290" s="242" t="str">
        <f t="shared" si="144"/>
        <v>plantot-</v>
      </c>
    </row>
    <row r="291" spans="1:12">
      <c r="A291" s="243" t="s">
        <v>821</v>
      </c>
      <c r="B291" s="311">
        <f t="shared" ca="1" si="124"/>
        <v>0</v>
      </c>
      <c r="C291" t="str">
        <f t="shared" ca="1" si="152"/>
        <v/>
      </c>
      <c r="D291" t="str">
        <f t="shared" ca="1" si="152"/>
        <v/>
      </c>
      <c r="E291" t="str">
        <f t="shared" ca="1" si="152"/>
        <v/>
      </c>
      <c r="F291" t="str">
        <f t="shared" ca="1" si="152"/>
        <v/>
      </c>
      <c r="G291" s="242" t="str">
        <f t="shared" si="139"/>
        <v>EandR1</v>
      </c>
      <c r="H291" s="242" t="s">
        <v>208</v>
      </c>
      <c r="I291" s="242" t="str">
        <f t="shared" si="141"/>
        <v>exps162b</v>
      </c>
      <c r="J291" s="242" t="str">
        <f t="shared" si="142"/>
        <v>EandR1-</v>
      </c>
      <c r="K291" s="242" t="str">
        <f t="shared" si="143"/>
        <v>digtot-exps162b</v>
      </c>
      <c r="L291" s="242" t="str">
        <f t="shared" si="144"/>
        <v>digtot-</v>
      </c>
    </row>
    <row r="292" spans="1:12">
      <c r="A292" s="243" t="s">
        <v>822</v>
      </c>
      <c r="B292" s="311">
        <f t="shared" ca="1" si="124"/>
        <v>0</v>
      </c>
      <c r="C292" t="str">
        <f t="shared" ca="1" si="152"/>
        <v/>
      </c>
      <c r="D292" t="str">
        <f t="shared" ca="1" si="152"/>
        <v/>
      </c>
      <c r="E292" t="str">
        <f t="shared" ca="1" si="152"/>
        <v/>
      </c>
      <c r="F292" t="str">
        <f t="shared" ca="1" si="152"/>
        <v/>
      </c>
      <c r="G292" s="242" t="str">
        <f t="shared" si="139"/>
        <v>EandR1</v>
      </c>
      <c r="H292" s="242" t="str">
        <f t="shared" si="140"/>
        <v>poltot</v>
      </c>
      <c r="I292" s="242" t="str">
        <f t="shared" si="141"/>
        <v>exps162b</v>
      </c>
      <c r="J292" s="242" t="str">
        <f t="shared" si="142"/>
        <v>EandR1-</v>
      </c>
      <c r="K292" s="242" t="str">
        <f t="shared" si="143"/>
        <v>poltot-exps162b</v>
      </c>
      <c r="L292" s="242" t="str">
        <f t="shared" si="144"/>
        <v>poltot-</v>
      </c>
    </row>
    <row r="293" spans="1:12">
      <c r="A293" s="243" t="s">
        <v>823</v>
      </c>
      <c r="B293" s="311">
        <f t="shared" ca="1" si="124"/>
        <v>0</v>
      </c>
      <c r="C293" t="str">
        <f t="shared" ca="1" si="152"/>
        <v/>
      </c>
      <c r="D293" t="str">
        <f t="shared" ca="1" si="152"/>
        <v/>
      </c>
      <c r="E293" t="str">
        <f t="shared" ca="1" si="152"/>
        <v/>
      </c>
      <c r="F293" t="str">
        <f t="shared" ca="1" si="152"/>
        <v/>
      </c>
      <c r="G293" s="242" t="str">
        <f t="shared" si="139"/>
        <v>EandR1</v>
      </c>
      <c r="H293" s="242" t="str">
        <f t="shared" si="140"/>
        <v>frstot</v>
      </c>
      <c r="I293" s="242" t="str">
        <f t="shared" si="141"/>
        <v>exps162b</v>
      </c>
      <c r="J293" s="242" t="str">
        <f t="shared" si="142"/>
        <v>EandR1-</v>
      </c>
      <c r="K293" s="242" t="str">
        <f t="shared" si="143"/>
        <v>frstot-exps162b</v>
      </c>
      <c r="L293" s="242" t="str">
        <f t="shared" si="144"/>
        <v>frstot-</v>
      </c>
    </row>
    <row r="294" spans="1:12">
      <c r="A294" s="243" t="s">
        <v>824</v>
      </c>
      <c r="B294" s="311">
        <f t="shared" ca="1" si="124"/>
        <v>0</v>
      </c>
      <c r="C294" t="str">
        <f t="shared" ca="1" si="152"/>
        <v/>
      </c>
      <c r="D294" t="str">
        <f t="shared" ca="1" si="152"/>
        <v/>
      </c>
      <c r="E294" t="str">
        <f t="shared" ca="1" si="152"/>
        <v/>
      </c>
      <c r="F294" t="str">
        <f t="shared" ca="1" si="152"/>
        <v/>
      </c>
      <c r="G294" s="242" t="str">
        <f t="shared" si="139"/>
        <v>EandR1</v>
      </c>
      <c r="H294" s="242" t="str">
        <f t="shared" si="140"/>
        <v>centot</v>
      </c>
      <c r="I294" s="242" t="str">
        <f t="shared" si="141"/>
        <v>exps162b</v>
      </c>
      <c r="J294" s="242" t="str">
        <f t="shared" si="142"/>
        <v>EandR1-</v>
      </c>
      <c r="K294" s="242" t="str">
        <f t="shared" si="143"/>
        <v>centot-exps162b</v>
      </c>
      <c r="L294" s="242" t="str">
        <f t="shared" si="144"/>
        <v>centot-</v>
      </c>
    </row>
    <row r="295" spans="1:12">
      <c r="A295" s="243" t="s">
        <v>825</v>
      </c>
      <c r="B295" s="311">
        <f t="shared" ca="1" si="124"/>
        <v>0</v>
      </c>
      <c r="C295" t="str">
        <f t="shared" ca="1" si="152"/>
        <v/>
      </c>
      <c r="D295" t="str">
        <f t="shared" ca="1" si="152"/>
        <v/>
      </c>
      <c r="E295" t="str">
        <f t="shared" ca="1" si="152"/>
        <v/>
      </c>
      <c r="F295" t="str">
        <f t="shared" ca="1" si="152"/>
        <v/>
      </c>
      <c r="G295" s="242" t="str">
        <f t="shared" si="139"/>
        <v>EandR1</v>
      </c>
      <c r="H295" s="242" t="str">
        <f t="shared" si="140"/>
        <v>tradtot</v>
      </c>
      <c r="I295" s="242" t="str">
        <f t="shared" si="141"/>
        <v>exps162b</v>
      </c>
      <c r="J295" s="242" t="str">
        <f t="shared" si="142"/>
        <v>EandR1-</v>
      </c>
      <c r="K295" s="242" t="str">
        <f t="shared" si="143"/>
        <v>tradtot-exps162b</v>
      </c>
      <c r="L295" s="242" t="str">
        <f t="shared" si="144"/>
        <v>tradtot-</v>
      </c>
    </row>
    <row r="296" spans="1:12">
      <c r="A296" s="243" t="s">
        <v>826</v>
      </c>
      <c r="B296" s="311">
        <f t="shared" ca="1" si="124"/>
        <v>0</v>
      </c>
      <c r="C296" t="str">
        <f t="shared" ca="1" si="152"/>
        <v/>
      </c>
      <c r="D296" t="str">
        <f t="shared" ca="1" si="152"/>
        <v/>
      </c>
      <c r="E296" t="str">
        <f t="shared" ca="1" si="152"/>
        <v/>
      </c>
      <c r="F296" t="str">
        <f t="shared" ca="1" si="152"/>
        <v/>
      </c>
      <c r="G296" s="242" t="str">
        <f t="shared" si="139"/>
        <v>EandR1</v>
      </c>
      <c r="H296" s="242" t="str">
        <f t="shared" si="140"/>
        <v>edutot</v>
      </c>
      <c r="I296" s="242" t="str">
        <f t="shared" si="141"/>
        <v>expgrandtot</v>
      </c>
      <c r="J296" s="242" t="str">
        <f t="shared" si="142"/>
        <v>EandR1-</v>
      </c>
      <c r="K296" s="242" t="str">
        <f t="shared" si="143"/>
        <v>edutot-expgrandtot</v>
      </c>
      <c r="L296" s="242" t="str">
        <f t="shared" si="144"/>
        <v>edutot-</v>
      </c>
    </row>
    <row r="297" spans="1:12">
      <c r="A297" s="243" t="s">
        <v>827</v>
      </c>
      <c r="B297" s="311">
        <f t="shared" ca="1" si="124"/>
        <v>0</v>
      </c>
      <c r="C297" t="str">
        <f t="shared" ca="1" si="152"/>
        <v/>
      </c>
      <c r="D297" t="str">
        <f t="shared" ca="1" si="152"/>
        <v/>
      </c>
      <c r="E297" t="str">
        <f t="shared" ca="1" si="152"/>
        <v/>
      </c>
      <c r="F297" t="str">
        <f t="shared" ca="1" si="152"/>
        <v/>
      </c>
      <c r="G297" s="242" t="str">
        <f t="shared" si="139"/>
        <v>EandR1</v>
      </c>
      <c r="H297" s="242" t="str">
        <f t="shared" si="140"/>
        <v>transtot</v>
      </c>
      <c r="I297" s="242" t="str">
        <f t="shared" si="141"/>
        <v>expgrandtot</v>
      </c>
      <c r="J297" s="242" t="str">
        <f t="shared" si="142"/>
        <v>EandR1-</v>
      </c>
      <c r="K297" s="242" t="str">
        <f t="shared" si="143"/>
        <v>transtot-expgrandtot</v>
      </c>
      <c r="L297" s="242" t="str">
        <f t="shared" si="144"/>
        <v>transtot-</v>
      </c>
    </row>
    <row r="298" spans="1:12">
      <c r="A298" s="243" t="s">
        <v>828</v>
      </c>
      <c r="B298" s="311">
        <f t="shared" ca="1" si="124"/>
        <v>0</v>
      </c>
      <c r="C298" t="str">
        <f t="shared" ca="1" si="152"/>
        <v/>
      </c>
      <c r="D298" t="str">
        <f t="shared" ca="1" si="152"/>
        <v/>
      </c>
      <c r="E298" t="str">
        <f t="shared" ca="1" si="152"/>
        <v/>
      </c>
      <c r="F298" t="str">
        <f t="shared" ca="1" si="152"/>
        <v/>
      </c>
      <c r="G298" s="242" t="str">
        <f t="shared" si="139"/>
        <v>EandR1</v>
      </c>
      <c r="H298" s="242" t="str">
        <f t="shared" si="140"/>
        <v>sctot</v>
      </c>
      <c r="I298" s="242" t="str">
        <f t="shared" si="141"/>
        <v>expgrandtot</v>
      </c>
      <c r="J298" s="242" t="str">
        <f t="shared" si="142"/>
        <v>EandR1-</v>
      </c>
      <c r="K298" s="242" t="str">
        <f t="shared" si="143"/>
        <v>sctot-expgrandtot</v>
      </c>
      <c r="L298" s="242" t="str">
        <f t="shared" si="144"/>
        <v>sctot-</v>
      </c>
    </row>
    <row r="299" spans="1:12">
      <c r="A299" s="243" t="s">
        <v>829</v>
      </c>
      <c r="B299" s="311">
        <f t="shared" ca="1" si="124"/>
        <v>0</v>
      </c>
      <c r="C299" t="str">
        <f t="shared" ca="1" si="152"/>
        <v/>
      </c>
      <c r="D299" t="str">
        <f t="shared" ca="1" si="152"/>
        <v/>
      </c>
      <c r="E299" t="str">
        <f t="shared" ca="1" si="152"/>
        <v/>
      </c>
      <c r="F299" t="str">
        <f t="shared" ca="1" si="152"/>
        <v/>
      </c>
      <c r="G299" s="242" t="str">
        <f t="shared" si="139"/>
        <v>EandR1</v>
      </c>
      <c r="H299" s="242" t="str">
        <f t="shared" si="140"/>
        <v>phtot</v>
      </c>
      <c r="I299" s="242" t="str">
        <f t="shared" si="141"/>
        <v>expgrandtot</v>
      </c>
      <c r="J299" s="242" t="str">
        <f t="shared" si="142"/>
        <v>EandR1-</v>
      </c>
      <c r="K299" s="242" t="str">
        <f t="shared" si="143"/>
        <v>phtot-expgrandtot</v>
      </c>
      <c r="L299" s="242" t="str">
        <f t="shared" si="144"/>
        <v>phtot-</v>
      </c>
    </row>
    <row r="300" spans="1:12">
      <c r="A300" s="243" t="s">
        <v>830</v>
      </c>
      <c r="B300" s="311">
        <f t="shared" ca="1" si="124"/>
        <v>0</v>
      </c>
      <c r="C300" t="str">
        <f t="shared" ca="1" si="152"/>
        <v/>
      </c>
      <c r="D300" t="str">
        <f t="shared" ca="1" si="152"/>
        <v/>
      </c>
      <c r="E300" t="str">
        <f t="shared" ca="1" si="152"/>
        <v/>
      </c>
      <c r="F300" t="str">
        <f t="shared" ca="1" si="152"/>
        <v/>
      </c>
      <c r="G300" s="242" t="str">
        <f t="shared" ref="G300:G301" si="153">LEFT(A300,SEARCH("-",A300)-1)</f>
        <v>EandR1</v>
      </c>
      <c r="H300" s="242" t="str">
        <f t="shared" ref="H300:H301" si="154">LEFT(K300,SEARCH("-",K300)-1)</f>
        <v>houshratot</v>
      </c>
      <c r="I300" s="242" t="str">
        <f t="shared" ref="I300:I301" si="155">SUBSTITUTE(K300,L300,"")</f>
        <v>exps162b</v>
      </c>
      <c r="J300" s="242" t="str">
        <f t="shared" ref="J300:J301" si="156">LEFT(A300,SEARCH("-",A300))</f>
        <v>EandR1-</v>
      </c>
      <c r="K300" s="242" t="str">
        <f t="shared" ref="K300:K301" si="157">SUBSTITUTE(A300,J300,"")</f>
        <v>houshratot-exps162b</v>
      </c>
      <c r="L300" s="242" t="str">
        <f t="shared" ref="L300:L301" si="158">LEFT(K300,SEARCH("-",K300))</f>
        <v>houshratot-</v>
      </c>
    </row>
    <row r="301" spans="1:12">
      <c r="A301" s="243" t="s">
        <v>831</v>
      </c>
      <c r="B301" s="311">
        <f t="shared" ca="1" si="124"/>
        <v>0</v>
      </c>
      <c r="C301" t="str">
        <f t="shared" ca="1" si="152"/>
        <v/>
      </c>
      <c r="D301" t="str">
        <f t="shared" ca="1" si="152"/>
        <v/>
      </c>
      <c r="E301" t="str">
        <f t="shared" ca="1" si="152"/>
        <v/>
      </c>
      <c r="F301" t="str">
        <f t="shared" ca="1" si="152"/>
        <v/>
      </c>
      <c r="G301" s="242" t="str">
        <f t="shared" si="153"/>
        <v>EandR1</v>
      </c>
      <c r="H301" s="242" t="str">
        <f t="shared" si="154"/>
        <v>housgfcftot</v>
      </c>
      <c r="I301" s="242" t="str">
        <f t="shared" si="155"/>
        <v>exps162b</v>
      </c>
      <c r="J301" s="242" t="str">
        <f t="shared" si="156"/>
        <v>EandR1-</v>
      </c>
      <c r="K301" s="242" t="str">
        <f t="shared" si="157"/>
        <v>housgfcftot-exps162b</v>
      </c>
      <c r="L301" s="242" t="str">
        <f t="shared" si="158"/>
        <v>housgfcftot-</v>
      </c>
    </row>
    <row r="302" spans="1:12">
      <c r="A302" s="243" t="s">
        <v>832</v>
      </c>
      <c r="B302" s="311">
        <f t="shared" ca="1" si="124"/>
        <v>0</v>
      </c>
      <c r="C302" t="str">
        <f t="shared" ca="1" si="152"/>
        <v/>
      </c>
      <c r="D302" t="str">
        <f t="shared" ca="1" si="152"/>
        <v/>
      </c>
      <c r="E302" t="str">
        <f t="shared" ca="1" si="152"/>
        <v/>
      </c>
      <c r="F302" t="str">
        <f t="shared" ca="1" si="152"/>
        <v/>
      </c>
      <c r="G302" s="242" t="str">
        <f t="shared" si="139"/>
        <v>EandR1</v>
      </c>
      <c r="H302" s="242" t="str">
        <f t="shared" si="140"/>
        <v>houstot</v>
      </c>
      <c r="I302" s="242" t="str">
        <f t="shared" si="141"/>
        <v>exps162b</v>
      </c>
      <c r="J302" s="242" t="str">
        <f t="shared" si="142"/>
        <v>EandR1-</v>
      </c>
      <c r="K302" s="242" t="str">
        <f t="shared" si="143"/>
        <v>houstot-exps162b</v>
      </c>
      <c r="L302" s="242" t="str">
        <f t="shared" si="144"/>
        <v>houstot-</v>
      </c>
    </row>
    <row r="303" spans="1:12">
      <c r="A303" s="243" t="s">
        <v>833</v>
      </c>
      <c r="B303" s="311">
        <f t="shared" ca="1" si="124"/>
        <v>0</v>
      </c>
      <c r="C303" t="str">
        <f t="shared" ca="1" si="152"/>
        <v/>
      </c>
      <c r="D303" t="str">
        <f t="shared" ca="1" si="152"/>
        <v/>
      </c>
      <c r="E303" t="str">
        <f t="shared" ca="1" si="152"/>
        <v/>
      </c>
      <c r="F303" t="str">
        <f t="shared" ca="1" si="152"/>
        <v/>
      </c>
      <c r="G303" s="242" t="str">
        <f t="shared" si="139"/>
        <v>EandR1</v>
      </c>
      <c r="H303" s="242" t="str">
        <f t="shared" si="140"/>
        <v>cultot</v>
      </c>
      <c r="I303" s="242" t="str">
        <f t="shared" si="141"/>
        <v>expgrandtot</v>
      </c>
      <c r="J303" s="242" t="str">
        <f t="shared" si="142"/>
        <v>EandR1-</v>
      </c>
      <c r="K303" s="242" t="str">
        <f t="shared" si="143"/>
        <v>cultot-expgrandtot</v>
      </c>
      <c r="L303" s="242" t="str">
        <f t="shared" si="144"/>
        <v>cultot-</v>
      </c>
    </row>
    <row r="304" spans="1:12">
      <c r="A304" s="243" t="s">
        <v>834</v>
      </c>
      <c r="B304" s="311">
        <f t="shared" ca="1" si="124"/>
        <v>0</v>
      </c>
      <c r="C304" t="str">
        <f t="shared" ca="1" si="152"/>
        <v/>
      </c>
      <c r="D304" t="str">
        <f t="shared" ca="1" si="152"/>
        <v/>
      </c>
      <c r="E304" t="str">
        <f t="shared" ca="1" si="152"/>
        <v/>
      </c>
      <c r="F304" t="str">
        <f t="shared" ca="1" si="152"/>
        <v/>
      </c>
      <c r="G304" s="242" t="str">
        <f t="shared" si="139"/>
        <v>EandR1</v>
      </c>
      <c r="H304" s="242" t="str">
        <f t="shared" si="140"/>
        <v>envtot</v>
      </c>
      <c r="I304" s="242" t="str">
        <f t="shared" si="141"/>
        <v>expgrandtot</v>
      </c>
      <c r="J304" s="242" t="str">
        <f t="shared" si="142"/>
        <v>EandR1-</v>
      </c>
      <c r="K304" s="242" t="str">
        <f t="shared" si="143"/>
        <v>envtot-expgrandtot</v>
      </c>
      <c r="L304" s="242" t="str">
        <f t="shared" si="144"/>
        <v>envtot-</v>
      </c>
    </row>
    <row r="305" spans="1:12">
      <c r="A305" s="243" t="s">
        <v>835</v>
      </c>
      <c r="B305" s="311">
        <f t="shared" ca="1" si="124"/>
        <v>0</v>
      </c>
      <c r="C305" t="str">
        <f t="shared" ca="1" si="152"/>
        <v/>
      </c>
      <c r="D305" t="str">
        <f t="shared" ca="1" si="152"/>
        <v/>
      </c>
      <c r="E305" t="str">
        <f t="shared" ca="1" si="152"/>
        <v/>
      </c>
      <c r="F305" t="str">
        <f t="shared" ca="1" si="152"/>
        <v/>
      </c>
      <c r="G305" s="242" t="str">
        <f t="shared" si="139"/>
        <v>EandR1</v>
      </c>
      <c r="H305" s="242" t="str">
        <f t="shared" si="140"/>
        <v>plantot</v>
      </c>
      <c r="I305" s="242" t="str">
        <f t="shared" si="141"/>
        <v>expgrandtot</v>
      </c>
      <c r="J305" s="242" t="str">
        <f t="shared" si="142"/>
        <v>EandR1-</v>
      </c>
      <c r="K305" s="242" t="str">
        <f t="shared" si="143"/>
        <v>plantot-expgrandtot</v>
      </c>
      <c r="L305" s="242" t="str">
        <f t="shared" si="144"/>
        <v>plantot-</v>
      </c>
    </row>
    <row r="306" spans="1:12">
      <c r="A306" s="243" t="s">
        <v>836</v>
      </c>
      <c r="B306" s="311">
        <f t="shared" ca="1" si="124"/>
        <v>0</v>
      </c>
      <c r="C306" t="str">
        <f t="shared" ca="1" si="152"/>
        <v/>
      </c>
      <c r="D306" t="str">
        <f t="shared" ca="1" si="152"/>
        <v/>
      </c>
      <c r="E306" t="str">
        <f t="shared" ca="1" si="152"/>
        <v/>
      </c>
      <c r="F306" t="str">
        <f t="shared" ca="1" si="152"/>
        <v/>
      </c>
      <c r="G306" s="242" t="str">
        <f t="shared" si="139"/>
        <v>EandR1</v>
      </c>
      <c r="H306" s="242" t="s">
        <v>208</v>
      </c>
      <c r="I306" s="242" t="str">
        <f t="shared" si="141"/>
        <v>expgrandtot</v>
      </c>
      <c r="J306" s="242" t="str">
        <f t="shared" si="142"/>
        <v>EandR1-</v>
      </c>
      <c r="K306" s="242" t="str">
        <f t="shared" si="143"/>
        <v>digtot-expgrandtot</v>
      </c>
      <c r="L306" s="242" t="str">
        <f t="shared" si="144"/>
        <v>digtot-</v>
      </c>
    </row>
    <row r="307" spans="1:12">
      <c r="A307" s="243" t="s">
        <v>837</v>
      </c>
      <c r="B307" s="311">
        <f t="shared" ca="1" si="124"/>
        <v>0</v>
      </c>
      <c r="C307" t="str">
        <f t="shared" ca="1" si="152"/>
        <v/>
      </c>
      <c r="D307" t="str">
        <f t="shared" ca="1" si="152"/>
        <v/>
      </c>
      <c r="E307" t="str">
        <f t="shared" ca="1" si="152"/>
        <v/>
      </c>
      <c r="F307" t="str">
        <f t="shared" ca="1" si="152"/>
        <v/>
      </c>
      <c r="G307" s="242" t="str">
        <f t="shared" si="139"/>
        <v>EandR1</v>
      </c>
      <c r="H307" s="242" t="str">
        <f t="shared" si="140"/>
        <v>poltot</v>
      </c>
      <c r="I307" s="242" t="str">
        <f t="shared" si="141"/>
        <v>expgrandtot</v>
      </c>
      <c r="J307" s="242" t="str">
        <f t="shared" si="142"/>
        <v>EandR1-</v>
      </c>
      <c r="K307" s="242" t="str">
        <f t="shared" si="143"/>
        <v>poltot-expgrandtot</v>
      </c>
      <c r="L307" s="242" t="str">
        <f t="shared" si="144"/>
        <v>poltot-</v>
      </c>
    </row>
    <row r="308" spans="1:12">
      <c r="A308" s="243" t="s">
        <v>838</v>
      </c>
      <c r="B308" s="311">
        <f t="shared" ca="1" si="124"/>
        <v>0</v>
      </c>
      <c r="C308" t="str">
        <f t="shared" ca="1" si="152"/>
        <v/>
      </c>
      <c r="D308" t="str">
        <f t="shared" ca="1" si="152"/>
        <v/>
      </c>
      <c r="E308" t="str">
        <f t="shared" ca="1" si="152"/>
        <v/>
      </c>
      <c r="F308" t="str">
        <f t="shared" ca="1" si="152"/>
        <v/>
      </c>
      <c r="G308" s="242" t="str">
        <f t="shared" si="139"/>
        <v>EandR1</v>
      </c>
      <c r="H308" s="242" t="str">
        <f t="shared" si="140"/>
        <v>frstot</v>
      </c>
      <c r="I308" s="242" t="str">
        <f t="shared" si="141"/>
        <v>expgrandtot</v>
      </c>
      <c r="J308" s="242" t="str">
        <f t="shared" si="142"/>
        <v>EandR1-</v>
      </c>
      <c r="K308" s="242" t="str">
        <f t="shared" si="143"/>
        <v>frstot-expgrandtot</v>
      </c>
      <c r="L308" s="242" t="str">
        <f t="shared" si="144"/>
        <v>frstot-</v>
      </c>
    </row>
    <row r="309" spans="1:12">
      <c r="A309" s="243" t="s">
        <v>839</v>
      </c>
      <c r="B309" s="311">
        <f t="shared" ref="B309:B388" ca="1" si="159">INDEX(INDIRECT(LEFT($A309,SEARCH("-",$A309,1)-1)&amp;"_data"),MATCH(MID($A309, SEARCH("-",$A309) + 1, SEARCH("-",$A309,SEARCH("-",$A309)+1) - SEARCH("-",$A309) - 1),INDIRECT(LEFT($A309,SEARCH("-",$A309,1)-1)&amp;"_rows"),0),MATCH(RIGHT($A309,LEN($A309) - SEARCH("-", $A309, SEARCH("-", $A309) + 1)),INDIRECT(LEFT($A309,SEARCH("-",$A309,1)-1)&amp;"_Header"),0))</f>
        <v>0</v>
      </c>
      <c r="C309" t="str">
        <f t="shared" ca="1" si="152"/>
        <v/>
      </c>
      <c r="D309" t="str">
        <f t="shared" ca="1" si="152"/>
        <v/>
      </c>
      <c r="E309" t="str">
        <f t="shared" ca="1" si="152"/>
        <v/>
      </c>
      <c r="F309" t="str">
        <f t="shared" ca="1" si="152"/>
        <v/>
      </c>
      <c r="G309" s="242" t="str">
        <f t="shared" si="139"/>
        <v>EandR1</v>
      </c>
      <c r="H309" s="242" t="str">
        <f t="shared" si="140"/>
        <v>centot</v>
      </c>
      <c r="I309" s="242" t="str">
        <f t="shared" si="141"/>
        <v>expgrandtot</v>
      </c>
      <c r="J309" s="242" t="str">
        <f t="shared" si="142"/>
        <v>EandR1-</v>
      </c>
      <c r="K309" s="242" t="str">
        <f t="shared" si="143"/>
        <v>centot-expgrandtot</v>
      </c>
      <c r="L309" s="242" t="str">
        <f t="shared" si="144"/>
        <v>centot-</v>
      </c>
    </row>
    <row r="310" spans="1:12">
      <c r="A310" s="243" t="s">
        <v>840</v>
      </c>
      <c r="B310" s="311">
        <f t="shared" ca="1" si="159"/>
        <v>0</v>
      </c>
      <c r="C310" t="str">
        <f t="shared" ca="1" si="152"/>
        <v/>
      </c>
      <c r="D310" t="str">
        <f t="shared" ca="1" si="152"/>
        <v/>
      </c>
      <c r="E310" t="str">
        <f t="shared" ca="1" si="152"/>
        <v/>
      </c>
      <c r="F310" t="str">
        <f t="shared" ca="1" si="152"/>
        <v/>
      </c>
      <c r="G310" s="242" t="str">
        <f t="shared" si="139"/>
        <v>EandR1</v>
      </c>
      <c r="H310" s="242" t="str">
        <f t="shared" si="140"/>
        <v>tradtot</v>
      </c>
      <c r="I310" s="242" t="str">
        <f t="shared" si="141"/>
        <v>expgrandtot</v>
      </c>
      <c r="J310" s="242" t="str">
        <f t="shared" si="142"/>
        <v>EandR1-</v>
      </c>
      <c r="K310" s="242" t="str">
        <f t="shared" si="143"/>
        <v>tradtot-expgrandtot</v>
      </c>
      <c r="L310" s="242" t="str">
        <f t="shared" si="144"/>
        <v>tradtot-</v>
      </c>
    </row>
    <row r="311" spans="1:12">
      <c r="A311" s="243" t="s">
        <v>311</v>
      </c>
      <c r="B311" s="311">
        <f t="shared" ca="1" si="159"/>
        <v>0</v>
      </c>
      <c r="C311">
        <f t="shared" ca="1" si="152"/>
        <v>0</v>
      </c>
      <c r="D311">
        <f t="shared" ca="1" si="152"/>
        <v>0</v>
      </c>
      <c r="E311">
        <f t="shared" ca="1" si="152"/>
        <v>0</v>
      </c>
      <c r="F311" t="str">
        <f t="shared" ca="1" si="152"/>
        <v/>
      </c>
      <c r="G311" s="242" t="str">
        <f t="shared" si="139"/>
        <v>EandR1</v>
      </c>
      <c r="H311" s="242" t="str">
        <f t="shared" si="140"/>
        <v>alltot</v>
      </c>
      <c r="I311" s="242" t="str">
        <f t="shared" si="141"/>
        <v>explsvt</v>
      </c>
      <c r="J311" s="242" t="str">
        <f t="shared" si="142"/>
        <v>EandR1-</v>
      </c>
      <c r="K311" s="242" t="str">
        <f t="shared" si="143"/>
        <v>alltot-explsvt</v>
      </c>
      <c r="L311" s="242" t="str">
        <f t="shared" si="144"/>
        <v>alltot-</v>
      </c>
    </row>
    <row r="312" spans="1:12">
      <c r="A312" s="243" t="s">
        <v>841</v>
      </c>
      <c r="B312" s="311">
        <f t="shared" ca="1" si="159"/>
        <v>0</v>
      </c>
      <c r="C312" t="str">
        <f t="shared" ca="1" si="152"/>
        <v/>
      </c>
      <c r="D312" t="str">
        <f t="shared" ca="1" si="152"/>
        <v/>
      </c>
      <c r="E312" t="str">
        <f t="shared" ca="1" si="152"/>
        <v/>
      </c>
      <c r="F312" t="str">
        <f t="shared" ca="1" si="152"/>
        <v/>
      </c>
      <c r="G312" s="242" t="str">
        <f t="shared" ref="G312:G313" si="160">LEFT(A312,SEARCH("-",A312)-1)</f>
        <v>EandR1</v>
      </c>
      <c r="H312" s="242" t="str">
        <f t="shared" ref="H312:H313" si="161">LEFT(K312,SEARCH("-",K312)-1)</f>
        <v>houshratot</v>
      </c>
      <c r="I312" s="242" t="str">
        <f t="shared" ref="I312:I313" si="162">SUBSTITUTE(K312,L312,"")</f>
        <v>expgrandtot</v>
      </c>
      <c r="J312" s="242" t="str">
        <f t="shared" ref="J312:J313" si="163">LEFT(A312,SEARCH("-",A312))</f>
        <v>EandR1-</v>
      </c>
      <c r="K312" s="242" t="str">
        <f t="shared" ref="K312:K313" si="164">SUBSTITUTE(A312,J312,"")</f>
        <v>houshratot-expgrandtot</v>
      </c>
      <c r="L312" s="242" t="str">
        <f t="shared" ref="L312:L313" si="165">LEFT(K312,SEARCH("-",K312))</f>
        <v>houshratot-</v>
      </c>
    </row>
    <row r="313" spans="1:12">
      <c r="A313" s="243" t="s">
        <v>842</v>
      </c>
      <c r="B313" s="311">
        <f t="shared" ca="1" si="159"/>
        <v>0</v>
      </c>
      <c r="C313" t="str">
        <f t="shared" ca="1" si="152"/>
        <v/>
      </c>
      <c r="D313" t="str">
        <f t="shared" ca="1" si="152"/>
        <v/>
      </c>
      <c r="E313" t="str">
        <f t="shared" ca="1" si="152"/>
        <v/>
      </c>
      <c r="F313" t="str">
        <f t="shared" ca="1" si="152"/>
        <v/>
      </c>
      <c r="G313" s="242" t="str">
        <f t="shared" si="160"/>
        <v>EandR1</v>
      </c>
      <c r="H313" s="242" t="str">
        <f t="shared" si="161"/>
        <v>housgfcftot</v>
      </c>
      <c r="I313" s="242" t="str">
        <f t="shared" si="162"/>
        <v>expgrandtot</v>
      </c>
      <c r="J313" s="242" t="str">
        <f t="shared" si="163"/>
        <v>EandR1-</v>
      </c>
      <c r="K313" s="242" t="str">
        <f t="shared" si="164"/>
        <v>housgfcftot-expgrandtot</v>
      </c>
      <c r="L313" s="242" t="str">
        <f t="shared" si="165"/>
        <v>housgfcftot-</v>
      </c>
    </row>
    <row r="314" spans="1:12">
      <c r="A314" s="243" t="s">
        <v>843</v>
      </c>
      <c r="B314" s="311">
        <f t="shared" ca="1" si="159"/>
        <v>0</v>
      </c>
      <c r="C314" t="str">
        <f t="shared" ca="1" si="152"/>
        <v/>
      </c>
      <c r="D314" t="str">
        <f t="shared" ca="1" si="152"/>
        <v/>
      </c>
      <c r="E314" t="str">
        <f t="shared" ca="1" si="152"/>
        <v/>
      </c>
      <c r="F314" t="str">
        <f t="shared" ca="1" si="152"/>
        <v/>
      </c>
      <c r="G314" s="242" t="str">
        <f t="shared" si="139"/>
        <v>EandR1</v>
      </c>
      <c r="H314" s="242" t="str">
        <f t="shared" si="140"/>
        <v>houstot</v>
      </c>
      <c r="I314" s="242" t="str">
        <f t="shared" si="141"/>
        <v>expgrandtot</v>
      </c>
      <c r="J314" s="242" t="str">
        <f t="shared" si="142"/>
        <v>EandR1-</v>
      </c>
      <c r="K314" s="242" t="str">
        <f t="shared" si="143"/>
        <v>houstot-expgrandtot</v>
      </c>
      <c r="L314" s="242" t="str">
        <f t="shared" si="144"/>
        <v>houstot-</v>
      </c>
    </row>
    <row r="315" spans="1:12">
      <c r="A315" s="243" t="s">
        <v>319</v>
      </c>
      <c r="B315" s="311">
        <f t="shared" ca="1" si="159"/>
        <v>0</v>
      </c>
      <c r="C315">
        <f t="shared" ref="C315:F339" ca="1" si="166">IFERROR(INDEX(INDIRECT(LEFT($A315,SEARCH("-",$A315,1)-1)&amp;"_validation_data"),MATCH($A315&amp;"-"&amp;C$1,INDIRECT(LEFT($A315,SEARCH("-",$A315,1)-1)&amp;"_validation_rows"),0),3),"")</f>
        <v>0</v>
      </c>
      <c r="D315">
        <f t="shared" ca="1" si="166"/>
        <v>0</v>
      </c>
      <c r="E315">
        <f t="shared" ca="1" si="166"/>
        <v>0</v>
      </c>
      <c r="F315" t="str">
        <f t="shared" ca="1" si="166"/>
        <v/>
      </c>
      <c r="G315" s="242" t="str">
        <f t="shared" si="139"/>
        <v>EandR1</v>
      </c>
      <c r="H315" s="242" t="str">
        <f t="shared" si="140"/>
        <v>alltot</v>
      </c>
      <c r="I315" s="242" t="str">
        <f t="shared" si="141"/>
        <v>exps162b</v>
      </c>
      <c r="J315" s="242" t="str">
        <f t="shared" si="142"/>
        <v>EandR1-</v>
      </c>
      <c r="K315" s="242" t="str">
        <f t="shared" si="143"/>
        <v>alltot-exps162b</v>
      </c>
      <c r="L315" s="242" t="str">
        <f t="shared" si="144"/>
        <v>alltot-</v>
      </c>
    </row>
    <row r="316" spans="1:12">
      <c r="A316" s="243" t="s">
        <v>844</v>
      </c>
      <c r="B316" s="311">
        <f t="shared" ca="1" si="159"/>
        <v>0</v>
      </c>
      <c r="C316" t="str">
        <f t="shared" ca="1" si="166"/>
        <v/>
      </c>
      <c r="D316" t="str">
        <f t="shared" ca="1" si="166"/>
        <v/>
      </c>
      <c r="E316" t="str">
        <f t="shared" ca="1" si="166"/>
        <v/>
      </c>
      <c r="F316" t="str">
        <f t="shared" ca="1" si="166"/>
        <v/>
      </c>
      <c r="G316" s="242" t="str">
        <f t="shared" si="139"/>
        <v>EandR1</v>
      </c>
      <c r="H316" s="242" t="str">
        <f t="shared" si="140"/>
        <v>alltot</v>
      </c>
      <c r="I316" s="242" t="str">
        <f t="shared" si="141"/>
        <v>expgrandtot</v>
      </c>
      <c r="J316" s="242" t="str">
        <f t="shared" si="142"/>
        <v>EandR1-</v>
      </c>
      <c r="K316" s="242" t="str">
        <f t="shared" si="143"/>
        <v>alltot-expgrandtot</v>
      </c>
      <c r="L316" s="242" t="str">
        <f t="shared" si="144"/>
        <v>alltot-</v>
      </c>
    </row>
    <row r="317" spans="1:12">
      <c r="A317" s="243" t="s">
        <v>845</v>
      </c>
      <c r="B317" s="311">
        <f t="shared" ca="1" si="159"/>
        <v>0</v>
      </c>
      <c r="C317" t="str">
        <f t="shared" ca="1" si="166"/>
        <v/>
      </c>
      <c r="D317" t="str">
        <f t="shared" ca="1" si="166"/>
        <v/>
      </c>
      <c r="E317" t="str">
        <f t="shared" ca="1" si="166"/>
        <v/>
      </c>
      <c r="F317" t="str">
        <f t="shared" ca="1" si="166"/>
        <v/>
      </c>
      <c r="G317" s="242" t="str">
        <f t="shared" si="139"/>
        <v>EandR1</v>
      </c>
      <c r="H317" s="242" t="str">
        <f t="shared" si="140"/>
        <v>edutot</v>
      </c>
      <c r="I317" s="242" t="str">
        <f t="shared" si="141"/>
        <v>rectng</v>
      </c>
      <c r="J317" s="242" t="str">
        <f t="shared" si="142"/>
        <v>EandR1-</v>
      </c>
      <c r="K317" s="242" t="str">
        <f t="shared" si="143"/>
        <v>edutot-rectng</v>
      </c>
      <c r="L317" s="242" t="str">
        <f t="shared" si="144"/>
        <v>edutot-</v>
      </c>
    </row>
    <row r="318" spans="1:12">
      <c r="A318" s="243" t="s">
        <v>846</v>
      </c>
      <c r="B318" s="311">
        <f t="shared" ca="1" si="159"/>
        <v>0</v>
      </c>
      <c r="C318" t="str">
        <f t="shared" ca="1" si="166"/>
        <v/>
      </c>
      <c r="D318" t="str">
        <f t="shared" ca="1" si="166"/>
        <v/>
      </c>
      <c r="E318" t="str">
        <f t="shared" ca="1" si="166"/>
        <v/>
      </c>
      <c r="F318" t="str">
        <f t="shared" ca="1" si="166"/>
        <v/>
      </c>
      <c r="G318" s="242" t="str">
        <f t="shared" si="139"/>
        <v>EandR1</v>
      </c>
      <c r="H318" s="242" t="str">
        <f t="shared" si="140"/>
        <v>transtot</v>
      </c>
      <c r="I318" s="242" t="str">
        <f t="shared" si="141"/>
        <v>rectng</v>
      </c>
      <c r="J318" s="242" t="str">
        <f t="shared" si="142"/>
        <v>EandR1-</v>
      </c>
      <c r="K318" s="242" t="str">
        <f t="shared" si="143"/>
        <v>transtot-rectng</v>
      </c>
      <c r="L318" s="242" t="str">
        <f t="shared" si="144"/>
        <v>transtot-</v>
      </c>
    </row>
    <row r="319" spans="1:12">
      <c r="A319" s="243" t="s">
        <v>847</v>
      </c>
      <c r="B319" s="311">
        <f t="shared" ca="1" si="159"/>
        <v>0</v>
      </c>
      <c r="C319" t="str">
        <f t="shared" ca="1" si="166"/>
        <v/>
      </c>
      <c r="D319" t="str">
        <f t="shared" ca="1" si="166"/>
        <v/>
      </c>
      <c r="E319" t="str">
        <f t="shared" ca="1" si="166"/>
        <v/>
      </c>
      <c r="F319" t="str">
        <f t="shared" ca="1" si="166"/>
        <v/>
      </c>
      <c r="G319" s="242" t="str">
        <f t="shared" si="139"/>
        <v>EandR1</v>
      </c>
      <c r="H319" s="242" t="str">
        <f t="shared" si="140"/>
        <v>sctot</v>
      </c>
      <c r="I319" s="242" t="str">
        <f t="shared" si="141"/>
        <v>rectng</v>
      </c>
      <c r="J319" s="242" t="str">
        <f t="shared" si="142"/>
        <v>EandR1-</v>
      </c>
      <c r="K319" s="242" t="str">
        <f t="shared" si="143"/>
        <v>sctot-rectng</v>
      </c>
      <c r="L319" s="242" t="str">
        <f t="shared" si="144"/>
        <v>sctot-</v>
      </c>
    </row>
    <row r="320" spans="1:12">
      <c r="A320" s="243" t="s">
        <v>848</v>
      </c>
      <c r="B320" s="311">
        <f t="shared" ca="1" si="159"/>
        <v>0</v>
      </c>
      <c r="C320" t="str">
        <f t="shared" ca="1" si="166"/>
        <v/>
      </c>
      <c r="D320" t="str">
        <f t="shared" ca="1" si="166"/>
        <v/>
      </c>
      <c r="E320" t="str">
        <f t="shared" ca="1" si="166"/>
        <v/>
      </c>
      <c r="F320" t="str">
        <f t="shared" ca="1" si="166"/>
        <v/>
      </c>
      <c r="G320" s="242" t="str">
        <f t="shared" si="139"/>
        <v>EandR1</v>
      </c>
      <c r="H320" s="242" t="str">
        <f t="shared" si="140"/>
        <v>phtot</v>
      </c>
      <c r="I320" s="242" t="str">
        <f t="shared" si="141"/>
        <v>rectng</v>
      </c>
      <c r="J320" s="242" t="str">
        <f t="shared" si="142"/>
        <v>EandR1-</v>
      </c>
      <c r="K320" s="242" t="str">
        <f t="shared" si="143"/>
        <v>phtot-rectng</v>
      </c>
      <c r="L320" s="242" t="str">
        <f t="shared" si="144"/>
        <v>phtot-</v>
      </c>
    </row>
    <row r="321" spans="1:12">
      <c r="A321" s="243" t="s">
        <v>849</v>
      </c>
      <c r="B321" s="311">
        <f t="shared" ca="1" si="159"/>
        <v>0</v>
      </c>
      <c r="C321" t="str">
        <f t="shared" ca="1" si="166"/>
        <v/>
      </c>
      <c r="D321" t="str">
        <f t="shared" ca="1" si="166"/>
        <v/>
      </c>
      <c r="E321" t="str">
        <f t="shared" ca="1" si="166"/>
        <v/>
      </c>
      <c r="F321" t="str">
        <f t="shared" ca="1" si="166"/>
        <v/>
      </c>
      <c r="G321" s="242" t="str">
        <f t="shared" ref="G321:G322" si="167">LEFT(A321,SEARCH("-",A321)-1)</f>
        <v>EandR1</v>
      </c>
      <c r="H321" s="242" t="str">
        <f t="shared" ref="H321:H322" si="168">LEFT(K321,SEARCH("-",K321)-1)</f>
        <v>houshratot</v>
      </c>
      <c r="I321" s="242" t="str">
        <f t="shared" ref="I321:I322" si="169">SUBSTITUTE(K321,L321,"")</f>
        <v>rectng</v>
      </c>
      <c r="J321" s="242" t="str">
        <f t="shared" ref="J321:J322" si="170">LEFT(A321,SEARCH("-",A321))</f>
        <v>EandR1-</v>
      </c>
      <c r="K321" s="242" t="str">
        <f t="shared" ref="K321:K322" si="171">SUBSTITUTE(A321,J321,"")</f>
        <v>houshratot-rectng</v>
      </c>
      <c r="L321" s="242" t="str">
        <f t="shared" ref="L321:L322" si="172">LEFT(K321,SEARCH("-",K321))</f>
        <v>houshratot-</v>
      </c>
    </row>
    <row r="322" spans="1:12">
      <c r="A322" s="243" t="s">
        <v>850</v>
      </c>
      <c r="B322" s="311">
        <f t="shared" ca="1" si="159"/>
        <v>0</v>
      </c>
      <c r="C322" t="str">
        <f t="shared" ca="1" si="166"/>
        <v/>
      </c>
      <c r="D322" t="str">
        <f t="shared" ca="1" si="166"/>
        <v/>
      </c>
      <c r="E322" t="str">
        <f t="shared" ca="1" si="166"/>
        <v/>
      </c>
      <c r="F322" t="str">
        <f t="shared" ca="1" si="166"/>
        <v/>
      </c>
      <c r="G322" s="242" t="str">
        <f t="shared" si="167"/>
        <v>EandR1</v>
      </c>
      <c r="H322" s="242" t="str">
        <f t="shared" si="168"/>
        <v>housgfcftot</v>
      </c>
      <c r="I322" s="242" t="str">
        <f t="shared" si="169"/>
        <v>rectng</v>
      </c>
      <c r="J322" s="242" t="str">
        <f t="shared" si="170"/>
        <v>EandR1-</v>
      </c>
      <c r="K322" s="242" t="str">
        <f t="shared" si="171"/>
        <v>housgfcftot-rectng</v>
      </c>
      <c r="L322" s="242" t="str">
        <f t="shared" si="172"/>
        <v>housgfcftot-</v>
      </c>
    </row>
    <row r="323" spans="1:12">
      <c r="A323" s="243" t="s">
        <v>851</v>
      </c>
      <c r="B323" s="311">
        <f t="shared" ca="1" si="159"/>
        <v>0</v>
      </c>
      <c r="C323" t="str">
        <f t="shared" ca="1" si="166"/>
        <v/>
      </c>
      <c r="D323" t="str">
        <f t="shared" ca="1" si="166"/>
        <v/>
      </c>
      <c r="E323" t="str">
        <f t="shared" ca="1" si="166"/>
        <v/>
      </c>
      <c r="F323" t="str">
        <f t="shared" ca="1" si="166"/>
        <v/>
      </c>
      <c r="G323" s="242" t="str">
        <f t="shared" si="139"/>
        <v>EandR1</v>
      </c>
      <c r="H323" s="242" t="str">
        <f t="shared" si="140"/>
        <v>houstot</v>
      </c>
      <c r="I323" s="242" t="str">
        <f t="shared" si="141"/>
        <v>rectng</v>
      </c>
      <c r="J323" s="242" t="str">
        <f t="shared" si="142"/>
        <v>EandR1-</v>
      </c>
      <c r="K323" s="242" t="str">
        <f t="shared" si="143"/>
        <v>houstot-rectng</v>
      </c>
      <c r="L323" s="242" t="str">
        <f t="shared" si="144"/>
        <v>houstot-</v>
      </c>
    </row>
    <row r="324" spans="1:12">
      <c r="A324" s="243" t="s">
        <v>852</v>
      </c>
      <c r="B324" s="311">
        <f t="shared" ca="1" si="159"/>
        <v>0</v>
      </c>
      <c r="C324" t="str">
        <f t="shared" ca="1" si="166"/>
        <v/>
      </c>
      <c r="D324" t="str">
        <f t="shared" ca="1" si="166"/>
        <v/>
      </c>
      <c r="E324" t="str">
        <f t="shared" ca="1" si="166"/>
        <v/>
      </c>
      <c r="F324" t="str">
        <f t="shared" ca="1" si="166"/>
        <v/>
      </c>
      <c r="G324" s="242" t="str">
        <f t="shared" si="139"/>
        <v>EandR1</v>
      </c>
      <c r="H324" s="242" t="str">
        <f t="shared" si="140"/>
        <v>cultot</v>
      </c>
      <c r="I324" s="242" t="str">
        <f t="shared" si="141"/>
        <v>rectng</v>
      </c>
      <c r="J324" s="242" t="str">
        <f t="shared" si="142"/>
        <v>EandR1-</v>
      </c>
      <c r="K324" s="242" t="str">
        <f t="shared" si="143"/>
        <v>cultot-rectng</v>
      </c>
      <c r="L324" s="242" t="str">
        <f t="shared" si="144"/>
        <v>cultot-</v>
      </c>
    </row>
    <row r="325" spans="1:12">
      <c r="A325" s="243" t="s">
        <v>853</v>
      </c>
      <c r="B325" s="311">
        <f t="shared" ca="1" si="159"/>
        <v>0</v>
      </c>
      <c r="C325" t="str">
        <f t="shared" ca="1" si="166"/>
        <v/>
      </c>
      <c r="D325" t="str">
        <f t="shared" ca="1" si="166"/>
        <v/>
      </c>
      <c r="E325" t="str">
        <f t="shared" ca="1" si="166"/>
        <v/>
      </c>
      <c r="F325" t="str">
        <f t="shared" ca="1" si="166"/>
        <v/>
      </c>
      <c r="G325" s="242" t="str">
        <f t="shared" si="139"/>
        <v>EandR1</v>
      </c>
      <c r="H325" s="242" t="str">
        <f t="shared" si="140"/>
        <v>envtot</v>
      </c>
      <c r="I325" s="242" t="str">
        <f t="shared" si="141"/>
        <v>rectng</v>
      </c>
      <c r="J325" s="242" t="str">
        <f t="shared" si="142"/>
        <v>EandR1-</v>
      </c>
      <c r="K325" s="242" t="str">
        <f t="shared" si="143"/>
        <v>envtot-rectng</v>
      </c>
      <c r="L325" s="242" t="str">
        <f t="shared" si="144"/>
        <v>envtot-</v>
      </c>
    </row>
    <row r="326" spans="1:12">
      <c r="A326" s="243" t="s">
        <v>854</v>
      </c>
      <c r="B326" s="311">
        <f t="shared" ca="1" si="159"/>
        <v>0</v>
      </c>
      <c r="C326" t="str">
        <f t="shared" ca="1" si="166"/>
        <v/>
      </c>
      <c r="D326" t="str">
        <f t="shared" ca="1" si="166"/>
        <v/>
      </c>
      <c r="E326" t="str">
        <f t="shared" ca="1" si="166"/>
        <v/>
      </c>
      <c r="F326" t="str">
        <f t="shared" ca="1" si="166"/>
        <v/>
      </c>
      <c r="G326" s="242" t="str">
        <f t="shared" si="139"/>
        <v>EandR1</v>
      </c>
      <c r="H326" s="242" t="str">
        <f t="shared" si="140"/>
        <v>plantot</v>
      </c>
      <c r="I326" s="242" t="str">
        <f t="shared" si="141"/>
        <v>rectng</v>
      </c>
      <c r="J326" s="242" t="str">
        <f t="shared" si="142"/>
        <v>EandR1-</v>
      </c>
      <c r="K326" s="242" t="str">
        <f t="shared" si="143"/>
        <v>plantot-rectng</v>
      </c>
      <c r="L326" s="242" t="str">
        <f t="shared" si="144"/>
        <v>plantot-</v>
      </c>
    </row>
    <row r="327" spans="1:12">
      <c r="A327" s="243" t="s">
        <v>855</v>
      </c>
      <c r="B327" s="311">
        <f t="shared" ca="1" si="159"/>
        <v>0</v>
      </c>
      <c r="C327" t="str">
        <f t="shared" ca="1" si="166"/>
        <v/>
      </c>
      <c r="D327" t="str">
        <f t="shared" ca="1" si="166"/>
        <v/>
      </c>
      <c r="E327" t="str">
        <f t="shared" ca="1" si="166"/>
        <v/>
      </c>
      <c r="F327" t="str">
        <f t="shared" ca="1" si="166"/>
        <v/>
      </c>
      <c r="G327" s="242" t="str">
        <f t="shared" si="139"/>
        <v>EandR1</v>
      </c>
      <c r="H327" s="242" t="s">
        <v>208</v>
      </c>
      <c r="I327" s="242" t="str">
        <f t="shared" si="141"/>
        <v>rectng</v>
      </c>
      <c r="J327" s="242" t="str">
        <f t="shared" si="142"/>
        <v>EandR1-</v>
      </c>
      <c r="K327" s="242" t="str">
        <f t="shared" si="143"/>
        <v>digtot-rectng</v>
      </c>
      <c r="L327" s="242" t="str">
        <f t="shared" si="144"/>
        <v>digtot-</v>
      </c>
    </row>
    <row r="328" spans="1:12">
      <c r="A328" s="243" t="s">
        <v>856</v>
      </c>
      <c r="B328" s="311">
        <f t="shared" ca="1" si="159"/>
        <v>0</v>
      </c>
      <c r="C328" t="str">
        <f t="shared" ca="1" si="166"/>
        <v/>
      </c>
      <c r="D328" t="str">
        <f t="shared" ca="1" si="166"/>
        <v/>
      </c>
      <c r="E328" t="str">
        <f t="shared" ca="1" si="166"/>
        <v/>
      </c>
      <c r="F328" t="str">
        <f t="shared" ca="1" si="166"/>
        <v/>
      </c>
      <c r="G328" s="242" t="str">
        <f t="shared" si="139"/>
        <v>EandR1</v>
      </c>
      <c r="H328" s="242" t="str">
        <f t="shared" si="140"/>
        <v>poltot</v>
      </c>
      <c r="I328" s="242" t="str">
        <f t="shared" si="141"/>
        <v>rectng</v>
      </c>
      <c r="J328" s="242" t="str">
        <f t="shared" si="142"/>
        <v>EandR1-</v>
      </c>
      <c r="K328" s="242" t="str">
        <f t="shared" si="143"/>
        <v>poltot-rectng</v>
      </c>
      <c r="L328" s="242" t="str">
        <f t="shared" si="144"/>
        <v>poltot-</v>
      </c>
    </row>
    <row r="329" spans="1:12">
      <c r="A329" s="243" t="s">
        <v>857</v>
      </c>
      <c r="B329" s="311">
        <f t="shared" ca="1" si="159"/>
        <v>0</v>
      </c>
      <c r="C329" t="str">
        <f t="shared" ca="1" si="166"/>
        <v/>
      </c>
      <c r="D329" t="str">
        <f t="shared" ca="1" si="166"/>
        <v/>
      </c>
      <c r="E329" t="str">
        <f t="shared" ca="1" si="166"/>
        <v/>
      </c>
      <c r="F329" t="str">
        <f t="shared" ca="1" si="166"/>
        <v/>
      </c>
      <c r="G329" s="242" t="str">
        <f t="shared" si="139"/>
        <v>EandR1</v>
      </c>
      <c r="H329" s="242" t="str">
        <f t="shared" si="140"/>
        <v>frstot</v>
      </c>
      <c r="I329" s="242" t="str">
        <f t="shared" si="141"/>
        <v>rectng</v>
      </c>
      <c r="J329" s="242" t="str">
        <f t="shared" si="142"/>
        <v>EandR1-</v>
      </c>
      <c r="K329" s="242" t="str">
        <f t="shared" si="143"/>
        <v>frstot-rectng</v>
      </c>
      <c r="L329" s="242" t="str">
        <f t="shared" si="144"/>
        <v>frstot-</v>
      </c>
    </row>
    <row r="330" spans="1:12">
      <c r="A330" s="243" t="s">
        <v>858</v>
      </c>
      <c r="B330" s="311">
        <f t="shared" ca="1" si="159"/>
        <v>0</v>
      </c>
      <c r="C330" t="str">
        <f t="shared" ca="1" si="166"/>
        <v/>
      </c>
      <c r="D330" t="str">
        <f t="shared" ca="1" si="166"/>
        <v/>
      </c>
      <c r="E330" t="str">
        <f t="shared" ca="1" si="166"/>
        <v/>
      </c>
      <c r="F330" t="str">
        <f t="shared" ca="1" si="166"/>
        <v/>
      </c>
      <c r="G330" s="242" t="str">
        <f t="shared" si="139"/>
        <v>EandR1</v>
      </c>
      <c r="H330" s="242" t="str">
        <f t="shared" si="140"/>
        <v>centot</v>
      </c>
      <c r="I330" s="242" t="str">
        <f t="shared" si="141"/>
        <v>rectng</v>
      </c>
      <c r="J330" s="242" t="str">
        <f t="shared" si="142"/>
        <v>EandR1-</v>
      </c>
      <c r="K330" s="242" t="str">
        <f t="shared" si="143"/>
        <v>centot-rectng</v>
      </c>
      <c r="L330" s="242" t="str">
        <f t="shared" si="144"/>
        <v>centot-</v>
      </c>
    </row>
    <row r="331" spans="1:12">
      <c r="A331" s="243" t="s">
        <v>859</v>
      </c>
      <c r="B331" s="311">
        <f t="shared" ca="1" si="159"/>
        <v>0</v>
      </c>
      <c r="C331" t="str">
        <f t="shared" ca="1" si="166"/>
        <v/>
      </c>
      <c r="D331" t="str">
        <f t="shared" ca="1" si="166"/>
        <v/>
      </c>
      <c r="E331" t="str">
        <f t="shared" ca="1" si="166"/>
        <v/>
      </c>
      <c r="F331" t="str">
        <f t="shared" ca="1" si="166"/>
        <v/>
      </c>
      <c r="G331" s="242" t="str">
        <f t="shared" si="139"/>
        <v>EandR1</v>
      </c>
      <c r="H331" s="242" t="str">
        <f t="shared" si="140"/>
        <v>tradtot</v>
      </c>
      <c r="I331" s="242" t="str">
        <f t="shared" si="141"/>
        <v>rectng</v>
      </c>
      <c r="J331" s="242" t="str">
        <f t="shared" si="142"/>
        <v>EandR1-</v>
      </c>
      <c r="K331" s="242" t="str">
        <f t="shared" si="143"/>
        <v>tradtot-rectng</v>
      </c>
      <c r="L331" s="242" t="str">
        <f t="shared" si="144"/>
        <v>tradtot-</v>
      </c>
    </row>
    <row r="332" spans="1:12">
      <c r="A332" s="243" t="s">
        <v>326</v>
      </c>
      <c r="B332" s="311">
        <f t="shared" ca="1" si="159"/>
        <v>0</v>
      </c>
      <c r="C332">
        <f t="shared" ca="1" si="166"/>
        <v>0</v>
      </c>
      <c r="D332">
        <f t="shared" ca="1" si="166"/>
        <v>0</v>
      </c>
      <c r="E332">
        <f t="shared" ca="1" si="166"/>
        <v>0</v>
      </c>
      <c r="F332" t="str">
        <f t="shared" ca="1" si="166"/>
        <v/>
      </c>
      <c r="G332" s="242" t="str">
        <f t="shared" si="139"/>
        <v>EandR1</v>
      </c>
      <c r="H332" s="242" t="str">
        <f t="shared" si="140"/>
        <v>alltot</v>
      </c>
      <c r="I332" s="242" t="str">
        <f t="shared" si="141"/>
        <v>rectng</v>
      </c>
      <c r="J332" s="242" t="str">
        <f t="shared" si="142"/>
        <v>EandR1-</v>
      </c>
      <c r="K332" s="242" t="str">
        <f t="shared" si="143"/>
        <v>alltot-rectng</v>
      </c>
      <c r="L332" s="242" t="str">
        <f t="shared" si="144"/>
        <v>alltot-</v>
      </c>
    </row>
    <row r="333" spans="1:12">
      <c r="A333" s="243" t="s">
        <v>860</v>
      </c>
      <c r="B333" s="311">
        <f t="shared" ca="1" si="159"/>
        <v>0</v>
      </c>
      <c r="C333" t="str">
        <f t="shared" ca="1" si="166"/>
        <v/>
      </c>
      <c r="D333" t="str">
        <f t="shared" ca="1" si="166"/>
        <v/>
      </c>
      <c r="E333" t="str">
        <f t="shared" ca="1" si="166"/>
        <v/>
      </c>
      <c r="F333" t="str">
        <f t="shared" ca="1" si="166"/>
        <v/>
      </c>
      <c r="G333" s="242" t="str">
        <f t="shared" si="139"/>
        <v>EandR1</v>
      </c>
      <c r="H333" s="242" t="str">
        <f t="shared" si="140"/>
        <v>edutot</v>
      </c>
      <c r="I333" s="242" t="str">
        <f t="shared" si="141"/>
        <v>recint</v>
      </c>
      <c r="J333" s="242" t="str">
        <f t="shared" si="142"/>
        <v>EandR1-</v>
      </c>
      <c r="K333" s="242" t="str">
        <f t="shared" si="143"/>
        <v>edutot-recint</v>
      </c>
      <c r="L333" s="242" t="str">
        <f t="shared" si="144"/>
        <v>edutot-</v>
      </c>
    </row>
    <row r="334" spans="1:12">
      <c r="A334" s="243" t="s">
        <v>861</v>
      </c>
      <c r="B334" s="311">
        <f t="shared" ca="1" si="159"/>
        <v>0</v>
      </c>
      <c r="C334" t="str">
        <f t="shared" ca="1" si="166"/>
        <v/>
      </c>
      <c r="D334" t="str">
        <f t="shared" ca="1" si="166"/>
        <v/>
      </c>
      <c r="E334" t="str">
        <f t="shared" ca="1" si="166"/>
        <v/>
      </c>
      <c r="F334" t="str">
        <f t="shared" ca="1" si="166"/>
        <v/>
      </c>
      <c r="G334" s="242" t="str">
        <f t="shared" si="139"/>
        <v>EandR1</v>
      </c>
      <c r="H334" s="242" t="str">
        <f t="shared" si="140"/>
        <v>transtot</v>
      </c>
      <c r="I334" s="242" t="str">
        <f t="shared" si="141"/>
        <v>recint</v>
      </c>
      <c r="J334" s="242" t="str">
        <f t="shared" si="142"/>
        <v>EandR1-</v>
      </c>
      <c r="K334" s="242" t="str">
        <f t="shared" si="143"/>
        <v>transtot-recint</v>
      </c>
      <c r="L334" s="242" t="str">
        <f t="shared" si="144"/>
        <v>transtot-</v>
      </c>
    </row>
    <row r="335" spans="1:12">
      <c r="A335" s="243" t="s">
        <v>862</v>
      </c>
      <c r="B335" s="311">
        <f t="shared" ca="1" si="159"/>
        <v>0</v>
      </c>
      <c r="C335" t="str">
        <f t="shared" ca="1" si="166"/>
        <v/>
      </c>
      <c r="D335" t="str">
        <f t="shared" ca="1" si="166"/>
        <v/>
      </c>
      <c r="E335" t="str">
        <f t="shared" ca="1" si="166"/>
        <v/>
      </c>
      <c r="F335" t="str">
        <f t="shared" ca="1" si="166"/>
        <v/>
      </c>
      <c r="G335" s="242" t="str">
        <f t="shared" si="139"/>
        <v>EandR1</v>
      </c>
      <c r="H335" s="242" t="str">
        <f t="shared" si="140"/>
        <v>sctot</v>
      </c>
      <c r="I335" s="242" t="str">
        <f t="shared" si="141"/>
        <v>recint</v>
      </c>
      <c r="J335" s="242" t="str">
        <f t="shared" si="142"/>
        <v>EandR1-</v>
      </c>
      <c r="K335" s="242" t="str">
        <f t="shared" si="143"/>
        <v>sctot-recint</v>
      </c>
      <c r="L335" s="242" t="str">
        <f t="shared" si="144"/>
        <v>sctot-</v>
      </c>
    </row>
    <row r="336" spans="1:12">
      <c r="A336" s="243" t="s">
        <v>863</v>
      </c>
      <c r="B336" s="311">
        <f t="shared" ca="1" si="159"/>
        <v>0</v>
      </c>
      <c r="C336" t="str">
        <f t="shared" ca="1" si="166"/>
        <v/>
      </c>
      <c r="D336" t="str">
        <f t="shared" ca="1" si="166"/>
        <v/>
      </c>
      <c r="E336" t="str">
        <f t="shared" ca="1" si="166"/>
        <v/>
      </c>
      <c r="F336" t="str">
        <f t="shared" ca="1" si="166"/>
        <v/>
      </c>
      <c r="G336" s="242" t="str">
        <f t="shared" si="139"/>
        <v>EandR1</v>
      </c>
      <c r="H336" s="242" t="str">
        <f t="shared" si="140"/>
        <v>phtot</v>
      </c>
      <c r="I336" s="242" t="str">
        <f t="shared" si="141"/>
        <v>recint</v>
      </c>
      <c r="J336" s="242" t="str">
        <f t="shared" si="142"/>
        <v>EandR1-</v>
      </c>
      <c r="K336" s="242" t="str">
        <f t="shared" si="143"/>
        <v>phtot-recint</v>
      </c>
      <c r="L336" s="242" t="str">
        <f t="shared" si="144"/>
        <v>phtot-</v>
      </c>
    </row>
    <row r="337" spans="1:12">
      <c r="A337" s="243" t="s">
        <v>864</v>
      </c>
      <c r="B337" s="311">
        <f t="shared" ca="1" si="159"/>
        <v>0</v>
      </c>
      <c r="C337" t="str">
        <f t="shared" ca="1" si="166"/>
        <v/>
      </c>
      <c r="D337" t="str">
        <f t="shared" ca="1" si="166"/>
        <v/>
      </c>
      <c r="E337" t="str">
        <f t="shared" ca="1" si="166"/>
        <v/>
      </c>
      <c r="F337" t="str">
        <f t="shared" ca="1" si="166"/>
        <v/>
      </c>
      <c r="G337" s="242" t="str">
        <f t="shared" ref="G337:G338" si="173">LEFT(A337,SEARCH("-",A337)-1)</f>
        <v>EandR1</v>
      </c>
      <c r="H337" s="242" t="str">
        <f t="shared" ref="H337:H338" si="174">LEFT(K337,SEARCH("-",K337)-1)</f>
        <v>houshratot</v>
      </c>
      <c r="I337" s="242" t="str">
        <f t="shared" ref="I337:I338" si="175">SUBSTITUTE(K337,L337,"")</f>
        <v>recint</v>
      </c>
      <c r="J337" s="242" t="str">
        <f t="shared" ref="J337:J338" si="176">LEFT(A337,SEARCH("-",A337))</f>
        <v>EandR1-</v>
      </c>
      <c r="K337" s="242" t="str">
        <f t="shared" ref="K337:K338" si="177">SUBSTITUTE(A337,J337,"")</f>
        <v>houshratot-recint</v>
      </c>
      <c r="L337" s="242" t="str">
        <f t="shared" ref="L337:L338" si="178">LEFT(K337,SEARCH("-",K337))</f>
        <v>houshratot-</v>
      </c>
    </row>
    <row r="338" spans="1:12">
      <c r="A338" s="243" t="s">
        <v>865</v>
      </c>
      <c r="B338" s="311">
        <f t="shared" ca="1" si="159"/>
        <v>0</v>
      </c>
      <c r="C338" t="str">
        <f t="shared" ca="1" si="166"/>
        <v/>
      </c>
      <c r="D338" t="str">
        <f t="shared" ca="1" si="166"/>
        <v/>
      </c>
      <c r="E338" t="str">
        <f t="shared" ca="1" si="166"/>
        <v/>
      </c>
      <c r="F338" t="str">
        <f t="shared" ca="1" si="166"/>
        <v/>
      </c>
      <c r="G338" s="242" t="str">
        <f t="shared" si="173"/>
        <v>EandR1</v>
      </c>
      <c r="H338" s="242" t="str">
        <f t="shared" si="174"/>
        <v>housgfcftot</v>
      </c>
      <c r="I338" s="242" t="str">
        <f t="shared" si="175"/>
        <v>recint</v>
      </c>
      <c r="J338" s="242" t="str">
        <f t="shared" si="176"/>
        <v>EandR1-</v>
      </c>
      <c r="K338" s="242" t="str">
        <f t="shared" si="177"/>
        <v>housgfcftot-recint</v>
      </c>
      <c r="L338" s="242" t="str">
        <f t="shared" si="178"/>
        <v>housgfcftot-</v>
      </c>
    </row>
    <row r="339" spans="1:12">
      <c r="A339" s="243" t="s">
        <v>866</v>
      </c>
      <c r="B339" s="311">
        <f t="shared" ca="1" si="159"/>
        <v>0</v>
      </c>
      <c r="C339" t="str">
        <f t="shared" ca="1" si="166"/>
        <v/>
      </c>
      <c r="D339" t="str">
        <f t="shared" ca="1" si="166"/>
        <v/>
      </c>
      <c r="E339" t="str">
        <f t="shared" ca="1" si="166"/>
        <v/>
      </c>
      <c r="F339" t="str">
        <f t="shared" ca="1" si="166"/>
        <v/>
      </c>
      <c r="G339" s="242" t="str">
        <f t="shared" si="139"/>
        <v>EandR1</v>
      </c>
      <c r="H339" s="242" t="str">
        <f t="shared" si="140"/>
        <v>houstot</v>
      </c>
      <c r="I339" s="242" t="str">
        <f t="shared" si="141"/>
        <v>recint</v>
      </c>
      <c r="J339" s="242" t="str">
        <f t="shared" si="142"/>
        <v>EandR1-</v>
      </c>
      <c r="K339" s="242" t="str">
        <f t="shared" si="143"/>
        <v>houstot-recint</v>
      </c>
      <c r="L339" s="242" t="str">
        <f t="shared" si="144"/>
        <v>houstot-</v>
      </c>
    </row>
    <row r="340" spans="1:12">
      <c r="A340" s="243" t="s">
        <v>867</v>
      </c>
      <c r="B340" s="311">
        <f t="shared" ca="1" si="159"/>
        <v>0</v>
      </c>
      <c r="C340" t="str">
        <f t="shared" ref="C340:F363" ca="1" si="179">IFERROR(INDEX(INDIRECT(LEFT($A340,SEARCH("-",$A340,1)-1)&amp;"_validation_data"),MATCH($A340&amp;"-"&amp;C$1,INDIRECT(LEFT($A340,SEARCH("-",$A340,1)-1)&amp;"_validation_rows"),0),3),"")</f>
        <v/>
      </c>
      <c r="D340" t="str">
        <f t="shared" ca="1" si="179"/>
        <v/>
      </c>
      <c r="E340" t="str">
        <f t="shared" ca="1" si="179"/>
        <v/>
      </c>
      <c r="F340" t="str">
        <f t="shared" ca="1" si="179"/>
        <v/>
      </c>
      <c r="G340" s="242" t="str">
        <f t="shared" si="139"/>
        <v>EandR1</v>
      </c>
      <c r="H340" s="242" t="str">
        <f t="shared" si="140"/>
        <v>cultot</v>
      </c>
      <c r="I340" s="242" t="str">
        <f t="shared" si="141"/>
        <v>recint</v>
      </c>
      <c r="J340" s="242" t="str">
        <f t="shared" si="142"/>
        <v>EandR1-</v>
      </c>
      <c r="K340" s="242" t="str">
        <f t="shared" si="143"/>
        <v>cultot-recint</v>
      </c>
      <c r="L340" s="242" t="str">
        <f t="shared" si="144"/>
        <v>cultot-</v>
      </c>
    </row>
    <row r="341" spans="1:12">
      <c r="A341" s="243" t="s">
        <v>868</v>
      </c>
      <c r="B341" s="311">
        <f t="shared" ca="1" si="159"/>
        <v>0</v>
      </c>
      <c r="C341" t="str">
        <f t="shared" ca="1" si="179"/>
        <v/>
      </c>
      <c r="D341" t="str">
        <f t="shared" ca="1" si="179"/>
        <v/>
      </c>
      <c r="E341" t="str">
        <f t="shared" ca="1" si="179"/>
        <v/>
      </c>
      <c r="F341" t="str">
        <f t="shared" ca="1" si="179"/>
        <v/>
      </c>
      <c r="G341" s="242" t="str">
        <f t="shared" si="139"/>
        <v>EandR1</v>
      </c>
      <c r="H341" s="242" t="str">
        <f t="shared" si="140"/>
        <v>envtot</v>
      </c>
      <c r="I341" s="242" t="str">
        <f t="shared" si="141"/>
        <v>recint</v>
      </c>
      <c r="J341" s="242" t="str">
        <f t="shared" si="142"/>
        <v>EandR1-</v>
      </c>
      <c r="K341" s="242" t="str">
        <f t="shared" si="143"/>
        <v>envtot-recint</v>
      </c>
      <c r="L341" s="242" t="str">
        <f t="shared" si="144"/>
        <v>envtot-</v>
      </c>
    </row>
    <row r="342" spans="1:12">
      <c r="A342" s="243" t="s">
        <v>869</v>
      </c>
      <c r="B342" s="311">
        <f t="shared" ca="1" si="159"/>
        <v>0</v>
      </c>
      <c r="C342" t="str">
        <f t="shared" ca="1" si="179"/>
        <v/>
      </c>
      <c r="D342" t="str">
        <f t="shared" ca="1" si="179"/>
        <v/>
      </c>
      <c r="E342" t="str">
        <f t="shared" ca="1" si="179"/>
        <v/>
      </c>
      <c r="F342" t="str">
        <f t="shared" ca="1" si="179"/>
        <v/>
      </c>
      <c r="G342" s="242" t="str">
        <f t="shared" si="139"/>
        <v>EandR1</v>
      </c>
      <c r="H342" s="242" t="str">
        <f t="shared" si="140"/>
        <v>plantot</v>
      </c>
      <c r="I342" s="242" t="str">
        <f t="shared" si="141"/>
        <v>recint</v>
      </c>
      <c r="J342" s="242" t="str">
        <f t="shared" si="142"/>
        <v>EandR1-</v>
      </c>
      <c r="K342" s="242" t="str">
        <f t="shared" si="143"/>
        <v>plantot-recint</v>
      </c>
      <c r="L342" s="242" t="str">
        <f t="shared" si="144"/>
        <v>plantot-</v>
      </c>
    </row>
    <row r="343" spans="1:12">
      <c r="A343" s="243" t="s">
        <v>870</v>
      </c>
      <c r="B343" s="311">
        <f t="shared" ca="1" si="159"/>
        <v>0</v>
      </c>
      <c r="C343" t="str">
        <f t="shared" ca="1" si="179"/>
        <v/>
      </c>
      <c r="D343" t="str">
        <f t="shared" ca="1" si="179"/>
        <v/>
      </c>
      <c r="E343" t="str">
        <f t="shared" ca="1" si="179"/>
        <v/>
      </c>
      <c r="F343" t="str">
        <f t="shared" ca="1" si="179"/>
        <v/>
      </c>
      <c r="G343" s="242" t="str">
        <f t="shared" si="139"/>
        <v>EandR1</v>
      </c>
      <c r="H343" s="242" t="s">
        <v>208</v>
      </c>
      <c r="I343" s="242" t="str">
        <f t="shared" si="141"/>
        <v>recint</v>
      </c>
      <c r="J343" s="242" t="str">
        <f t="shared" si="142"/>
        <v>EandR1-</v>
      </c>
      <c r="K343" s="242" t="str">
        <f t="shared" si="143"/>
        <v>digtot-recint</v>
      </c>
      <c r="L343" s="242" t="str">
        <f t="shared" si="144"/>
        <v>digtot-</v>
      </c>
    </row>
    <row r="344" spans="1:12">
      <c r="A344" s="243" t="s">
        <v>871</v>
      </c>
      <c r="B344" s="311">
        <f t="shared" ca="1" si="159"/>
        <v>0</v>
      </c>
      <c r="C344" t="str">
        <f t="shared" ca="1" si="179"/>
        <v/>
      </c>
      <c r="D344" t="str">
        <f t="shared" ca="1" si="179"/>
        <v/>
      </c>
      <c r="E344" t="str">
        <f t="shared" ca="1" si="179"/>
        <v/>
      </c>
      <c r="F344" t="str">
        <f t="shared" ca="1" si="179"/>
        <v/>
      </c>
      <c r="G344" s="242" t="str">
        <f t="shared" si="139"/>
        <v>EandR1</v>
      </c>
      <c r="H344" s="242" t="str">
        <f t="shared" si="140"/>
        <v>poltot</v>
      </c>
      <c r="I344" s="242" t="str">
        <f t="shared" si="141"/>
        <v>recint</v>
      </c>
      <c r="J344" s="242" t="str">
        <f t="shared" si="142"/>
        <v>EandR1-</v>
      </c>
      <c r="K344" s="242" t="str">
        <f t="shared" si="143"/>
        <v>poltot-recint</v>
      </c>
      <c r="L344" s="242" t="str">
        <f t="shared" si="144"/>
        <v>poltot-</v>
      </c>
    </row>
    <row r="345" spans="1:12">
      <c r="A345" s="243" t="s">
        <v>872</v>
      </c>
      <c r="B345" s="311">
        <f t="shared" ca="1" si="159"/>
        <v>0</v>
      </c>
      <c r="C345" t="str">
        <f t="shared" ca="1" si="179"/>
        <v/>
      </c>
      <c r="D345" t="str">
        <f t="shared" ca="1" si="179"/>
        <v/>
      </c>
      <c r="E345" t="str">
        <f t="shared" ca="1" si="179"/>
        <v/>
      </c>
      <c r="F345" t="str">
        <f t="shared" ca="1" si="179"/>
        <v/>
      </c>
      <c r="G345" s="242" t="str">
        <f t="shared" ref="G345:G422" si="180">LEFT(A345,SEARCH("-",A345)-1)</f>
        <v>EandR1</v>
      </c>
      <c r="H345" s="242" t="str">
        <f t="shared" ref="H345:H422" si="181">LEFT(K345,SEARCH("-",K345)-1)</f>
        <v>frstot</v>
      </c>
      <c r="I345" s="242" t="str">
        <f t="shared" ref="I345:I422" si="182">SUBSTITUTE(K345,L345,"")</f>
        <v>recint</v>
      </c>
      <c r="J345" s="242" t="str">
        <f t="shared" ref="J345:J422" si="183">LEFT(A345,SEARCH("-",A345))</f>
        <v>EandR1-</v>
      </c>
      <c r="K345" s="242" t="str">
        <f t="shared" ref="K345:K422" si="184">SUBSTITUTE(A345,J345,"")</f>
        <v>frstot-recint</v>
      </c>
      <c r="L345" s="242" t="str">
        <f t="shared" ref="L345:L422" si="185">LEFT(K345,SEARCH("-",K345))</f>
        <v>frstot-</v>
      </c>
    </row>
    <row r="346" spans="1:12">
      <c r="A346" s="243" t="s">
        <v>873</v>
      </c>
      <c r="B346" s="311">
        <f t="shared" ca="1" si="159"/>
        <v>0</v>
      </c>
      <c r="C346" t="str">
        <f t="shared" ca="1" si="179"/>
        <v/>
      </c>
      <c r="D346" t="str">
        <f t="shared" ca="1" si="179"/>
        <v/>
      </c>
      <c r="E346" t="str">
        <f t="shared" ca="1" si="179"/>
        <v/>
      </c>
      <c r="F346" t="str">
        <f t="shared" ca="1" si="179"/>
        <v/>
      </c>
      <c r="G346" s="242" t="str">
        <f t="shared" si="180"/>
        <v>EandR1</v>
      </c>
      <c r="H346" s="242" t="str">
        <f t="shared" si="181"/>
        <v>centot</v>
      </c>
      <c r="I346" s="242" t="str">
        <f t="shared" si="182"/>
        <v>recint</v>
      </c>
      <c r="J346" s="242" t="str">
        <f t="shared" si="183"/>
        <v>EandR1-</v>
      </c>
      <c r="K346" s="242" t="str">
        <f t="shared" si="184"/>
        <v>centot-recint</v>
      </c>
      <c r="L346" s="242" t="str">
        <f t="shared" si="185"/>
        <v>centot-</v>
      </c>
    </row>
    <row r="347" spans="1:12">
      <c r="A347" s="243" t="s">
        <v>874</v>
      </c>
      <c r="B347" s="311">
        <f t="shared" ca="1" si="159"/>
        <v>0</v>
      </c>
      <c r="C347" t="str">
        <f t="shared" ca="1" si="179"/>
        <v/>
      </c>
      <c r="D347" t="str">
        <f t="shared" ca="1" si="179"/>
        <v/>
      </c>
      <c r="E347" t="str">
        <f t="shared" ca="1" si="179"/>
        <v/>
      </c>
      <c r="F347" t="str">
        <f t="shared" ca="1" si="179"/>
        <v/>
      </c>
      <c r="G347" s="242" t="str">
        <f t="shared" si="180"/>
        <v>EandR1</v>
      </c>
      <c r="H347" s="242" t="str">
        <f t="shared" si="181"/>
        <v>tradtot</v>
      </c>
      <c r="I347" s="242" t="str">
        <f t="shared" si="182"/>
        <v>recint</v>
      </c>
      <c r="J347" s="242" t="str">
        <f t="shared" si="183"/>
        <v>EandR1-</v>
      </c>
      <c r="K347" s="242" t="str">
        <f t="shared" si="184"/>
        <v>tradtot-recint</v>
      </c>
      <c r="L347" s="242" t="str">
        <f t="shared" si="185"/>
        <v>tradtot-</v>
      </c>
    </row>
    <row r="348" spans="1:12">
      <c r="A348" s="243" t="s">
        <v>333</v>
      </c>
      <c r="B348" s="311">
        <f t="shared" ca="1" si="159"/>
        <v>0</v>
      </c>
      <c r="C348">
        <f t="shared" ca="1" si="179"/>
        <v>0</v>
      </c>
      <c r="D348">
        <f t="shared" ca="1" si="179"/>
        <v>0</v>
      </c>
      <c r="E348">
        <f t="shared" ca="1" si="179"/>
        <v>0</v>
      </c>
      <c r="F348" t="str">
        <f t="shared" ca="1" si="179"/>
        <v/>
      </c>
      <c r="G348" s="242" t="str">
        <f t="shared" si="180"/>
        <v>EandR1</v>
      </c>
      <c r="H348" s="242" t="str">
        <f t="shared" si="181"/>
        <v>alltot</v>
      </c>
      <c r="I348" s="242" t="str">
        <f t="shared" si="182"/>
        <v>recint</v>
      </c>
      <c r="J348" s="242" t="str">
        <f t="shared" si="183"/>
        <v>EandR1-</v>
      </c>
      <c r="K348" s="242" t="str">
        <f t="shared" si="184"/>
        <v>alltot-recint</v>
      </c>
      <c r="L348" s="242" t="str">
        <f t="shared" si="185"/>
        <v>alltot-</v>
      </c>
    </row>
    <row r="349" spans="1:12">
      <c r="A349" s="243" t="s">
        <v>875</v>
      </c>
      <c r="B349" s="311">
        <f t="shared" ca="1" si="159"/>
        <v>0</v>
      </c>
      <c r="C349" t="str">
        <f t="shared" ca="1" si="179"/>
        <v/>
      </c>
      <c r="D349" t="str">
        <f t="shared" ca="1" si="179"/>
        <v/>
      </c>
      <c r="E349" t="str">
        <f t="shared" ca="1" si="179"/>
        <v/>
      </c>
      <c r="F349" t="str">
        <f t="shared" ca="1" si="179"/>
        <v/>
      </c>
      <c r="G349" s="242" t="str">
        <f t="shared" si="180"/>
        <v>EandR1</v>
      </c>
      <c r="H349" s="242" t="str">
        <f t="shared" si="181"/>
        <v>edutot</v>
      </c>
      <c r="I349" s="242" t="str">
        <f t="shared" si="182"/>
        <v>recrpy</v>
      </c>
      <c r="J349" s="242" t="str">
        <f t="shared" si="183"/>
        <v>EandR1-</v>
      </c>
      <c r="K349" s="242" t="str">
        <f t="shared" si="184"/>
        <v>edutot-recrpy</v>
      </c>
      <c r="L349" s="242" t="str">
        <f t="shared" si="185"/>
        <v>edutot-</v>
      </c>
    </row>
    <row r="350" spans="1:12">
      <c r="A350" s="243" t="s">
        <v>876</v>
      </c>
      <c r="B350" s="311">
        <f t="shared" ca="1" si="159"/>
        <v>0</v>
      </c>
      <c r="C350" t="str">
        <f t="shared" ca="1" si="179"/>
        <v/>
      </c>
      <c r="D350" t="str">
        <f t="shared" ca="1" si="179"/>
        <v/>
      </c>
      <c r="E350" t="str">
        <f t="shared" ca="1" si="179"/>
        <v/>
      </c>
      <c r="F350" t="str">
        <f t="shared" ca="1" si="179"/>
        <v/>
      </c>
      <c r="G350" s="242" t="str">
        <f t="shared" si="180"/>
        <v>EandR1</v>
      </c>
      <c r="H350" s="242" t="str">
        <f t="shared" si="181"/>
        <v>transtot</v>
      </c>
      <c r="I350" s="242" t="str">
        <f t="shared" si="182"/>
        <v>recrpy</v>
      </c>
      <c r="J350" s="242" t="str">
        <f t="shared" si="183"/>
        <v>EandR1-</v>
      </c>
      <c r="K350" s="242" t="str">
        <f t="shared" si="184"/>
        <v>transtot-recrpy</v>
      </c>
      <c r="L350" s="242" t="str">
        <f t="shared" si="185"/>
        <v>transtot-</v>
      </c>
    </row>
    <row r="351" spans="1:12">
      <c r="A351" s="243" t="s">
        <v>877</v>
      </c>
      <c r="B351" s="311">
        <f t="shared" ca="1" si="159"/>
        <v>0</v>
      </c>
      <c r="C351" t="str">
        <f t="shared" ca="1" si="179"/>
        <v/>
      </c>
      <c r="D351" t="str">
        <f t="shared" ca="1" si="179"/>
        <v/>
      </c>
      <c r="E351" t="str">
        <f t="shared" ca="1" si="179"/>
        <v/>
      </c>
      <c r="F351" t="str">
        <f t="shared" ca="1" si="179"/>
        <v/>
      </c>
      <c r="G351" s="242" t="str">
        <f t="shared" si="180"/>
        <v>EandR1</v>
      </c>
      <c r="H351" s="242" t="str">
        <f t="shared" si="181"/>
        <v>sctot</v>
      </c>
      <c r="I351" s="242" t="str">
        <f t="shared" si="182"/>
        <v>recrpy</v>
      </c>
      <c r="J351" s="242" t="str">
        <f t="shared" si="183"/>
        <v>EandR1-</v>
      </c>
      <c r="K351" s="242" t="str">
        <f t="shared" si="184"/>
        <v>sctot-recrpy</v>
      </c>
      <c r="L351" s="242" t="str">
        <f t="shared" si="185"/>
        <v>sctot-</v>
      </c>
    </row>
    <row r="352" spans="1:12">
      <c r="A352" s="243" t="s">
        <v>878</v>
      </c>
      <c r="B352" s="311">
        <f t="shared" ca="1" si="159"/>
        <v>0</v>
      </c>
      <c r="C352" t="str">
        <f t="shared" ca="1" si="179"/>
        <v/>
      </c>
      <c r="D352" t="str">
        <f t="shared" ca="1" si="179"/>
        <v/>
      </c>
      <c r="E352" t="str">
        <f t="shared" ca="1" si="179"/>
        <v/>
      </c>
      <c r="F352" t="str">
        <f t="shared" ca="1" si="179"/>
        <v/>
      </c>
      <c r="G352" s="242" t="str">
        <f t="shared" si="180"/>
        <v>EandR1</v>
      </c>
      <c r="H352" s="242" t="str">
        <f t="shared" si="181"/>
        <v>phtot</v>
      </c>
      <c r="I352" s="242" t="str">
        <f t="shared" si="182"/>
        <v>recrpy</v>
      </c>
      <c r="J352" s="242" t="str">
        <f t="shared" si="183"/>
        <v>EandR1-</v>
      </c>
      <c r="K352" s="242" t="str">
        <f t="shared" si="184"/>
        <v>phtot-recrpy</v>
      </c>
      <c r="L352" s="242" t="str">
        <f t="shared" si="185"/>
        <v>phtot-</v>
      </c>
    </row>
    <row r="353" spans="1:12">
      <c r="A353" s="243" t="s">
        <v>879</v>
      </c>
      <c r="B353" s="311">
        <f t="shared" ca="1" si="159"/>
        <v>0</v>
      </c>
      <c r="C353" t="str">
        <f t="shared" ca="1" si="179"/>
        <v/>
      </c>
      <c r="D353" t="str">
        <f t="shared" ca="1" si="179"/>
        <v/>
      </c>
      <c r="E353" t="str">
        <f t="shared" ca="1" si="179"/>
        <v/>
      </c>
      <c r="F353" t="str">
        <f t="shared" ca="1" si="179"/>
        <v/>
      </c>
      <c r="G353" s="242" t="str">
        <f t="shared" ref="G353:G354" si="186">LEFT(A353,SEARCH("-",A353)-1)</f>
        <v>EandR1</v>
      </c>
      <c r="H353" s="242" t="str">
        <f t="shared" ref="H353:H354" si="187">LEFT(K353,SEARCH("-",K353)-1)</f>
        <v>houshratot</v>
      </c>
      <c r="I353" s="242" t="str">
        <f t="shared" ref="I353:I354" si="188">SUBSTITUTE(K353,L353,"")</f>
        <v>recrpy</v>
      </c>
      <c r="J353" s="242" t="str">
        <f t="shared" ref="J353:J354" si="189">LEFT(A353,SEARCH("-",A353))</f>
        <v>EandR1-</v>
      </c>
      <c r="K353" s="242" t="str">
        <f t="shared" ref="K353:K354" si="190">SUBSTITUTE(A353,J353,"")</f>
        <v>houshratot-recrpy</v>
      </c>
      <c r="L353" s="242" t="str">
        <f t="shared" ref="L353:L354" si="191">LEFT(K353,SEARCH("-",K353))</f>
        <v>houshratot-</v>
      </c>
    </row>
    <row r="354" spans="1:12">
      <c r="A354" s="243" t="s">
        <v>880</v>
      </c>
      <c r="B354" s="311">
        <f t="shared" ca="1" si="159"/>
        <v>0</v>
      </c>
      <c r="C354" t="str">
        <f t="shared" ca="1" si="179"/>
        <v/>
      </c>
      <c r="D354" t="str">
        <f t="shared" ca="1" si="179"/>
        <v/>
      </c>
      <c r="E354" t="str">
        <f t="shared" ca="1" si="179"/>
        <v/>
      </c>
      <c r="F354" t="str">
        <f t="shared" ca="1" si="179"/>
        <v/>
      </c>
      <c r="G354" s="242" t="str">
        <f t="shared" si="186"/>
        <v>EandR1</v>
      </c>
      <c r="H354" s="242" t="str">
        <f t="shared" si="187"/>
        <v>housgfcftot</v>
      </c>
      <c r="I354" s="242" t="str">
        <f t="shared" si="188"/>
        <v>recrpy</v>
      </c>
      <c r="J354" s="242" t="str">
        <f t="shared" si="189"/>
        <v>EandR1-</v>
      </c>
      <c r="K354" s="242" t="str">
        <f t="shared" si="190"/>
        <v>housgfcftot-recrpy</v>
      </c>
      <c r="L354" s="242" t="str">
        <f t="shared" si="191"/>
        <v>housgfcftot-</v>
      </c>
    </row>
    <row r="355" spans="1:12">
      <c r="A355" s="243" t="s">
        <v>881</v>
      </c>
      <c r="B355" s="311">
        <f t="shared" ca="1" si="159"/>
        <v>0</v>
      </c>
      <c r="C355" t="str">
        <f t="shared" ca="1" si="179"/>
        <v/>
      </c>
      <c r="D355" t="str">
        <f t="shared" ca="1" si="179"/>
        <v/>
      </c>
      <c r="E355" t="str">
        <f t="shared" ca="1" si="179"/>
        <v/>
      </c>
      <c r="F355" t="str">
        <f t="shared" ca="1" si="179"/>
        <v/>
      </c>
      <c r="G355" s="242" t="str">
        <f t="shared" si="180"/>
        <v>EandR1</v>
      </c>
      <c r="H355" s="242" t="str">
        <f t="shared" si="181"/>
        <v>houstot</v>
      </c>
      <c r="I355" s="242" t="str">
        <f t="shared" si="182"/>
        <v>recrpy</v>
      </c>
      <c r="J355" s="242" t="str">
        <f t="shared" si="183"/>
        <v>EandR1-</v>
      </c>
      <c r="K355" s="242" t="str">
        <f t="shared" si="184"/>
        <v>houstot-recrpy</v>
      </c>
      <c r="L355" s="242" t="str">
        <f t="shared" si="185"/>
        <v>houstot-</v>
      </c>
    </row>
    <row r="356" spans="1:12">
      <c r="A356" s="243" t="s">
        <v>882</v>
      </c>
      <c r="B356" s="311">
        <f t="shared" ca="1" si="159"/>
        <v>0</v>
      </c>
      <c r="C356" t="str">
        <f t="shared" ca="1" si="179"/>
        <v/>
      </c>
      <c r="D356" t="str">
        <f t="shared" ca="1" si="179"/>
        <v/>
      </c>
      <c r="E356" t="str">
        <f t="shared" ca="1" si="179"/>
        <v/>
      </c>
      <c r="F356" t="str">
        <f t="shared" ca="1" si="179"/>
        <v/>
      </c>
      <c r="G356" s="242" t="str">
        <f t="shared" si="180"/>
        <v>EandR1</v>
      </c>
      <c r="H356" s="242" t="str">
        <f t="shared" si="181"/>
        <v>cultot</v>
      </c>
      <c r="I356" s="242" t="str">
        <f t="shared" si="182"/>
        <v>recrpy</v>
      </c>
      <c r="J356" s="242" t="str">
        <f t="shared" si="183"/>
        <v>EandR1-</v>
      </c>
      <c r="K356" s="242" t="str">
        <f t="shared" si="184"/>
        <v>cultot-recrpy</v>
      </c>
      <c r="L356" s="242" t="str">
        <f t="shared" si="185"/>
        <v>cultot-</v>
      </c>
    </row>
    <row r="357" spans="1:12">
      <c r="A357" s="243" t="s">
        <v>883</v>
      </c>
      <c r="B357" s="311">
        <f t="shared" ca="1" si="159"/>
        <v>0</v>
      </c>
      <c r="C357" t="str">
        <f t="shared" ca="1" si="179"/>
        <v/>
      </c>
      <c r="D357" t="str">
        <f t="shared" ca="1" si="179"/>
        <v/>
      </c>
      <c r="E357" t="str">
        <f t="shared" ca="1" si="179"/>
        <v/>
      </c>
      <c r="F357" t="str">
        <f t="shared" ca="1" si="179"/>
        <v/>
      </c>
      <c r="G357" s="242" t="str">
        <f t="shared" si="180"/>
        <v>EandR1</v>
      </c>
      <c r="H357" s="242" t="str">
        <f t="shared" si="181"/>
        <v>envtot</v>
      </c>
      <c r="I357" s="242" t="str">
        <f t="shared" si="182"/>
        <v>recrpy</v>
      </c>
      <c r="J357" s="242" t="str">
        <f t="shared" si="183"/>
        <v>EandR1-</v>
      </c>
      <c r="K357" s="242" t="str">
        <f t="shared" si="184"/>
        <v>envtot-recrpy</v>
      </c>
      <c r="L357" s="242" t="str">
        <f t="shared" si="185"/>
        <v>envtot-</v>
      </c>
    </row>
    <row r="358" spans="1:12">
      <c r="A358" s="243" t="s">
        <v>884</v>
      </c>
      <c r="B358" s="311">
        <f t="shared" ca="1" si="159"/>
        <v>0</v>
      </c>
      <c r="C358" t="str">
        <f t="shared" ca="1" si="179"/>
        <v/>
      </c>
      <c r="D358" t="str">
        <f t="shared" ca="1" si="179"/>
        <v/>
      </c>
      <c r="E358" t="str">
        <f t="shared" ca="1" si="179"/>
        <v/>
      </c>
      <c r="F358" t="str">
        <f t="shared" ca="1" si="179"/>
        <v/>
      </c>
      <c r="G358" s="242" t="str">
        <f t="shared" si="180"/>
        <v>EandR1</v>
      </c>
      <c r="H358" s="242" t="str">
        <f t="shared" si="181"/>
        <v>plantot</v>
      </c>
      <c r="I358" s="242" t="str">
        <f t="shared" si="182"/>
        <v>recrpy</v>
      </c>
      <c r="J358" s="242" t="str">
        <f t="shared" si="183"/>
        <v>EandR1-</v>
      </c>
      <c r="K358" s="242" t="str">
        <f t="shared" si="184"/>
        <v>plantot-recrpy</v>
      </c>
      <c r="L358" s="242" t="str">
        <f t="shared" si="185"/>
        <v>plantot-</v>
      </c>
    </row>
    <row r="359" spans="1:12">
      <c r="A359" s="243" t="s">
        <v>885</v>
      </c>
      <c r="B359" s="311">
        <f t="shared" ca="1" si="159"/>
        <v>0</v>
      </c>
      <c r="C359" t="str">
        <f t="shared" ca="1" si="179"/>
        <v/>
      </c>
      <c r="D359" t="str">
        <f t="shared" ca="1" si="179"/>
        <v/>
      </c>
      <c r="E359" t="str">
        <f t="shared" ca="1" si="179"/>
        <v/>
      </c>
      <c r="F359" t="str">
        <f t="shared" ca="1" si="179"/>
        <v/>
      </c>
      <c r="G359" s="242" t="str">
        <f t="shared" si="180"/>
        <v>EandR1</v>
      </c>
      <c r="H359" s="242" t="s">
        <v>208</v>
      </c>
      <c r="I359" s="242" t="str">
        <f t="shared" si="182"/>
        <v>recrpy</v>
      </c>
      <c r="J359" s="242" t="str">
        <f t="shared" si="183"/>
        <v>EandR1-</v>
      </c>
      <c r="K359" s="242" t="str">
        <f t="shared" si="184"/>
        <v>digtot-recrpy</v>
      </c>
      <c r="L359" s="242" t="str">
        <f t="shared" si="185"/>
        <v>digtot-</v>
      </c>
    </row>
    <row r="360" spans="1:12">
      <c r="A360" s="243" t="s">
        <v>886</v>
      </c>
      <c r="B360" s="311">
        <f t="shared" ca="1" si="159"/>
        <v>0</v>
      </c>
      <c r="C360" t="str">
        <f t="shared" ca="1" si="179"/>
        <v/>
      </c>
      <c r="D360" t="str">
        <f t="shared" ca="1" si="179"/>
        <v/>
      </c>
      <c r="E360" t="str">
        <f t="shared" ca="1" si="179"/>
        <v/>
      </c>
      <c r="F360" t="str">
        <f t="shared" ca="1" si="179"/>
        <v/>
      </c>
      <c r="G360" s="242" t="str">
        <f t="shared" si="180"/>
        <v>EandR1</v>
      </c>
      <c r="H360" s="242" t="str">
        <f t="shared" si="181"/>
        <v>poltot</v>
      </c>
      <c r="I360" s="242" t="str">
        <f t="shared" si="182"/>
        <v>recrpy</v>
      </c>
      <c r="J360" s="242" t="str">
        <f t="shared" si="183"/>
        <v>EandR1-</v>
      </c>
      <c r="K360" s="242" t="str">
        <f t="shared" si="184"/>
        <v>poltot-recrpy</v>
      </c>
      <c r="L360" s="242" t="str">
        <f t="shared" si="185"/>
        <v>poltot-</v>
      </c>
    </row>
    <row r="361" spans="1:12">
      <c r="A361" s="243" t="s">
        <v>887</v>
      </c>
      <c r="B361" s="311">
        <f t="shared" ca="1" si="159"/>
        <v>0</v>
      </c>
      <c r="C361" t="str">
        <f t="shared" ca="1" si="179"/>
        <v/>
      </c>
      <c r="D361" t="str">
        <f t="shared" ca="1" si="179"/>
        <v/>
      </c>
      <c r="E361" t="str">
        <f t="shared" ca="1" si="179"/>
        <v/>
      </c>
      <c r="F361" t="str">
        <f t="shared" ca="1" si="179"/>
        <v/>
      </c>
      <c r="G361" s="242" t="str">
        <f t="shared" si="180"/>
        <v>EandR1</v>
      </c>
      <c r="H361" s="242" t="str">
        <f t="shared" si="181"/>
        <v>frstot</v>
      </c>
      <c r="I361" s="242" t="str">
        <f t="shared" si="182"/>
        <v>recrpy</v>
      </c>
      <c r="J361" s="242" t="str">
        <f t="shared" si="183"/>
        <v>EandR1-</v>
      </c>
      <c r="K361" s="242" t="str">
        <f t="shared" si="184"/>
        <v>frstot-recrpy</v>
      </c>
      <c r="L361" s="242" t="str">
        <f t="shared" si="185"/>
        <v>frstot-</v>
      </c>
    </row>
    <row r="362" spans="1:12">
      <c r="A362" s="243" t="s">
        <v>888</v>
      </c>
      <c r="B362" s="311">
        <f t="shared" ca="1" si="159"/>
        <v>0</v>
      </c>
      <c r="C362" t="str">
        <f t="shared" ca="1" si="179"/>
        <v/>
      </c>
      <c r="D362" t="str">
        <f t="shared" ca="1" si="179"/>
        <v/>
      </c>
      <c r="E362" t="str">
        <f t="shared" ca="1" si="179"/>
        <v/>
      </c>
      <c r="F362" t="str">
        <f t="shared" ca="1" si="179"/>
        <v/>
      </c>
      <c r="G362" s="242" t="str">
        <f t="shared" si="180"/>
        <v>EandR1</v>
      </c>
      <c r="H362" s="242" t="str">
        <f t="shared" si="181"/>
        <v>centot</v>
      </c>
      <c r="I362" s="242" t="str">
        <f t="shared" si="182"/>
        <v>recrpy</v>
      </c>
      <c r="J362" s="242" t="str">
        <f t="shared" si="183"/>
        <v>EandR1-</v>
      </c>
      <c r="K362" s="242" t="str">
        <f t="shared" si="184"/>
        <v>centot-recrpy</v>
      </c>
      <c r="L362" s="242" t="str">
        <f t="shared" si="185"/>
        <v>centot-</v>
      </c>
    </row>
    <row r="363" spans="1:12">
      <c r="A363" s="243" t="s">
        <v>889</v>
      </c>
      <c r="B363" s="311">
        <f t="shared" ca="1" si="159"/>
        <v>0</v>
      </c>
      <c r="C363" t="str">
        <f t="shared" ca="1" si="179"/>
        <v/>
      </c>
      <c r="D363" t="str">
        <f t="shared" ca="1" si="179"/>
        <v/>
      </c>
      <c r="E363" t="str">
        <f t="shared" ca="1" si="179"/>
        <v/>
      </c>
      <c r="F363" t="str">
        <f t="shared" ca="1" si="179"/>
        <v/>
      </c>
      <c r="G363" s="242" t="str">
        <f t="shared" si="180"/>
        <v>EandR1</v>
      </c>
      <c r="H363" s="242" t="str">
        <f t="shared" si="181"/>
        <v>tradtot</v>
      </c>
      <c r="I363" s="242" t="str">
        <f t="shared" si="182"/>
        <v>recrpy</v>
      </c>
      <c r="J363" s="242" t="str">
        <f t="shared" si="183"/>
        <v>EandR1-</v>
      </c>
      <c r="K363" s="242" t="str">
        <f t="shared" si="184"/>
        <v>tradtot-recrpy</v>
      </c>
      <c r="L363" s="242" t="str">
        <f t="shared" si="185"/>
        <v>tradtot-</v>
      </c>
    </row>
    <row r="364" spans="1:12">
      <c r="A364" s="243" t="s">
        <v>340</v>
      </c>
      <c r="B364" s="311">
        <f t="shared" ca="1" si="159"/>
        <v>0</v>
      </c>
      <c r="C364">
        <f t="shared" ref="C364:F388" ca="1" si="192">IFERROR(INDEX(INDIRECT(LEFT($A364,SEARCH("-",$A364,1)-1)&amp;"_validation_data"),MATCH($A364&amp;"-"&amp;C$1,INDIRECT(LEFT($A364,SEARCH("-",$A364,1)-1)&amp;"_validation_rows"),0),3),"")</f>
        <v>0</v>
      </c>
      <c r="D364">
        <f t="shared" ca="1" si="192"/>
        <v>0</v>
      </c>
      <c r="E364">
        <f t="shared" ca="1" si="192"/>
        <v>0</v>
      </c>
      <c r="F364" t="str">
        <f t="shared" ca="1" si="192"/>
        <v/>
      </c>
      <c r="G364" s="242" t="str">
        <f t="shared" si="180"/>
        <v>EandR1</v>
      </c>
      <c r="H364" s="242" t="str">
        <f t="shared" si="181"/>
        <v>alltot</v>
      </c>
      <c r="I364" s="242" t="str">
        <f t="shared" si="182"/>
        <v>recrpy</v>
      </c>
      <c r="J364" s="242" t="str">
        <f t="shared" si="183"/>
        <v>EandR1-</v>
      </c>
      <c r="K364" s="242" t="str">
        <f t="shared" si="184"/>
        <v>alltot-recrpy</v>
      </c>
      <c r="L364" s="242" t="str">
        <f t="shared" si="185"/>
        <v>alltot-</v>
      </c>
    </row>
    <row r="365" spans="1:12">
      <c r="A365" s="243" t="s">
        <v>890</v>
      </c>
      <c r="B365" s="311">
        <f t="shared" ca="1" si="159"/>
        <v>0</v>
      </c>
      <c r="C365" t="str">
        <f t="shared" ca="1" si="192"/>
        <v/>
      </c>
      <c r="D365" t="str">
        <f t="shared" ca="1" si="192"/>
        <v/>
      </c>
      <c r="E365" t="str">
        <f t="shared" ca="1" si="192"/>
        <v/>
      </c>
      <c r="F365" t="str">
        <f t="shared" ca="1" si="192"/>
        <v/>
      </c>
      <c r="G365" s="242" t="str">
        <f t="shared" si="180"/>
        <v>EandR1</v>
      </c>
      <c r="H365" s="242" t="str">
        <f t="shared" si="181"/>
        <v>edutot</v>
      </c>
      <c r="I365" s="242" t="str">
        <f t="shared" si="182"/>
        <v>recinv</v>
      </c>
      <c r="J365" s="242" t="str">
        <f t="shared" si="183"/>
        <v>EandR1-</v>
      </c>
      <c r="K365" s="242" t="str">
        <f t="shared" si="184"/>
        <v>edutot-recinv</v>
      </c>
      <c r="L365" s="242" t="str">
        <f t="shared" si="185"/>
        <v>edutot-</v>
      </c>
    </row>
    <row r="366" spans="1:12">
      <c r="A366" s="243" t="s">
        <v>891</v>
      </c>
      <c r="B366" s="311">
        <f t="shared" ca="1" si="159"/>
        <v>0</v>
      </c>
      <c r="C366" t="str">
        <f t="shared" ca="1" si="192"/>
        <v/>
      </c>
      <c r="D366" t="str">
        <f t="shared" ca="1" si="192"/>
        <v/>
      </c>
      <c r="E366" t="str">
        <f t="shared" ca="1" si="192"/>
        <v/>
      </c>
      <c r="F366" t="str">
        <f t="shared" ca="1" si="192"/>
        <v/>
      </c>
      <c r="G366" s="242" t="str">
        <f t="shared" si="180"/>
        <v>EandR1</v>
      </c>
      <c r="H366" s="242" t="str">
        <f t="shared" si="181"/>
        <v>transtot</v>
      </c>
      <c r="I366" s="242" t="str">
        <f t="shared" si="182"/>
        <v>recinv</v>
      </c>
      <c r="J366" s="242" t="str">
        <f t="shared" si="183"/>
        <v>EandR1-</v>
      </c>
      <c r="K366" s="242" t="str">
        <f t="shared" si="184"/>
        <v>transtot-recinv</v>
      </c>
      <c r="L366" s="242" t="str">
        <f t="shared" si="185"/>
        <v>transtot-</v>
      </c>
    </row>
    <row r="367" spans="1:12">
      <c r="A367" s="243" t="s">
        <v>892</v>
      </c>
      <c r="B367" s="311">
        <f t="shared" ca="1" si="159"/>
        <v>0</v>
      </c>
      <c r="C367" t="str">
        <f t="shared" ca="1" si="192"/>
        <v/>
      </c>
      <c r="D367" t="str">
        <f t="shared" ca="1" si="192"/>
        <v/>
      </c>
      <c r="E367" t="str">
        <f t="shared" ca="1" si="192"/>
        <v/>
      </c>
      <c r="F367" t="str">
        <f t="shared" ca="1" si="192"/>
        <v/>
      </c>
      <c r="G367" s="242" t="str">
        <f t="shared" si="180"/>
        <v>EandR1</v>
      </c>
      <c r="H367" s="242" t="str">
        <f t="shared" si="181"/>
        <v>sctot</v>
      </c>
      <c r="I367" s="242" t="str">
        <f t="shared" si="182"/>
        <v>recinv</v>
      </c>
      <c r="J367" s="242" t="str">
        <f t="shared" si="183"/>
        <v>EandR1-</v>
      </c>
      <c r="K367" s="242" t="str">
        <f t="shared" si="184"/>
        <v>sctot-recinv</v>
      </c>
      <c r="L367" s="242" t="str">
        <f t="shared" si="185"/>
        <v>sctot-</v>
      </c>
    </row>
    <row r="368" spans="1:12">
      <c r="A368" s="243" t="s">
        <v>893</v>
      </c>
      <c r="B368" s="311">
        <f t="shared" ca="1" si="159"/>
        <v>0</v>
      </c>
      <c r="C368" t="str">
        <f t="shared" ca="1" si="192"/>
        <v/>
      </c>
      <c r="D368" t="str">
        <f t="shared" ca="1" si="192"/>
        <v/>
      </c>
      <c r="E368" t="str">
        <f t="shared" ca="1" si="192"/>
        <v/>
      </c>
      <c r="F368" t="str">
        <f t="shared" ca="1" si="192"/>
        <v/>
      </c>
      <c r="G368" s="242" t="str">
        <f t="shared" si="180"/>
        <v>EandR1</v>
      </c>
      <c r="H368" s="242" t="str">
        <f t="shared" si="181"/>
        <v>phtot</v>
      </c>
      <c r="I368" s="242" t="str">
        <f t="shared" si="182"/>
        <v>recinv</v>
      </c>
      <c r="J368" s="242" t="str">
        <f t="shared" si="183"/>
        <v>EandR1-</v>
      </c>
      <c r="K368" s="242" t="str">
        <f t="shared" si="184"/>
        <v>phtot-recinv</v>
      </c>
      <c r="L368" s="242" t="str">
        <f t="shared" si="185"/>
        <v>phtot-</v>
      </c>
    </row>
    <row r="369" spans="1:12">
      <c r="A369" s="243" t="s">
        <v>894</v>
      </c>
      <c r="B369" s="311">
        <f t="shared" ca="1" si="159"/>
        <v>0</v>
      </c>
      <c r="C369" t="str">
        <f t="shared" ca="1" si="192"/>
        <v/>
      </c>
      <c r="D369" t="str">
        <f t="shared" ca="1" si="192"/>
        <v/>
      </c>
      <c r="E369" t="str">
        <f t="shared" ca="1" si="192"/>
        <v/>
      </c>
      <c r="F369" t="str">
        <f t="shared" ca="1" si="192"/>
        <v/>
      </c>
      <c r="G369" s="242" t="str">
        <f t="shared" ref="G369:G370" si="193">LEFT(A369,SEARCH("-",A369)-1)</f>
        <v>EandR1</v>
      </c>
      <c r="H369" s="242" t="str">
        <f t="shared" ref="H369:H370" si="194">LEFT(K369,SEARCH("-",K369)-1)</f>
        <v>houshratot</v>
      </c>
      <c r="I369" s="242" t="str">
        <f t="shared" ref="I369:I370" si="195">SUBSTITUTE(K369,L369,"")</f>
        <v>recinv</v>
      </c>
      <c r="J369" s="242" t="str">
        <f t="shared" ref="J369:J370" si="196">LEFT(A369,SEARCH("-",A369))</f>
        <v>EandR1-</v>
      </c>
      <c r="K369" s="242" t="str">
        <f t="shared" ref="K369:K370" si="197">SUBSTITUTE(A369,J369,"")</f>
        <v>houshratot-recinv</v>
      </c>
      <c r="L369" s="242" t="str">
        <f t="shared" ref="L369:L370" si="198">LEFT(K369,SEARCH("-",K369))</f>
        <v>houshratot-</v>
      </c>
    </row>
    <row r="370" spans="1:12">
      <c r="A370" s="243" t="s">
        <v>895</v>
      </c>
      <c r="B370" s="311">
        <f t="shared" ca="1" si="159"/>
        <v>0</v>
      </c>
      <c r="C370" t="str">
        <f t="shared" ca="1" si="192"/>
        <v/>
      </c>
      <c r="D370" t="str">
        <f t="shared" ca="1" si="192"/>
        <v/>
      </c>
      <c r="E370" t="str">
        <f t="shared" ca="1" si="192"/>
        <v/>
      </c>
      <c r="F370" t="str">
        <f t="shared" ca="1" si="192"/>
        <v/>
      </c>
      <c r="G370" s="242" t="str">
        <f t="shared" si="193"/>
        <v>EandR1</v>
      </c>
      <c r="H370" s="242" t="str">
        <f t="shared" si="194"/>
        <v>housgfcftot</v>
      </c>
      <c r="I370" s="242" t="str">
        <f t="shared" si="195"/>
        <v>recinv</v>
      </c>
      <c r="J370" s="242" t="str">
        <f t="shared" si="196"/>
        <v>EandR1-</v>
      </c>
      <c r="K370" s="242" t="str">
        <f t="shared" si="197"/>
        <v>housgfcftot-recinv</v>
      </c>
      <c r="L370" s="242" t="str">
        <f t="shared" si="198"/>
        <v>housgfcftot-</v>
      </c>
    </row>
    <row r="371" spans="1:12">
      <c r="A371" s="243" t="s">
        <v>896</v>
      </c>
      <c r="B371" s="311">
        <f t="shared" ca="1" si="159"/>
        <v>0</v>
      </c>
      <c r="C371" t="str">
        <f t="shared" ca="1" si="192"/>
        <v/>
      </c>
      <c r="D371" t="str">
        <f t="shared" ca="1" si="192"/>
        <v/>
      </c>
      <c r="E371" t="str">
        <f t="shared" ca="1" si="192"/>
        <v/>
      </c>
      <c r="F371" t="str">
        <f t="shared" ca="1" si="192"/>
        <v/>
      </c>
      <c r="G371" s="242" t="str">
        <f t="shared" si="180"/>
        <v>EandR1</v>
      </c>
      <c r="H371" s="242" t="str">
        <f t="shared" si="181"/>
        <v>houstot</v>
      </c>
      <c r="I371" s="242" t="str">
        <f t="shared" si="182"/>
        <v>recinv</v>
      </c>
      <c r="J371" s="242" t="str">
        <f t="shared" si="183"/>
        <v>EandR1-</v>
      </c>
      <c r="K371" s="242" t="str">
        <f t="shared" si="184"/>
        <v>houstot-recinv</v>
      </c>
      <c r="L371" s="242" t="str">
        <f t="shared" si="185"/>
        <v>houstot-</v>
      </c>
    </row>
    <row r="372" spans="1:12">
      <c r="A372" s="243" t="s">
        <v>897</v>
      </c>
      <c r="B372" s="311">
        <f t="shared" ca="1" si="159"/>
        <v>0</v>
      </c>
      <c r="C372" t="str">
        <f t="shared" ca="1" si="192"/>
        <v/>
      </c>
      <c r="D372" t="str">
        <f t="shared" ca="1" si="192"/>
        <v/>
      </c>
      <c r="E372" t="str">
        <f t="shared" ca="1" si="192"/>
        <v/>
      </c>
      <c r="F372" t="str">
        <f t="shared" ca="1" si="192"/>
        <v/>
      </c>
      <c r="G372" s="242" t="str">
        <f t="shared" si="180"/>
        <v>EandR1</v>
      </c>
      <c r="H372" s="242" t="str">
        <f t="shared" si="181"/>
        <v>cultot</v>
      </c>
      <c r="I372" s="242" t="str">
        <f t="shared" si="182"/>
        <v>recinv</v>
      </c>
      <c r="J372" s="242" t="str">
        <f t="shared" si="183"/>
        <v>EandR1-</v>
      </c>
      <c r="K372" s="242" t="str">
        <f t="shared" si="184"/>
        <v>cultot-recinv</v>
      </c>
      <c r="L372" s="242" t="str">
        <f t="shared" si="185"/>
        <v>cultot-</v>
      </c>
    </row>
    <row r="373" spans="1:12">
      <c r="A373" s="243" t="s">
        <v>898</v>
      </c>
      <c r="B373" s="311">
        <f t="shared" ca="1" si="159"/>
        <v>0</v>
      </c>
      <c r="C373" t="str">
        <f t="shared" ca="1" si="192"/>
        <v/>
      </c>
      <c r="D373" t="str">
        <f t="shared" ca="1" si="192"/>
        <v/>
      </c>
      <c r="E373" t="str">
        <f t="shared" ca="1" si="192"/>
        <v/>
      </c>
      <c r="F373" t="str">
        <f t="shared" ca="1" si="192"/>
        <v/>
      </c>
      <c r="G373" s="242" t="str">
        <f t="shared" si="180"/>
        <v>EandR1</v>
      </c>
      <c r="H373" s="242" t="str">
        <f t="shared" si="181"/>
        <v>envtot</v>
      </c>
      <c r="I373" s="242" t="str">
        <f t="shared" si="182"/>
        <v>recinv</v>
      </c>
      <c r="J373" s="242" t="str">
        <f t="shared" si="183"/>
        <v>EandR1-</v>
      </c>
      <c r="K373" s="242" t="str">
        <f t="shared" si="184"/>
        <v>envtot-recinv</v>
      </c>
      <c r="L373" s="242" t="str">
        <f t="shared" si="185"/>
        <v>envtot-</v>
      </c>
    </row>
    <row r="374" spans="1:12">
      <c r="A374" s="243" t="s">
        <v>899</v>
      </c>
      <c r="B374" s="311">
        <f t="shared" ca="1" si="159"/>
        <v>0</v>
      </c>
      <c r="C374" t="str">
        <f t="shared" ca="1" si="192"/>
        <v/>
      </c>
      <c r="D374" t="str">
        <f t="shared" ca="1" si="192"/>
        <v/>
      </c>
      <c r="E374" t="str">
        <f t="shared" ca="1" si="192"/>
        <v/>
      </c>
      <c r="F374" t="str">
        <f t="shared" ca="1" si="192"/>
        <v/>
      </c>
      <c r="G374" s="242" t="str">
        <f t="shared" si="180"/>
        <v>EandR1</v>
      </c>
      <c r="H374" s="242" t="str">
        <f t="shared" si="181"/>
        <v>plantot</v>
      </c>
      <c r="I374" s="242" t="str">
        <f t="shared" si="182"/>
        <v>recinv</v>
      </c>
      <c r="J374" s="242" t="str">
        <f t="shared" si="183"/>
        <v>EandR1-</v>
      </c>
      <c r="K374" s="242" t="str">
        <f t="shared" si="184"/>
        <v>plantot-recinv</v>
      </c>
      <c r="L374" s="242" t="str">
        <f t="shared" si="185"/>
        <v>plantot-</v>
      </c>
    </row>
    <row r="375" spans="1:12">
      <c r="A375" s="243" t="s">
        <v>900</v>
      </c>
      <c r="B375" s="311">
        <f t="shared" ca="1" si="159"/>
        <v>0</v>
      </c>
      <c r="C375" t="str">
        <f t="shared" ca="1" si="192"/>
        <v/>
      </c>
      <c r="D375" t="str">
        <f t="shared" ca="1" si="192"/>
        <v/>
      </c>
      <c r="E375" t="str">
        <f t="shared" ca="1" si="192"/>
        <v/>
      </c>
      <c r="F375" t="str">
        <f t="shared" ca="1" si="192"/>
        <v/>
      </c>
      <c r="G375" s="242" t="str">
        <f t="shared" si="180"/>
        <v>EandR1</v>
      </c>
      <c r="H375" s="242" t="s">
        <v>208</v>
      </c>
      <c r="I375" s="242" t="str">
        <f t="shared" si="182"/>
        <v>recinv</v>
      </c>
      <c r="J375" s="242" t="str">
        <f t="shared" si="183"/>
        <v>EandR1-</v>
      </c>
      <c r="K375" s="242" t="str">
        <f t="shared" si="184"/>
        <v>digtot-recinv</v>
      </c>
      <c r="L375" s="242" t="str">
        <f t="shared" si="185"/>
        <v>digtot-</v>
      </c>
    </row>
    <row r="376" spans="1:12">
      <c r="A376" s="243" t="s">
        <v>901</v>
      </c>
      <c r="B376" s="311">
        <f t="shared" ca="1" si="159"/>
        <v>0</v>
      </c>
      <c r="C376" t="str">
        <f t="shared" ca="1" si="192"/>
        <v/>
      </c>
      <c r="D376" t="str">
        <f t="shared" ca="1" si="192"/>
        <v/>
      </c>
      <c r="E376" t="str">
        <f t="shared" ca="1" si="192"/>
        <v/>
      </c>
      <c r="F376" t="str">
        <f t="shared" ca="1" si="192"/>
        <v/>
      </c>
      <c r="G376" s="242" t="str">
        <f t="shared" si="180"/>
        <v>EandR1</v>
      </c>
      <c r="H376" s="242" t="str">
        <f t="shared" si="181"/>
        <v>poltot</v>
      </c>
      <c r="I376" s="242" t="str">
        <f t="shared" si="182"/>
        <v>recinv</v>
      </c>
      <c r="J376" s="242" t="str">
        <f t="shared" si="183"/>
        <v>EandR1-</v>
      </c>
      <c r="K376" s="242" t="str">
        <f t="shared" si="184"/>
        <v>poltot-recinv</v>
      </c>
      <c r="L376" s="242" t="str">
        <f t="shared" si="185"/>
        <v>poltot-</v>
      </c>
    </row>
    <row r="377" spans="1:12">
      <c r="A377" s="243" t="s">
        <v>902</v>
      </c>
      <c r="B377" s="311">
        <f t="shared" ca="1" si="159"/>
        <v>0</v>
      </c>
      <c r="C377" t="str">
        <f t="shared" ca="1" si="192"/>
        <v/>
      </c>
      <c r="D377" t="str">
        <f t="shared" ca="1" si="192"/>
        <v/>
      </c>
      <c r="E377" t="str">
        <f t="shared" ca="1" si="192"/>
        <v/>
      </c>
      <c r="F377" t="str">
        <f t="shared" ca="1" si="192"/>
        <v/>
      </c>
      <c r="G377" s="242" t="str">
        <f t="shared" si="180"/>
        <v>EandR1</v>
      </c>
      <c r="H377" s="242" t="str">
        <f t="shared" si="181"/>
        <v>frstot</v>
      </c>
      <c r="I377" s="242" t="str">
        <f t="shared" si="182"/>
        <v>recinv</v>
      </c>
      <c r="J377" s="242" t="str">
        <f t="shared" si="183"/>
        <v>EandR1-</v>
      </c>
      <c r="K377" s="242" t="str">
        <f t="shared" si="184"/>
        <v>frstot-recinv</v>
      </c>
      <c r="L377" s="242" t="str">
        <f t="shared" si="185"/>
        <v>frstot-</v>
      </c>
    </row>
    <row r="378" spans="1:12">
      <c r="A378" s="243" t="s">
        <v>903</v>
      </c>
      <c r="B378" s="311">
        <f t="shared" ca="1" si="159"/>
        <v>0</v>
      </c>
      <c r="C378" t="str">
        <f t="shared" ca="1" si="192"/>
        <v/>
      </c>
      <c r="D378" t="str">
        <f t="shared" ca="1" si="192"/>
        <v/>
      </c>
      <c r="E378" t="str">
        <f t="shared" ca="1" si="192"/>
        <v/>
      </c>
      <c r="F378" t="str">
        <f t="shared" ca="1" si="192"/>
        <v/>
      </c>
      <c r="G378" s="242" t="str">
        <f t="shared" si="180"/>
        <v>EandR1</v>
      </c>
      <c r="H378" s="242" t="str">
        <f t="shared" si="181"/>
        <v>centot</v>
      </c>
      <c r="I378" s="242" t="str">
        <f t="shared" si="182"/>
        <v>recinv</v>
      </c>
      <c r="J378" s="242" t="str">
        <f t="shared" si="183"/>
        <v>EandR1-</v>
      </c>
      <c r="K378" s="242" t="str">
        <f t="shared" si="184"/>
        <v>centot-recinv</v>
      </c>
      <c r="L378" s="242" t="str">
        <f t="shared" si="185"/>
        <v>centot-</v>
      </c>
    </row>
    <row r="379" spans="1:12">
      <c r="A379" s="243" t="s">
        <v>904</v>
      </c>
      <c r="B379" s="311">
        <f t="shared" ca="1" si="159"/>
        <v>0</v>
      </c>
      <c r="C379" t="str">
        <f t="shared" ca="1" si="192"/>
        <v/>
      </c>
      <c r="D379" t="str">
        <f t="shared" ca="1" si="192"/>
        <v/>
      </c>
      <c r="E379" t="str">
        <f t="shared" ca="1" si="192"/>
        <v/>
      </c>
      <c r="F379" t="str">
        <f t="shared" ca="1" si="192"/>
        <v/>
      </c>
      <c r="G379" s="242" t="str">
        <f t="shared" si="180"/>
        <v>EandR1</v>
      </c>
      <c r="H379" s="242" t="str">
        <f t="shared" si="181"/>
        <v>tradtot</v>
      </c>
      <c r="I379" s="242" t="str">
        <f t="shared" si="182"/>
        <v>recinv</v>
      </c>
      <c r="J379" s="242" t="str">
        <f t="shared" si="183"/>
        <v>EandR1-</v>
      </c>
      <c r="K379" s="242" t="str">
        <f t="shared" si="184"/>
        <v>tradtot-recinv</v>
      </c>
      <c r="L379" s="242" t="str">
        <f t="shared" si="185"/>
        <v>tradtot-</v>
      </c>
    </row>
    <row r="380" spans="1:12">
      <c r="A380" s="243" t="s">
        <v>347</v>
      </c>
      <c r="B380" s="311">
        <f t="shared" ca="1" si="159"/>
        <v>0</v>
      </c>
      <c r="C380">
        <f t="shared" ca="1" si="192"/>
        <v>0</v>
      </c>
      <c r="D380">
        <f t="shared" ca="1" si="192"/>
        <v>0</v>
      </c>
      <c r="E380">
        <f t="shared" ca="1" si="192"/>
        <v>0</v>
      </c>
      <c r="F380" t="str">
        <f t="shared" ca="1" si="192"/>
        <v/>
      </c>
      <c r="G380" s="242" t="str">
        <f t="shared" si="180"/>
        <v>EandR1</v>
      </c>
      <c r="H380" s="242" t="str">
        <f t="shared" si="181"/>
        <v>alltot</v>
      </c>
      <c r="I380" s="242" t="str">
        <f t="shared" si="182"/>
        <v>recinv</v>
      </c>
      <c r="J380" s="242" t="str">
        <f t="shared" si="183"/>
        <v>EandR1-</v>
      </c>
      <c r="K380" s="242" t="str">
        <f t="shared" si="184"/>
        <v>alltot-recinv</v>
      </c>
      <c r="L380" s="242" t="str">
        <f t="shared" si="185"/>
        <v>alltot-</v>
      </c>
    </row>
    <row r="381" spans="1:12">
      <c r="A381" s="243" t="s">
        <v>905</v>
      </c>
      <c r="B381" s="311">
        <f t="shared" ca="1" si="159"/>
        <v>0</v>
      </c>
      <c r="C381" t="str">
        <f t="shared" ca="1" si="192"/>
        <v/>
      </c>
      <c r="D381" t="str">
        <f t="shared" ca="1" si="192"/>
        <v/>
      </c>
      <c r="E381" t="str">
        <f t="shared" ca="1" si="192"/>
        <v/>
      </c>
      <c r="F381" t="str">
        <f t="shared" ca="1" si="192"/>
        <v/>
      </c>
      <c r="G381" s="242" t="str">
        <f t="shared" si="180"/>
        <v>EandR1</v>
      </c>
      <c r="H381" s="242" t="str">
        <f t="shared" si="181"/>
        <v>edutot</v>
      </c>
      <c r="I381" s="242" t="str">
        <f t="shared" si="182"/>
        <v>rectot</v>
      </c>
      <c r="J381" s="242" t="str">
        <f t="shared" si="183"/>
        <v>EandR1-</v>
      </c>
      <c r="K381" s="242" t="str">
        <f t="shared" si="184"/>
        <v>edutot-rectot</v>
      </c>
      <c r="L381" s="242" t="str">
        <f t="shared" si="185"/>
        <v>edutot-</v>
      </c>
    </row>
    <row r="382" spans="1:12">
      <c r="A382" s="243" t="s">
        <v>906</v>
      </c>
      <c r="B382" s="311">
        <f t="shared" ca="1" si="159"/>
        <v>0</v>
      </c>
      <c r="C382" t="str">
        <f t="shared" ca="1" si="192"/>
        <v/>
      </c>
      <c r="D382" t="str">
        <f t="shared" ca="1" si="192"/>
        <v/>
      </c>
      <c r="E382" t="str">
        <f t="shared" ca="1" si="192"/>
        <v/>
      </c>
      <c r="F382" t="str">
        <f t="shared" ca="1" si="192"/>
        <v/>
      </c>
      <c r="G382" s="242" t="str">
        <f t="shared" si="180"/>
        <v>EandR1</v>
      </c>
      <c r="H382" s="242" t="str">
        <f t="shared" si="181"/>
        <v>transtot</v>
      </c>
      <c r="I382" s="242" t="str">
        <f t="shared" si="182"/>
        <v>rectot</v>
      </c>
      <c r="J382" s="242" t="str">
        <f t="shared" si="183"/>
        <v>EandR1-</v>
      </c>
      <c r="K382" s="242" t="str">
        <f t="shared" si="184"/>
        <v>transtot-rectot</v>
      </c>
      <c r="L382" s="242" t="str">
        <f t="shared" si="185"/>
        <v>transtot-</v>
      </c>
    </row>
    <row r="383" spans="1:12">
      <c r="A383" s="243" t="s">
        <v>907</v>
      </c>
      <c r="B383" s="311">
        <f t="shared" ca="1" si="159"/>
        <v>0</v>
      </c>
      <c r="C383" t="str">
        <f t="shared" ca="1" si="192"/>
        <v/>
      </c>
      <c r="D383" t="str">
        <f t="shared" ca="1" si="192"/>
        <v/>
      </c>
      <c r="E383" t="str">
        <f t="shared" ca="1" si="192"/>
        <v/>
      </c>
      <c r="F383" t="str">
        <f t="shared" ca="1" si="192"/>
        <v/>
      </c>
      <c r="G383" s="242" t="str">
        <f t="shared" si="180"/>
        <v>EandR1</v>
      </c>
      <c r="H383" s="242" t="str">
        <f t="shared" si="181"/>
        <v>sctot</v>
      </c>
      <c r="I383" s="242" t="str">
        <f t="shared" si="182"/>
        <v>rectot</v>
      </c>
      <c r="J383" s="242" t="str">
        <f t="shared" si="183"/>
        <v>EandR1-</v>
      </c>
      <c r="K383" s="242" t="str">
        <f t="shared" si="184"/>
        <v>sctot-rectot</v>
      </c>
      <c r="L383" s="242" t="str">
        <f t="shared" si="185"/>
        <v>sctot-</v>
      </c>
    </row>
    <row r="384" spans="1:12">
      <c r="A384" s="243" t="s">
        <v>908</v>
      </c>
      <c r="B384" s="311">
        <f t="shared" ca="1" si="159"/>
        <v>0</v>
      </c>
      <c r="C384" t="str">
        <f t="shared" ca="1" si="192"/>
        <v/>
      </c>
      <c r="D384" t="str">
        <f t="shared" ca="1" si="192"/>
        <v/>
      </c>
      <c r="E384" t="str">
        <f t="shared" ca="1" si="192"/>
        <v/>
      </c>
      <c r="F384" t="str">
        <f t="shared" ca="1" si="192"/>
        <v/>
      </c>
      <c r="G384" s="242" t="str">
        <f t="shared" si="180"/>
        <v>EandR1</v>
      </c>
      <c r="H384" s="242" t="str">
        <f t="shared" si="181"/>
        <v>phtot</v>
      </c>
      <c r="I384" s="242" t="str">
        <f t="shared" si="182"/>
        <v>rectot</v>
      </c>
      <c r="J384" s="242" t="str">
        <f t="shared" si="183"/>
        <v>EandR1-</v>
      </c>
      <c r="K384" s="242" t="str">
        <f t="shared" si="184"/>
        <v>phtot-rectot</v>
      </c>
      <c r="L384" s="242" t="str">
        <f t="shared" si="185"/>
        <v>phtot-</v>
      </c>
    </row>
    <row r="385" spans="1:12">
      <c r="A385" s="243" t="s">
        <v>909</v>
      </c>
      <c r="B385" s="311">
        <f t="shared" ca="1" si="159"/>
        <v>0</v>
      </c>
      <c r="C385" t="str">
        <f t="shared" ca="1" si="192"/>
        <v/>
      </c>
      <c r="D385" t="str">
        <f t="shared" ca="1" si="192"/>
        <v/>
      </c>
      <c r="E385" t="str">
        <f t="shared" ca="1" si="192"/>
        <v/>
      </c>
      <c r="F385" t="str">
        <f t="shared" ca="1" si="192"/>
        <v/>
      </c>
      <c r="G385" s="242" t="str">
        <f t="shared" ref="G385:G386" si="199">LEFT(A385,SEARCH("-",A385)-1)</f>
        <v>EandR1</v>
      </c>
      <c r="H385" s="242" t="str">
        <f t="shared" ref="H385:H386" si="200">LEFT(K385,SEARCH("-",K385)-1)</f>
        <v>houshratot</v>
      </c>
      <c r="I385" s="242" t="str">
        <f t="shared" ref="I385:I386" si="201">SUBSTITUTE(K385,L385,"")</f>
        <v>rectot</v>
      </c>
      <c r="J385" s="242" t="str">
        <f t="shared" ref="J385:J386" si="202">LEFT(A385,SEARCH("-",A385))</f>
        <v>EandR1-</v>
      </c>
      <c r="K385" s="242" t="str">
        <f t="shared" ref="K385:K386" si="203">SUBSTITUTE(A385,J385,"")</f>
        <v>houshratot-rectot</v>
      </c>
      <c r="L385" s="242" t="str">
        <f t="shared" ref="L385:L386" si="204">LEFT(K385,SEARCH("-",K385))</f>
        <v>houshratot-</v>
      </c>
    </row>
    <row r="386" spans="1:12">
      <c r="A386" s="243" t="s">
        <v>910</v>
      </c>
      <c r="B386" s="311">
        <f t="shared" ca="1" si="159"/>
        <v>0</v>
      </c>
      <c r="C386" t="str">
        <f t="shared" ca="1" si="192"/>
        <v/>
      </c>
      <c r="D386" t="str">
        <f t="shared" ca="1" si="192"/>
        <v/>
      </c>
      <c r="E386" t="str">
        <f t="shared" ca="1" si="192"/>
        <v/>
      </c>
      <c r="F386" t="str">
        <f t="shared" ca="1" si="192"/>
        <v/>
      </c>
      <c r="G386" s="242" t="str">
        <f t="shared" si="199"/>
        <v>EandR1</v>
      </c>
      <c r="H386" s="242" t="str">
        <f t="shared" si="200"/>
        <v>housgfcftot</v>
      </c>
      <c r="I386" s="242" t="str">
        <f t="shared" si="201"/>
        <v>rectot</v>
      </c>
      <c r="J386" s="242" t="str">
        <f t="shared" si="202"/>
        <v>EandR1-</v>
      </c>
      <c r="K386" s="242" t="str">
        <f t="shared" si="203"/>
        <v>housgfcftot-rectot</v>
      </c>
      <c r="L386" s="242" t="str">
        <f t="shared" si="204"/>
        <v>housgfcftot-</v>
      </c>
    </row>
    <row r="387" spans="1:12">
      <c r="A387" s="243" t="s">
        <v>911</v>
      </c>
      <c r="B387" s="311">
        <f t="shared" ca="1" si="159"/>
        <v>0</v>
      </c>
      <c r="C387" t="str">
        <f t="shared" ca="1" si="192"/>
        <v/>
      </c>
      <c r="D387" t="str">
        <f t="shared" ca="1" si="192"/>
        <v/>
      </c>
      <c r="E387" t="str">
        <f t="shared" ca="1" si="192"/>
        <v/>
      </c>
      <c r="F387" t="str">
        <f t="shared" ca="1" si="192"/>
        <v/>
      </c>
      <c r="G387" s="242" t="str">
        <f t="shared" si="180"/>
        <v>EandR1</v>
      </c>
      <c r="H387" s="242" t="str">
        <f t="shared" si="181"/>
        <v>houstot</v>
      </c>
      <c r="I387" s="242" t="str">
        <f t="shared" si="182"/>
        <v>rectot</v>
      </c>
      <c r="J387" s="242" t="str">
        <f t="shared" si="183"/>
        <v>EandR1-</v>
      </c>
      <c r="K387" s="242" t="str">
        <f t="shared" si="184"/>
        <v>houstot-rectot</v>
      </c>
      <c r="L387" s="242" t="str">
        <f t="shared" si="185"/>
        <v>houstot-</v>
      </c>
    </row>
    <row r="388" spans="1:12">
      <c r="A388" s="243" t="s">
        <v>912</v>
      </c>
      <c r="B388" s="311">
        <f t="shared" ca="1" si="159"/>
        <v>0</v>
      </c>
      <c r="C388" t="str">
        <f t="shared" ca="1" si="192"/>
        <v/>
      </c>
      <c r="D388" t="str">
        <f t="shared" ca="1" si="192"/>
        <v/>
      </c>
      <c r="E388" t="str">
        <f t="shared" ca="1" si="192"/>
        <v/>
      </c>
      <c r="F388" t="str">
        <f t="shared" ca="1" si="192"/>
        <v/>
      </c>
      <c r="G388" s="242" t="str">
        <f t="shared" si="180"/>
        <v>EandR1</v>
      </c>
      <c r="H388" s="242" t="str">
        <f t="shared" si="181"/>
        <v>cultot</v>
      </c>
      <c r="I388" s="242" t="str">
        <f t="shared" si="182"/>
        <v>rectot</v>
      </c>
      <c r="J388" s="242" t="str">
        <f t="shared" si="183"/>
        <v>EandR1-</v>
      </c>
      <c r="K388" s="242" t="str">
        <f t="shared" si="184"/>
        <v>cultot-rectot</v>
      </c>
      <c r="L388" s="242" t="str">
        <f t="shared" si="185"/>
        <v>cultot-</v>
      </c>
    </row>
    <row r="389" spans="1:12">
      <c r="A389" s="243" t="s">
        <v>913</v>
      </c>
      <c r="B389" s="311">
        <f t="shared" ref="B389:B457" ca="1" si="205">INDEX(INDIRECT(LEFT($A389,SEARCH("-",$A389,1)-1)&amp;"_data"),MATCH(MID($A389, SEARCH("-",$A389) + 1, SEARCH("-",$A389,SEARCH("-",$A389)+1) - SEARCH("-",$A389) - 1),INDIRECT(LEFT($A389,SEARCH("-",$A389,1)-1)&amp;"_rows"),0),MATCH(RIGHT($A389,LEN($A389) - SEARCH("-", $A389, SEARCH("-", $A389) + 1)),INDIRECT(LEFT($A389,SEARCH("-",$A389,1)-1)&amp;"_Header"),0))</f>
        <v>0</v>
      </c>
      <c r="C389" t="str">
        <f t="shared" ref="C389:F412" ca="1" si="206">IFERROR(INDEX(INDIRECT(LEFT($A389,SEARCH("-",$A389,1)-1)&amp;"_validation_data"),MATCH($A389&amp;"-"&amp;C$1,INDIRECT(LEFT($A389,SEARCH("-",$A389,1)-1)&amp;"_validation_rows"),0),3),"")</f>
        <v/>
      </c>
      <c r="D389" t="str">
        <f t="shared" ca="1" si="206"/>
        <v/>
      </c>
      <c r="E389" t="str">
        <f t="shared" ca="1" si="206"/>
        <v/>
      </c>
      <c r="F389" t="str">
        <f t="shared" ca="1" si="206"/>
        <v/>
      </c>
      <c r="G389" s="242" t="str">
        <f t="shared" si="180"/>
        <v>EandR1</v>
      </c>
      <c r="H389" s="242" t="str">
        <f t="shared" si="181"/>
        <v>envtot</v>
      </c>
      <c r="I389" s="242" t="str">
        <f t="shared" si="182"/>
        <v>rectot</v>
      </c>
      <c r="J389" s="242" t="str">
        <f t="shared" si="183"/>
        <v>EandR1-</v>
      </c>
      <c r="K389" s="242" t="str">
        <f t="shared" si="184"/>
        <v>envtot-rectot</v>
      </c>
      <c r="L389" s="242" t="str">
        <f t="shared" si="185"/>
        <v>envtot-</v>
      </c>
    </row>
    <row r="390" spans="1:12">
      <c r="A390" s="243" t="s">
        <v>914</v>
      </c>
      <c r="B390" s="311">
        <f t="shared" ca="1" si="205"/>
        <v>0</v>
      </c>
      <c r="C390" t="str">
        <f t="shared" ca="1" si="206"/>
        <v/>
      </c>
      <c r="D390" t="str">
        <f t="shared" ca="1" si="206"/>
        <v/>
      </c>
      <c r="E390" t="str">
        <f t="shared" ca="1" si="206"/>
        <v/>
      </c>
      <c r="F390" t="str">
        <f t="shared" ca="1" si="206"/>
        <v/>
      </c>
      <c r="G390" s="242" t="str">
        <f t="shared" si="180"/>
        <v>EandR1</v>
      </c>
      <c r="H390" s="242" t="str">
        <f t="shared" si="181"/>
        <v>plantot</v>
      </c>
      <c r="I390" s="242" t="str">
        <f t="shared" si="182"/>
        <v>rectot</v>
      </c>
      <c r="J390" s="242" t="str">
        <f t="shared" si="183"/>
        <v>EandR1-</v>
      </c>
      <c r="K390" s="242" t="str">
        <f t="shared" si="184"/>
        <v>plantot-rectot</v>
      </c>
      <c r="L390" s="242" t="str">
        <f t="shared" si="185"/>
        <v>plantot-</v>
      </c>
    </row>
    <row r="391" spans="1:12">
      <c r="A391" s="243" t="s">
        <v>915</v>
      </c>
      <c r="B391" s="311">
        <f t="shared" ca="1" si="205"/>
        <v>0</v>
      </c>
      <c r="C391" t="str">
        <f t="shared" ca="1" si="206"/>
        <v/>
      </c>
      <c r="D391" t="str">
        <f t="shared" ca="1" si="206"/>
        <v/>
      </c>
      <c r="E391" t="str">
        <f t="shared" ca="1" si="206"/>
        <v/>
      </c>
      <c r="F391" t="str">
        <f t="shared" ca="1" si="206"/>
        <v/>
      </c>
      <c r="G391" s="242" t="str">
        <f t="shared" si="180"/>
        <v>EandR1</v>
      </c>
      <c r="H391" s="242" t="s">
        <v>208</v>
      </c>
      <c r="I391" s="242" t="str">
        <f t="shared" si="182"/>
        <v>rectot</v>
      </c>
      <c r="J391" s="242" t="str">
        <f t="shared" si="183"/>
        <v>EandR1-</v>
      </c>
      <c r="K391" s="242" t="str">
        <f t="shared" si="184"/>
        <v>digtot-rectot</v>
      </c>
      <c r="L391" s="242" t="str">
        <f t="shared" si="185"/>
        <v>digtot-</v>
      </c>
    </row>
    <row r="392" spans="1:12">
      <c r="A392" s="243" t="s">
        <v>916</v>
      </c>
      <c r="B392" s="311">
        <f t="shared" ca="1" si="205"/>
        <v>0</v>
      </c>
      <c r="C392" t="str">
        <f t="shared" ca="1" si="206"/>
        <v/>
      </c>
      <c r="D392" t="str">
        <f t="shared" ca="1" si="206"/>
        <v/>
      </c>
      <c r="E392" t="str">
        <f t="shared" ca="1" si="206"/>
        <v/>
      </c>
      <c r="F392" t="str">
        <f t="shared" ca="1" si="206"/>
        <v/>
      </c>
      <c r="G392" s="242" t="str">
        <f t="shared" si="180"/>
        <v>EandR1</v>
      </c>
      <c r="H392" s="242" t="str">
        <f t="shared" si="181"/>
        <v>poltot</v>
      </c>
      <c r="I392" s="242" t="str">
        <f t="shared" si="182"/>
        <v>rectot</v>
      </c>
      <c r="J392" s="242" t="str">
        <f t="shared" si="183"/>
        <v>EandR1-</v>
      </c>
      <c r="K392" s="242" t="str">
        <f t="shared" si="184"/>
        <v>poltot-rectot</v>
      </c>
      <c r="L392" s="242" t="str">
        <f t="shared" si="185"/>
        <v>poltot-</v>
      </c>
    </row>
    <row r="393" spans="1:12">
      <c r="A393" s="243" t="s">
        <v>917</v>
      </c>
      <c r="B393" s="311">
        <f t="shared" ca="1" si="205"/>
        <v>0</v>
      </c>
      <c r="C393" t="str">
        <f t="shared" ca="1" si="206"/>
        <v/>
      </c>
      <c r="D393" t="str">
        <f t="shared" ca="1" si="206"/>
        <v/>
      </c>
      <c r="E393" t="str">
        <f t="shared" ca="1" si="206"/>
        <v/>
      </c>
      <c r="F393" t="str">
        <f t="shared" ca="1" si="206"/>
        <v/>
      </c>
      <c r="G393" s="242" t="str">
        <f t="shared" si="180"/>
        <v>EandR1</v>
      </c>
      <c r="H393" s="242" t="str">
        <f t="shared" si="181"/>
        <v>frstot</v>
      </c>
      <c r="I393" s="242" t="str">
        <f t="shared" si="182"/>
        <v>rectot</v>
      </c>
      <c r="J393" s="242" t="str">
        <f t="shared" si="183"/>
        <v>EandR1-</v>
      </c>
      <c r="K393" s="242" t="str">
        <f t="shared" si="184"/>
        <v>frstot-rectot</v>
      </c>
      <c r="L393" s="242" t="str">
        <f t="shared" si="185"/>
        <v>frstot-</v>
      </c>
    </row>
    <row r="394" spans="1:12">
      <c r="A394" s="243" t="s">
        <v>918</v>
      </c>
      <c r="B394" s="311">
        <f t="shared" ca="1" si="205"/>
        <v>0</v>
      </c>
      <c r="C394" t="str">
        <f t="shared" ca="1" si="206"/>
        <v/>
      </c>
      <c r="D394" t="str">
        <f t="shared" ca="1" si="206"/>
        <v/>
      </c>
      <c r="E394" t="str">
        <f t="shared" ca="1" si="206"/>
        <v/>
      </c>
      <c r="F394" t="str">
        <f t="shared" ca="1" si="206"/>
        <v/>
      </c>
      <c r="G394" s="242" t="str">
        <f t="shared" si="180"/>
        <v>EandR1</v>
      </c>
      <c r="H394" s="242" t="str">
        <f t="shared" si="181"/>
        <v>centot</v>
      </c>
      <c r="I394" s="242" t="str">
        <f t="shared" si="182"/>
        <v>rectot</v>
      </c>
      <c r="J394" s="242" t="str">
        <f t="shared" si="183"/>
        <v>EandR1-</v>
      </c>
      <c r="K394" s="242" t="str">
        <f t="shared" si="184"/>
        <v>centot-rectot</v>
      </c>
      <c r="L394" s="242" t="str">
        <f t="shared" si="185"/>
        <v>centot-</v>
      </c>
    </row>
    <row r="395" spans="1:12">
      <c r="A395" s="243" t="s">
        <v>919</v>
      </c>
      <c r="B395" s="311">
        <f t="shared" ca="1" si="205"/>
        <v>0</v>
      </c>
      <c r="C395" t="str">
        <f t="shared" ca="1" si="206"/>
        <v/>
      </c>
      <c r="D395" t="str">
        <f t="shared" ca="1" si="206"/>
        <v/>
      </c>
      <c r="E395" t="str">
        <f t="shared" ca="1" si="206"/>
        <v/>
      </c>
      <c r="F395" t="str">
        <f t="shared" ca="1" si="206"/>
        <v/>
      </c>
      <c r="G395" s="242" t="str">
        <f t="shared" si="180"/>
        <v>EandR1</v>
      </c>
      <c r="H395" s="242" t="str">
        <f t="shared" si="181"/>
        <v>tradtot</v>
      </c>
      <c r="I395" s="242" t="str">
        <f t="shared" si="182"/>
        <v>rectot</v>
      </c>
      <c r="J395" s="242" t="str">
        <f t="shared" si="183"/>
        <v>EandR1-</v>
      </c>
      <c r="K395" s="242" t="str">
        <f t="shared" si="184"/>
        <v>tradtot-rectot</v>
      </c>
      <c r="L395" s="242" t="str">
        <f t="shared" si="185"/>
        <v>tradtot-</v>
      </c>
    </row>
    <row r="396" spans="1:12">
      <c r="A396" s="243" t="s">
        <v>920</v>
      </c>
      <c r="B396" s="311">
        <f t="shared" ca="1" si="205"/>
        <v>0</v>
      </c>
      <c r="C396" t="str">
        <f t="shared" ca="1" si="206"/>
        <v/>
      </c>
      <c r="D396" t="str">
        <f t="shared" ca="1" si="206"/>
        <v/>
      </c>
      <c r="E396" t="str">
        <f t="shared" ca="1" si="206"/>
        <v/>
      </c>
      <c r="F396" t="str">
        <f t="shared" ca="1" si="206"/>
        <v/>
      </c>
      <c r="G396" s="242" t="str">
        <f t="shared" si="180"/>
        <v>EandR1</v>
      </c>
      <c r="H396" s="242" t="str">
        <f t="shared" si="181"/>
        <v>alltot</v>
      </c>
      <c r="I396" s="242" t="str">
        <f t="shared" si="182"/>
        <v>rectot</v>
      </c>
      <c r="J396" s="242" t="str">
        <f t="shared" si="183"/>
        <v>EandR1-</v>
      </c>
      <c r="K396" s="242" t="str">
        <f t="shared" si="184"/>
        <v>alltot-rectot</v>
      </c>
      <c r="L396" s="242" t="str">
        <f t="shared" si="185"/>
        <v>alltot-</v>
      </c>
    </row>
    <row r="397" spans="1:12">
      <c r="A397" s="243" t="s">
        <v>921</v>
      </c>
      <c r="B397" s="311">
        <f t="shared" ca="1" si="205"/>
        <v>0</v>
      </c>
      <c r="C397" t="str">
        <f t="shared" ca="1" si="206"/>
        <v/>
      </c>
      <c r="D397" t="str">
        <f t="shared" ca="1" si="206"/>
        <v/>
      </c>
      <c r="E397" t="str">
        <f t="shared" ca="1" si="206"/>
        <v/>
      </c>
      <c r="F397" t="str">
        <f t="shared" ca="1" si="206"/>
        <v/>
      </c>
      <c r="G397" s="242" t="str">
        <f t="shared" si="180"/>
        <v>EandR1</v>
      </c>
      <c r="H397" s="242" t="str">
        <f t="shared" si="181"/>
        <v>edutot</v>
      </c>
      <c r="I397" s="242" t="str">
        <f t="shared" si="182"/>
        <v>rectotla</v>
      </c>
      <c r="J397" s="242" t="str">
        <f t="shared" si="183"/>
        <v>EandR1-</v>
      </c>
      <c r="K397" s="242" t="str">
        <f t="shared" si="184"/>
        <v>edutot-rectotla</v>
      </c>
      <c r="L397" s="242" t="str">
        <f t="shared" si="185"/>
        <v>edutot-</v>
      </c>
    </row>
    <row r="398" spans="1:12">
      <c r="A398" s="243" t="s">
        <v>922</v>
      </c>
      <c r="B398" s="311">
        <f t="shared" ca="1" si="205"/>
        <v>0</v>
      </c>
      <c r="C398" t="str">
        <f t="shared" ca="1" si="206"/>
        <v/>
      </c>
      <c r="D398" t="str">
        <f t="shared" ca="1" si="206"/>
        <v/>
      </c>
      <c r="E398" t="str">
        <f t="shared" ca="1" si="206"/>
        <v/>
      </c>
      <c r="F398" t="str">
        <f t="shared" ca="1" si="206"/>
        <v/>
      </c>
      <c r="G398" s="242" t="str">
        <f t="shared" si="180"/>
        <v>EandR1</v>
      </c>
      <c r="H398" s="242" t="str">
        <f t="shared" si="181"/>
        <v>transtot</v>
      </c>
      <c r="I398" s="242" t="str">
        <f t="shared" si="182"/>
        <v>rectotla</v>
      </c>
      <c r="J398" s="242" t="str">
        <f t="shared" si="183"/>
        <v>EandR1-</v>
      </c>
      <c r="K398" s="242" t="str">
        <f t="shared" si="184"/>
        <v>transtot-rectotla</v>
      </c>
      <c r="L398" s="242" t="str">
        <f t="shared" si="185"/>
        <v>transtot-</v>
      </c>
    </row>
    <row r="399" spans="1:12">
      <c r="A399" s="243" t="s">
        <v>923</v>
      </c>
      <c r="B399" s="311">
        <f t="shared" ca="1" si="205"/>
        <v>0</v>
      </c>
      <c r="C399" t="str">
        <f t="shared" ca="1" si="206"/>
        <v/>
      </c>
      <c r="D399" t="str">
        <f t="shared" ca="1" si="206"/>
        <v/>
      </c>
      <c r="E399" t="str">
        <f t="shared" ca="1" si="206"/>
        <v/>
      </c>
      <c r="F399" t="str">
        <f t="shared" ca="1" si="206"/>
        <v/>
      </c>
      <c r="G399" s="242" t="str">
        <f t="shared" si="180"/>
        <v>EandR1</v>
      </c>
      <c r="H399" s="242" t="str">
        <f t="shared" si="181"/>
        <v>sctot</v>
      </c>
      <c r="I399" s="242" t="str">
        <f t="shared" si="182"/>
        <v>rectotla</v>
      </c>
      <c r="J399" s="242" t="str">
        <f t="shared" si="183"/>
        <v>EandR1-</v>
      </c>
      <c r="K399" s="242" t="str">
        <f t="shared" si="184"/>
        <v>sctot-rectotla</v>
      </c>
      <c r="L399" s="242" t="str">
        <f t="shared" si="185"/>
        <v>sctot-</v>
      </c>
    </row>
    <row r="400" spans="1:12">
      <c r="A400" s="243" t="s">
        <v>924</v>
      </c>
      <c r="B400" s="311">
        <f t="shared" ca="1" si="205"/>
        <v>0</v>
      </c>
      <c r="C400" t="str">
        <f t="shared" ca="1" si="206"/>
        <v/>
      </c>
      <c r="D400" t="str">
        <f t="shared" ca="1" si="206"/>
        <v/>
      </c>
      <c r="E400" t="str">
        <f t="shared" ca="1" si="206"/>
        <v/>
      </c>
      <c r="F400" t="str">
        <f t="shared" ca="1" si="206"/>
        <v/>
      </c>
      <c r="G400" s="242" t="str">
        <f t="shared" si="180"/>
        <v>EandR1</v>
      </c>
      <c r="H400" s="242" t="str">
        <f t="shared" si="181"/>
        <v>phtot</v>
      </c>
      <c r="I400" s="242" t="str">
        <f t="shared" si="182"/>
        <v>rectotla</v>
      </c>
      <c r="J400" s="242" t="str">
        <f t="shared" si="183"/>
        <v>EandR1-</v>
      </c>
      <c r="K400" s="242" t="str">
        <f t="shared" si="184"/>
        <v>phtot-rectotla</v>
      </c>
      <c r="L400" s="242" t="str">
        <f t="shared" si="185"/>
        <v>phtot-</v>
      </c>
    </row>
    <row r="401" spans="1:12">
      <c r="A401" s="243" t="s">
        <v>925</v>
      </c>
      <c r="B401" s="311">
        <f t="shared" ca="1" si="205"/>
        <v>0</v>
      </c>
      <c r="C401" t="str">
        <f t="shared" ca="1" si="206"/>
        <v/>
      </c>
      <c r="D401" t="str">
        <f t="shared" ca="1" si="206"/>
        <v/>
      </c>
      <c r="E401" t="str">
        <f t="shared" ca="1" si="206"/>
        <v/>
      </c>
      <c r="F401" t="str">
        <f t="shared" ca="1" si="206"/>
        <v/>
      </c>
      <c r="G401" s="242" t="str">
        <f t="shared" ref="G401:G402" si="207">LEFT(A401,SEARCH("-",A401)-1)</f>
        <v>EandR1</v>
      </c>
      <c r="H401" s="242" t="str">
        <f t="shared" ref="H401:H402" si="208">LEFT(K401,SEARCH("-",K401)-1)</f>
        <v>houshratot</v>
      </c>
      <c r="I401" s="242" t="str">
        <f t="shared" ref="I401:I402" si="209">SUBSTITUTE(K401,L401,"")</f>
        <v>rectotla</v>
      </c>
      <c r="J401" s="242" t="str">
        <f t="shared" ref="J401:J402" si="210">LEFT(A401,SEARCH("-",A401))</f>
        <v>EandR1-</v>
      </c>
      <c r="K401" s="242" t="str">
        <f t="shared" ref="K401:K402" si="211">SUBSTITUTE(A401,J401,"")</f>
        <v>houshratot-rectotla</v>
      </c>
      <c r="L401" s="242" t="str">
        <f t="shared" ref="L401:L402" si="212">LEFT(K401,SEARCH("-",K401))</f>
        <v>houshratot-</v>
      </c>
    </row>
    <row r="402" spans="1:12">
      <c r="A402" s="243" t="s">
        <v>926</v>
      </c>
      <c r="B402" s="311">
        <f t="shared" ca="1" si="205"/>
        <v>0</v>
      </c>
      <c r="C402" t="str">
        <f t="shared" ca="1" si="206"/>
        <v/>
      </c>
      <c r="D402" t="str">
        <f t="shared" ca="1" si="206"/>
        <v/>
      </c>
      <c r="E402" t="str">
        <f t="shared" ca="1" si="206"/>
        <v/>
      </c>
      <c r="F402" t="str">
        <f t="shared" ca="1" si="206"/>
        <v/>
      </c>
      <c r="G402" s="242" t="str">
        <f t="shared" si="207"/>
        <v>EandR1</v>
      </c>
      <c r="H402" s="242" t="str">
        <f t="shared" si="208"/>
        <v>housgfcftot</v>
      </c>
      <c r="I402" s="242" t="str">
        <f t="shared" si="209"/>
        <v>rectotla</v>
      </c>
      <c r="J402" s="242" t="str">
        <f t="shared" si="210"/>
        <v>EandR1-</v>
      </c>
      <c r="K402" s="242" t="str">
        <f t="shared" si="211"/>
        <v>housgfcftot-rectotla</v>
      </c>
      <c r="L402" s="242" t="str">
        <f t="shared" si="212"/>
        <v>housgfcftot-</v>
      </c>
    </row>
    <row r="403" spans="1:12">
      <c r="A403" s="243" t="s">
        <v>927</v>
      </c>
      <c r="B403" s="311">
        <f t="shared" ca="1" si="205"/>
        <v>0</v>
      </c>
      <c r="C403" t="str">
        <f t="shared" ca="1" si="206"/>
        <v/>
      </c>
      <c r="D403" t="str">
        <f t="shared" ca="1" si="206"/>
        <v/>
      </c>
      <c r="E403" t="str">
        <f t="shared" ca="1" si="206"/>
        <v/>
      </c>
      <c r="F403" t="str">
        <f t="shared" ca="1" si="206"/>
        <v/>
      </c>
      <c r="G403" s="242" t="str">
        <f t="shared" si="180"/>
        <v>EandR1</v>
      </c>
      <c r="H403" s="242" t="str">
        <f t="shared" si="181"/>
        <v>houstot</v>
      </c>
      <c r="I403" s="242" t="str">
        <f t="shared" si="182"/>
        <v>rectotla</v>
      </c>
      <c r="J403" s="242" t="str">
        <f t="shared" si="183"/>
        <v>EandR1-</v>
      </c>
      <c r="K403" s="242" t="str">
        <f t="shared" si="184"/>
        <v>houstot-rectotla</v>
      </c>
      <c r="L403" s="242" t="str">
        <f t="shared" si="185"/>
        <v>houstot-</v>
      </c>
    </row>
    <row r="404" spans="1:12">
      <c r="A404" s="243" t="s">
        <v>928</v>
      </c>
      <c r="B404" s="311">
        <f t="shared" ca="1" si="205"/>
        <v>0</v>
      </c>
      <c r="C404" t="str">
        <f t="shared" ca="1" si="206"/>
        <v/>
      </c>
      <c r="D404" t="str">
        <f t="shared" ca="1" si="206"/>
        <v/>
      </c>
      <c r="E404" t="str">
        <f t="shared" ca="1" si="206"/>
        <v/>
      </c>
      <c r="F404" t="str">
        <f t="shared" ca="1" si="206"/>
        <v/>
      </c>
      <c r="G404" s="242" t="str">
        <f t="shared" si="180"/>
        <v>EandR1</v>
      </c>
      <c r="H404" s="242" t="str">
        <f t="shared" si="181"/>
        <v>cultot</v>
      </c>
      <c r="I404" s="242" t="str">
        <f t="shared" si="182"/>
        <v>rectotla</v>
      </c>
      <c r="J404" s="242" t="str">
        <f t="shared" si="183"/>
        <v>EandR1-</v>
      </c>
      <c r="K404" s="242" t="str">
        <f t="shared" si="184"/>
        <v>cultot-rectotla</v>
      </c>
      <c r="L404" s="242" t="str">
        <f t="shared" si="185"/>
        <v>cultot-</v>
      </c>
    </row>
    <row r="405" spans="1:12">
      <c r="A405" s="243" t="s">
        <v>929</v>
      </c>
      <c r="B405" s="311">
        <f t="shared" ca="1" si="205"/>
        <v>0</v>
      </c>
      <c r="C405" t="str">
        <f t="shared" ca="1" si="206"/>
        <v/>
      </c>
      <c r="D405" t="str">
        <f t="shared" ca="1" si="206"/>
        <v/>
      </c>
      <c r="E405" t="str">
        <f t="shared" ca="1" si="206"/>
        <v/>
      </c>
      <c r="F405" t="str">
        <f t="shared" ca="1" si="206"/>
        <v/>
      </c>
      <c r="G405" s="242" t="str">
        <f t="shared" si="180"/>
        <v>EandR1</v>
      </c>
      <c r="H405" s="242" t="str">
        <f t="shared" si="181"/>
        <v>envtot</v>
      </c>
      <c r="I405" s="242" t="str">
        <f t="shared" si="182"/>
        <v>rectotla</v>
      </c>
      <c r="J405" s="242" t="str">
        <f t="shared" si="183"/>
        <v>EandR1-</v>
      </c>
      <c r="K405" s="242" t="str">
        <f t="shared" si="184"/>
        <v>envtot-rectotla</v>
      </c>
      <c r="L405" s="242" t="str">
        <f t="shared" si="185"/>
        <v>envtot-</v>
      </c>
    </row>
    <row r="406" spans="1:12">
      <c r="A406" s="243" t="s">
        <v>930</v>
      </c>
      <c r="B406" s="311">
        <f t="shared" ca="1" si="205"/>
        <v>0</v>
      </c>
      <c r="C406" t="str">
        <f t="shared" ca="1" si="206"/>
        <v/>
      </c>
      <c r="D406" t="str">
        <f t="shared" ca="1" si="206"/>
        <v/>
      </c>
      <c r="E406" t="str">
        <f t="shared" ca="1" si="206"/>
        <v/>
      </c>
      <c r="F406" t="str">
        <f t="shared" ca="1" si="206"/>
        <v/>
      </c>
      <c r="G406" s="242" t="str">
        <f t="shared" si="180"/>
        <v>EandR1</v>
      </c>
      <c r="H406" s="242" t="str">
        <f t="shared" si="181"/>
        <v>plantot</v>
      </c>
      <c r="I406" s="242" t="str">
        <f t="shared" si="182"/>
        <v>rectotla</v>
      </c>
      <c r="J406" s="242" t="str">
        <f t="shared" si="183"/>
        <v>EandR1-</v>
      </c>
      <c r="K406" s="242" t="str">
        <f t="shared" si="184"/>
        <v>plantot-rectotla</v>
      </c>
      <c r="L406" s="242" t="str">
        <f t="shared" si="185"/>
        <v>plantot-</v>
      </c>
    </row>
    <row r="407" spans="1:12">
      <c r="A407" s="243" t="s">
        <v>931</v>
      </c>
      <c r="B407" s="311">
        <f t="shared" ca="1" si="205"/>
        <v>0</v>
      </c>
      <c r="C407" t="str">
        <f t="shared" ca="1" si="206"/>
        <v/>
      </c>
      <c r="D407" t="str">
        <f t="shared" ca="1" si="206"/>
        <v/>
      </c>
      <c r="E407" t="str">
        <f t="shared" ca="1" si="206"/>
        <v/>
      </c>
      <c r="F407" t="str">
        <f t="shared" ca="1" si="206"/>
        <v/>
      </c>
      <c r="G407" s="242" t="str">
        <f t="shared" si="180"/>
        <v>EandR1</v>
      </c>
      <c r="H407" s="242" t="s">
        <v>208</v>
      </c>
      <c r="I407" s="242" t="str">
        <f t="shared" si="182"/>
        <v>rectotla</v>
      </c>
      <c r="J407" s="242" t="str">
        <f t="shared" si="183"/>
        <v>EandR1-</v>
      </c>
      <c r="K407" s="242" t="str">
        <f t="shared" si="184"/>
        <v>digtot-rectotla</v>
      </c>
      <c r="L407" s="242" t="str">
        <f t="shared" si="185"/>
        <v>digtot-</v>
      </c>
    </row>
    <row r="408" spans="1:12">
      <c r="A408" s="243" t="s">
        <v>932</v>
      </c>
      <c r="B408" s="311">
        <f t="shared" ca="1" si="205"/>
        <v>0</v>
      </c>
      <c r="C408" t="str">
        <f t="shared" ca="1" si="206"/>
        <v/>
      </c>
      <c r="D408" t="str">
        <f t="shared" ca="1" si="206"/>
        <v/>
      </c>
      <c r="E408" t="str">
        <f t="shared" ca="1" si="206"/>
        <v/>
      </c>
      <c r="F408" t="str">
        <f t="shared" ca="1" si="206"/>
        <v/>
      </c>
      <c r="G408" s="242" t="str">
        <f t="shared" si="180"/>
        <v>EandR1</v>
      </c>
      <c r="H408" s="242" t="str">
        <f t="shared" si="181"/>
        <v>poltot</v>
      </c>
      <c r="I408" s="242" t="str">
        <f t="shared" si="182"/>
        <v>rectotla</v>
      </c>
      <c r="J408" s="242" t="str">
        <f t="shared" si="183"/>
        <v>EandR1-</v>
      </c>
      <c r="K408" s="242" t="str">
        <f t="shared" si="184"/>
        <v>poltot-rectotla</v>
      </c>
      <c r="L408" s="242" t="str">
        <f t="shared" si="185"/>
        <v>poltot-</v>
      </c>
    </row>
    <row r="409" spans="1:12">
      <c r="A409" s="243" t="s">
        <v>933</v>
      </c>
      <c r="B409" s="311">
        <f t="shared" ca="1" si="205"/>
        <v>0</v>
      </c>
      <c r="C409" t="str">
        <f t="shared" ca="1" si="206"/>
        <v/>
      </c>
      <c r="D409" t="str">
        <f t="shared" ca="1" si="206"/>
        <v/>
      </c>
      <c r="E409" t="str">
        <f t="shared" ca="1" si="206"/>
        <v/>
      </c>
      <c r="F409" t="str">
        <f t="shared" ca="1" si="206"/>
        <v/>
      </c>
      <c r="G409" s="242" t="str">
        <f t="shared" si="180"/>
        <v>EandR1</v>
      </c>
      <c r="H409" s="242" t="str">
        <f t="shared" si="181"/>
        <v>frstot</v>
      </c>
      <c r="I409" s="242" t="str">
        <f t="shared" si="182"/>
        <v>rectotla</v>
      </c>
      <c r="J409" s="242" t="str">
        <f t="shared" si="183"/>
        <v>EandR1-</v>
      </c>
      <c r="K409" s="242" t="str">
        <f t="shared" si="184"/>
        <v>frstot-rectotla</v>
      </c>
      <c r="L409" s="242" t="str">
        <f t="shared" si="185"/>
        <v>frstot-</v>
      </c>
    </row>
    <row r="410" spans="1:12">
      <c r="A410" s="243" t="s">
        <v>934</v>
      </c>
      <c r="B410" s="311">
        <f t="shared" ca="1" si="205"/>
        <v>0</v>
      </c>
      <c r="C410" t="str">
        <f t="shared" ca="1" si="206"/>
        <v/>
      </c>
      <c r="D410" t="str">
        <f t="shared" ca="1" si="206"/>
        <v/>
      </c>
      <c r="E410" t="str">
        <f t="shared" ca="1" si="206"/>
        <v/>
      </c>
      <c r="F410" t="str">
        <f t="shared" ca="1" si="206"/>
        <v/>
      </c>
      <c r="G410" s="242" t="str">
        <f t="shared" si="180"/>
        <v>EandR1</v>
      </c>
      <c r="H410" s="242" t="str">
        <f t="shared" si="181"/>
        <v>centot</v>
      </c>
      <c r="I410" s="242" t="str">
        <f t="shared" si="182"/>
        <v>rectotla</v>
      </c>
      <c r="J410" s="242" t="str">
        <f t="shared" si="183"/>
        <v>EandR1-</v>
      </c>
      <c r="K410" s="242" t="str">
        <f t="shared" si="184"/>
        <v>centot-rectotla</v>
      </c>
      <c r="L410" s="242" t="str">
        <f t="shared" si="185"/>
        <v>centot-</v>
      </c>
    </row>
    <row r="411" spans="1:12">
      <c r="A411" s="243" t="s">
        <v>935</v>
      </c>
      <c r="B411" s="311">
        <f t="shared" ca="1" si="205"/>
        <v>0</v>
      </c>
      <c r="C411" t="str">
        <f t="shared" ca="1" si="206"/>
        <v/>
      </c>
      <c r="D411" t="str">
        <f t="shared" ca="1" si="206"/>
        <v/>
      </c>
      <c r="E411" t="str">
        <f t="shared" ca="1" si="206"/>
        <v/>
      </c>
      <c r="F411" t="str">
        <f t="shared" ca="1" si="206"/>
        <v/>
      </c>
      <c r="G411" s="242" t="str">
        <f t="shared" si="180"/>
        <v>EandR1</v>
      </c>
      <c r="H411" s="242" t="str">
        <f t="shared" si="181"/>
        <v>tradtot</v>
      </c>
      <c r="I411" s="242" t="str">
        <f t="shared" si="182"/>
        <v>rectotla</v>
      </c>
      <c r="J411" s="242" t="str">
        <f t="shared" si="183"/>
        <v>EandR1-</v>
      </c>
      <c r="K411" s="242" t="str">
        <f t="shared" si="184"/>
        <v>tradtot-rectotla</v>
      </c>
      <c r="L411" s="242" t="str">
        <f t="shared" si="185"/>
        <v>tradtot-</v>
      </c>
    </row>
    <row r="412" spans="1:12">
      <c r="A412" s="243" t="s">
        <v>936</v>
      </c>
      <c r="B412" s="311">
        <f t="shared" ca="1" si="205"/>
        <v>0</v>
      </c>
      <c r="C412" t="str">
        <f t="shared" ca="1" si="206"/>
        <v/>
      </c>
      <c r="D412" t="str">
        <f t="shared" ca="1" si="206"/>
        <v/>
      </c>
      <c r="E412" t="str">
        <f t="shared" ca="1" si="206"/>
        <v/>
      </c>
      <c r="F412" t="str">
        <f t="shared" ca="1" si="206"/>
        <v/>
      </c>
      <c r="G412" s="242" t="str">
        <f t="shared" si="180"/>
        <v>EandR1</v>
      </c>
      <c r="H412" s="242" t="str">
        <f t="shared" si="181"/>
        <v>alltot</v>
      </c>
      <c r="I412" s="242" t="str">
        <f t="shared" si="182"/>
        <v>rectotla</v>
      </c>
      <c r="J412" s="242" t="str">
        <f t="shared" si="183"/>
        <v>EandR1-</v>
      </c>
      <c r="K412" s="242" t="str">
        <f t="shared" si="184"/>
        <v>alltot-rectotla</v>
      </c>
      <c r="L412" s="242" t="str">
        <f t="shared" si="185"/>
        <v>alltot-</v>
      </c>
    </row>
    <row r="413" spans="1:12">
      <c r="A413" s="243" t="s">
        <v>937</v>
      </c>
      <c r="B413" s="311">
        <f t="shared" ca="1" si="205"/>
        <v>0</v>
      </c>
      <c r="C413" t="str">
        <f t="shared" ref="C413:F433" ca="1" si="213">IFERROR(INDEX(INDIRECT(LEFT($A413,SEARCH("-",$A413,1)-1)&amp;"_validation_data"),MATCH($A413&amp;"-"&amp;C$1,INDIRECT(LEFT($A413,SEARCH("-",$A413,1)-1)&amp;"_validation_rows"),0),3),"")</f>
        <v/>
      </c>
      <c r="D413" t="str">
        <f t="shared" ca="1" si="213"/>
        <v/>
      </c>
      <c r="E413" t="str">
        <f t="shared" ca="1" si="213"/>
        <v/>
      </c>
      <c r="F413" t="str">
        <f t="shared" ca="1" si="213"/>
        <v/>
      </c>
      <c r="G413" s="242" t="str">
        <f t="shared" si="180"/>
        <v>EandR1</v>
      </c>
      <c r="H413" s="242" t="str">
        <f t="shared" si="181"/>
        <v>edutot</v>
      </c>
      <c r="I413" s="242" t="str">
        <f t="shared" si="182"/>
        <v>rectototh</v>
      </c>
      <c r="J413" s="242" t="str">
        <f t="shared" si="183"/>
        <v>EandR1-</v>
      </c>
      <c r="K413" s="242" t="str">
        <f t="shared" si="184"/>
        <v>edutot-rectototh</v>
      </c>
      <c r="L413" s="242" t="str">
        <f t="shared" si="185"/>
        <v>edutot-</v>
      </c>
    </row>
    <row r="414" spans="1:12">
      <c r="A414" s="243" t="s">
        <v>938</v>
      </c>
      <c r="B414" s="311">
        <f t="shared" ca="1" si="205"/>
        <v>0</v>
      </c>
      <c r="C414" t="str">
        <f t="shared" ca="1" si="213"/>
        <v/>
      </c>
      <c r="D414" t="str">
        <f t="shared" ca="1" si="213"/>
        <v/>
      </c>
      <c r="E414" t="str">
        <f t="shared" ca="1" si="213"/>
        <v/>
      </c>
      <c r="F414" t="str">
        <f t="shared" ca="1" si="213"/>
        <v/>
      </c>
      <c r="G414" s="242" t="str">
        <f t="shared" si="180"/>
        <v>EandR1</v>
      </c>
      <c r="H414" s="242" t="str">
        <f t="shared" si="181"/>
        <v>transtot</v>
      </c>
      <c r="I414" s="242" t="str">
        <f t="shared" si="182"/>
        <v>rectototh</v>
      </c>
      <c r="J414" s="242" t="str">
        <f t="shared" si="183"/>
        <v>EandR1-</v>
      </c>
      <c r="K414" s="242" t="str">
        <f t="shared" si="184"/>
        <v>transtot-rectototh</v>
      </c>
      <c r="L414" s="242" t="str">
        <f t="shared" si="185"/>
        <v>transtot-</v>
      </c>
    </row>
    <row r="415" spans="1:12">
      <c r="A415" s="243" t="s">
        <v>939</v>
      </c>
      <c r="B415" s="311">
        <f t="shared" ca="1" si="205"/>
        <v>0</v>
      </c>
      <c r="C415" t="str">
        <f t="shared" ca="1" si="213"/>
        <v/>
      </c>
      <c r="D415" t="str">
        <f t="shared" ca="1" si="213"/>
        <v/>
      </c>
      <c r="E415" t="str">
        <f t="shared" ca="1" si="213"/>
        <v/>
      </c>
      <c r="F415" t="str">
        <f t="shared" ca="1" si="213"/>
        <v/>
      </c>
      <c r="G415" s="242" t="str">
        <f t="shared" si="180"/>
        <v>EandR1</v>
      </c>
      <c r="H415" s="242" t="str">
        <f t="shared" si="181"/>
        <v>sctot</v>
      </c>
      <c r="I415" s="242" t="str">
        <f t="shared" si="182"/>
        <v>rectototh</v>
      </c>
      <c r="J415" s="242" t="str">
        <f t="shared" si="183"/>
        <v>EandR1-</v>
      </c>
      <c r="K415" s="242" t="str">
        <f t="shared" si="184"/>
        <v>sctot-rectototh</v>
      </c>
      <c r="L415" s="242" t="str">
        <f t="shared" si="185"/>
        <v>sctot-</v>
      </c>
    </row>
    <row r="416" spans="1:12">
      <c r="A416" s="243" t="s">
        <v>940</v>
      </c>
      <c r="B416" s="311">
        <f t="shared" ca="1" si="205"/>
        <v>0</v>
      </c>
      <c r="C416" t="str">
        <f t="shared" ca="1" si="213"/>
        <v/>
      </c>
      <c r="D416" t="str">
        <f t="shared" ca="1" si="213"/>
        <v/>
      </c>
      <c r="E416" t="str">
        <f t="shared" ca="1" si="213"/>
        <v/>
      </c>
      <c r="F416" t="str">
        <f t="shared" ca="1" si="213"/>
        <v/>
      </c>
      <c r="G416" s="242" t="str">
        <f t="shared" si="180"/>
        <v>EandR1</v>
      </c>
      <c r="H416" s="242" t="str">
        <f t="shared" si="181"/>
        <v>phtot</v>
      </c>
      <c r="I416" s="242" t="str">
        <f t="shared" si="182"/>
        <v>rectototh</v>
      </c>
      <c r="J416" s="242" t="str">
        <f t="shared" si="183"/>
        <v>EandR1-</v>
      </c>
      <c r="K416" s="242" t="str">
        <f t="shared" si="184"/>
        <v>phtot-rectototh</v>
      </c>
      <c r="L416" s="242" t="str">
        <f t="shared" si="185"/>
        <v>phtot-</v>
      </c>
    </row>
    <row r="417" spans="1:12">
      <c r="A417" s="243" t="s">
        <v>941</v>
      </c>
      <c r="B417" s="311">
        <f t="shared" ca="1" si="205"/>
        <v>0</v>
      </c>
      <c r="C417" t="str">
        <f t="shared" ca="1" si="213"/>
        <v/>
      </c>
      <c r="D417" t="str">
        <f t="shared" ca="1" si="213"/>
        <v/>
      </c>
      <c r="E417" t="str">
        <f t="shared" ca="1" si="213"/>
        <v/>
      </c>
      <c r="F417" t="str">
        <f t="shared" ca="1" si="213"/>
        <v/>
      </c>
      <c r="G417" s="242" t="str">
        <f t="shared" ref="G417:G418" si="214">LEFT(A417,SEARCH("-",A417)-1)</f>
        <v>EandR1</v>
      </c>
      <c r="H417" s="242" t="str">
        <f t="shared" ref="H417:H418" si="215">LEFT(K417,SEARCH("-",K417)-1)</f>
        <v>houshratot</v>
      </c>
      <c r="I417" s="242" t="str">
        <f t="shared" ref="I417:I418" si="216">SUBSTITUTE(K417,L417,"")</f>
        <v>rectototh</v>
      </c>
      <c r="J417" s="242" t="str">
        <f t="shared" ref="J417:J418" si="217">LEFT(A417,SEARCH("-",A417))</f>
        <v>EandR1-</v>
      </c>
      <c r="K417" s="242" t="str">
        <f t="shared" ref="K417:K418" si="218">SUBSTITUTE(A417,J417,"")</f>
        <v>houshratot-rectototh</v>
      </c>
      <c r="L417" s="242" t="str">
        <f t="shared" ref="L417:L418" si="219">LEFT(K417,SEARCH("-",K417))</f>
        <v>houshratot-</v>
      </c>
    </row>
    <row r="418" spans="1:12">
      <c r="A418" s="243" t="s">
        <v>942</v>
      </c>
      <c r="B418" s="311">
        <f t="shared" ca="1" si="205"/>
        <v>0</v>
      </c>
      <c r="C418" t="str">
        <f t="shared" ca="1" si="213"/>
        <v/>
      </c>
      <c r="D418" t="str">
        <f t="shared" ca="1" si="213"/>
        <v/>
      </c>
      <c r="E418" t="str">
        <f t="shared" ca="1" si="213"/>
        <v/>
      </c>
      <c r="F418" t="str">
        <f t="shared" ca="1" si="213"/>
        <v/>
      </c>
      <c r="G418" s="242" t="str">
        <f t="shared" si="214"/>
        <v>EandR1</v>
      </c>
      <c r="H418" s="242" t="str">
        <f t="shared" si="215"/>
        <v>housgfcftot</v>
      </c>
      <c r="I418" s="242" t="str">
        <f t="shared" si="216"/>
        <v>rectototh</v>
      </c>
      <c r="J418" s="242" t="str">
        <f t="shared" si="217"/>
        <v>EandR1-</v>
      </c>
      <c r="K418" s="242" t="str">
        <f t="shared" si="218"/>
        <v>housgfcftot-rectototh</v>
      </c>
      <c r="L418" s="242" t="str">
        <f t="shared" si="219"/>
        <v>housgfcftot-</v>
      </c>
    </row>
    <row r="419" spans="1:12">
      <c r="A419" s="243" t="s">
        <v>943</v>
      </c>
      <c r="B419" s="311">
        <f t="shared" ca="1" si="205"/>
        <v>0</v>
      </c>
      <c r="C419" t="str">
        <f t="shared" ca="1" si="213"/>
        <v/>
      </c>
      <c r="D419" t="str">
        <f t="shared" ca="1" si="213"/>
        <v/>
      </c>
      <c r="E419" t="str">
        <f t="shared" ca="1" si="213"/>
        <v/>
      </c>
      <c r="F419" t="str">
        <f t="shared" ca="1" si="213"/>
        <v/>
      </c>
      <c r="G419" s="242" t="str">
        <f t="shared" si="180"/>
        <v>EandR1</v>
      </c>
      <c r="H419" s="242" t="str">
        <f t="shared" si="181"/>
        <v>houstot</v>
      </c>
      <c r="I419" s="242" t="str">
        <f t="shared" si="182"/>
        <v>rectototh</v>
      </c>
      <c r="J419" s="242" t="str">
        <f t="shared" si="183"/>
        <v>EandR1-</v>
      </c>
      <c r="K419" s="242" t="str">
        <f t="shared" si="184"/>
        <v>houstot-rectototh</v>
      </c>
      <c r="L419" s="242" t="str">
        <f t="shared" si="185"/>
        <v>houstot-</v>
      </c>
    </row>
    <row r="420" spans="1:12">
      <c r="A420" s="243" t="s">
        <v>944</v>
      </c>
      <c r="B420" s="311">
        <f t="shared" ca="1" si="205"/>
        <v>0</v>
      </c>
      <c r="C420" t="str">
        <f t="shared" ca="1" si="213"/>
        <v/>
      </c>
      <c r="D420" t="str">
        <f t="shared" ca="1" si="213"/>
        <v/>
      </c>
      <c r="E420" t="str">
        <f t="shared" ca="1" si="213"/>
        <v/>
      </c>
      <c r="F420" t="str">
        <f t="shared" ca="1" si="213"/>
        <v/>
      </c>
      <c r="G420" s="242" t="str">
        <f t="shared" si="180"/>
        <v>EandR1</v>
      </c>
      <c r="H420" s="242" t="str">
        <f t="shared" si="181"/>
        <v>cultot</v>
      </c>
      <c r="I420" s="242" t="str">
        <f t="shared" si="182"/>
        <v>rectototh</v>
      </c>
      <c r="J420" s="242" t="str">
        <f t="shared" si="183"/>
        <v>EandR1-</v>
      </c>
      <c r="K420" s="242" t="str">
        <f t="shared" si="184"/>
        <v>cultot-rectototh</v>
      </c>
      <c r="L420" s="242" t="str">
        <f t="shared" si="185"/>
        <v>cultot-</v>
      </c>
    </row>
    <row r="421" spans="1:12">
      <c r="A421" s="243" t="s">
        <v>945</v>
      </c>
      <c r="B421" s="311">
        <f t="shared" ca="1" si="205"/>
        <v>0</v>
      </c>
      <c r="C421" t="str">
        <f t="shared" ca="1" si="213"/>
        <v/>
      </c>
      <c r="D421" t="str">
        <f t="shared" ca="1" si="213"/>
        <v/>
      </c>
      <c r="E421" t="str">
        <f t="shared" ca="1" si="213"/>
        <v/>
      </c>
      <c r="F421" t="str">
        <f t="shared" ca="1" si="213"/>
        <v/>
      </c>
      <c r="G421" s="242" t="str">
        <f t="shared" si="180"/>
        <v>EandR1</v>
      </c>
      <c r="H421" s="242" t="str">
        <f t="shared" si="181"/>
        <v>envtot</v>
      </c>
      <c r="I421" s="242" t="str">
        <f t="shared" si="182"/>
        <v>rectototh</v>
      </c>
      <c r="J421" s="242" t="str">
        <f t="shared" si="183"/>
        <v>EandR1-</v>
      </c>
      <c r="K421" s="242" t="str">
        <f t="shared" si="184"/>
        <v>envtot-rectototh</v>
      </c>
      <c r="L421" s="242" t="str">
        <f t="shared" si="185"/>
        <v>envtot-</v>
      </c>
    </row>
    <row r="422" spans="1:12">
      <c r="A422" s="243" t="s">
        <v>946</v>
      </c>
      <c r="B422" s="311">
        <f t="shared" ca="1" si="205"/>
        <v>0</v>
      </c>
      <c r="C422" t="str">
        <f t="shared" ca="1" si="213"/>
        <v/>
      </c>
      <c r="D422" t="str">
        <f t="shared" ca="1" si="213"/>
        <v/>
      </c>
      <c r="E422" t="str">
        <f t="shared" ca="1" si="213"/>
        <v/>
      </c>
      <c r="F422" t="str">
        <f t="shared" ca="1" si="213"/>
        <v/>
      </c>
      <c r="G422" s="242" t="str">
        <f t="shared" si="180"/>
        <v>EandR1</v>
      </c>
      <c r="H422" s="242" t="str">
        <f t="shared" si="181"/>
        <v>plantot</v>
      </c>
      <c r="I422" s="242" t="str">
        <f t="shared" si="182"/>
        <v>rectototh</v>
      </c>
      <c r="J422" s="242" t="str">
        <f t="shared" si="183"/>
        <v>EandR1-</v>
      </c>
      <c r="K422" s="242" t="str">
        <f t="shared" si="184"/>
        <v>plantot-rectototh</v>
      </c>
      <c r="L422" s="242" t="str">
        <f t="shared" si="185"/>
        <v>plantot-</v>
      </c>
    </row>
    <row r="423" spans="1:12">
      <c r="A423" s="243" t="s">
        <v>947</v>
      </c>
      <c r="B423" s="311">
        <f t="shared" ca="1" si="205"/>
        <v>0</v>
      </c>
      <c r="C423" t="str">
        <f t="shared" ca="1" si="213"/>
        <v/>
      </c>
      <c r="D423" t="str">
        <f t="shared" ca="1" si="213"/>
        <v/>
      </c>
      <c r="E423" t="str">
        <f t="shared" ca="1" si="213"/>
        <v/>
      </c>
      <c r="F423" t="str">
        <f t="shared" ca="1" si="213"/>
        <v/>
      </c>
      <c r="G423" s="242" t="str">
        <f t="shared" ref="G423" si="220">LEFT(A423,SEARCH("-",A423)-1)</f>
        <v>EandR1</v>
      </c>
      <c r="H423" s="242" t="s">
        <v>208</v>
      </c>
      <c r="I423" s="242" t="str">
        <f t="shared" ref="I423" si="221">SUBSTITUTE(K423,L423,"")</f>
        <v>rectototh</v>
      </c>
      <c r="J423" s="242" t="str">
        <f t="shared" ref="J423" si="222">LEFT(A423,SEARCH("-",A423))</f>
        <v>EandR1-</v>
      </c>
      <c r="K423" s="242" t="str">
        <f t="shared" ref="K423" si="223">SUBSTITUTE(A423,J423,"")</f>
        <v>digtot-rectototh</v>
      </c>
      <c r="L423" s="242" t="str">
        <f t="shared" ref="L423" si="224">LEFT(K423,SEARCH("-",K423))</f>
        <v>digtot-</v>
      </c>
    </row>
    <row r="424" spans="1:12">
      <c r="A424" s="243" t="s">
        <v>948</v>
      </c>
      <c r="B424" s="311">
        <f t="shared" ca="1" si="205"/>
        <v>0</v>
      </c>
      <c r="C424" t="str">
        <f t="shared" ca="1" si="213"/>
        <v/>
      </c>
      <c r="D424" t="str">
        <f t="shared" ca="1" si="213"/>
        <v/>
      </c>
      <c r="E424" t="str">
        <f t="shared" ca="1" si="213"/>
        <v/>
      </c>
      <c r="F424" t="str">
        <f t="shared" ca="1" si="213"/>
        <v/>
      </c>
      <c r="G424" s="242" t="str">
        <f t="shared" ref="G424:G477" si="225">LEFT(A424,SEARCH("-",A424)-1)</f>
        <v>EandR1</v>
      </c>
      <c r="H424" s="242" t="str">
        <f t="shared" ref="H424:H477" si="226">LEFT(K424,SEARCH("-",K424)-1)</f>
        <v>poltot</v>
      </c>
      <c r="I424" s="242" t="str">
        <f t="shared" ref="I424:I477" si="227">SUBSTITUTE(K424,L424,"")</f>
        <v>rectototh</v>
      </c>
      <c r="J424" s="242" t="str">
        <f t="shared" ref="J424:J477" si="228">LEFT(A424,SEARCH("-",A424))</f>
        <v>EandR1-</v>
      </c>
      <c r="K424" s="242" t="str">
        <f t="shared" ref="K424:K477" si="229">SUBSTITUTE(A424,J424,"")</f>
        <v>poltot-rectototh</v>
      </c>
      <c r="L424" s="242" t="str">
        <f t="shared" ref="L424:L477" si="230">LEFT(K424,SEARCH("-",K424))</f>
        <v>poltot-</v>
      </c>
    </row>
    <row r="425" spans="1:12">
      <c r="A425" s="243" t="s">
        <v>949</v>
      </c>
      <c r="B425" s="311">
        <f t="shared" ca="1" si="205"/>
        <v>0</v>
      </c>
      <c r="C425" t="str">
        <f t="shared" ca="1" si="213"/>
        <v/>
      </c>
      <c r="D425" t="str">
        <f t="shared" ca="1" si="213"/>
        <v/>
      </c>
      <c r="E425" t="str">
        <f t="shared" ca="1" si="213"/>
        <v/>
      </c>
      <c r="F425" t="str">
        <f t="shared" ca="1" si="213"/>
        <v/>
      </c>
      <c r="G425" s="242" t="str">
        <f t="shared" si="225"/>
        <v>EandR1</v>
      </c>
      <c r="H425" s="242" t="str">
        <f t="shared" si="226"/>
        <v>frstot</v>
      </c>
      <c r="I425" s="242" t="str">
        <f t="shared" si="227"/>
        <v>rectototh</v>
      </c>
      <c r="J425" s="242" t="str">
        <f t="shared" si="228"/>
        <v>EandR1-</v>
      </c>
      <c r="K425" s="242" t="str">
        <f t="shared" si="229"/>
        <v>frstot-rectototh</v>
      </c>
      <c r="L425" s="242" t="str">
        <f t="shared" si="230"/>
        <v>frstot-</v>
      </c>
    </row>
    <row r="426" spans="1:12">
      <c r="A426" s="243" t="s">
        <v>950</v>
      </c>
      <c r="B426" s="311">
        <f t="shared" ca="1" si="205"/>
        <v>0</v>
      </c>
      <c r="C426" t="str">
        <f t="shared" ca="1" si="213"/>
        <v/>
      </c>
      <c r="D426" t="str">
        <f t="shared" ca="1" si="213"/>
        <v/>
      </c>
      <c r="E426" t="str">
        <f t="shared" ca="1" si="213"/>
        <v/>
      </c>
      <c r="F426" t="str">
        <f t="shared" ca="1" si="213"/>
        <v/>
      </c>
      <c r="G426" s="242" t="str">
        <f t="shared" si="225"/>
        <v>EandR1</v>
      </c>
      <c r="H426" s="242" t="str">
        <f t="shared" si="226"/>
        <v>centot</v>
      </c>
      <c r="I426" s="242" t="str">
        <f t="shared" si="227"/>
        <v>rectototh</v>
      </c>
      <c r="J426" s="242" t="str">
        <f t="shared" si="228"/>
        <v>EandR1-</v>
      </c>
      <c r="K426" s="242" t="str">
        <f t="shared" si="229"/>
        <v>centot-rectototh</v>
      </c>
      <c r="L426" s="242" t="str">
        <f t="shared" si="230"/>
        <v>centot-</v>
      </c>
    </row>
    <row r="427" spans="1:12">
      <c r="A427" s="243" t="s">
        <v>951</v>
      </c>
      <c r="B427" s="311">
        <f t="shared" ca="1" si="205"/>
        <v>0</v>
      </c>
      <c r="C427" t="str">
        <f t="shared" ca="1" si="213"/>
        <v/>
      </c>
      <c r="D427" t="str">
        <f t="shared" ca="1" si="213"/>
        <v/>
      </c>
      <c r="E427" t="str">
        <f t="shared" ca="1" si="213"/>
        <v/>
      </c>
      <c r="F427" t="str">
        <f t="shared" ca="1" si="213"/>
        <v/>
      </c>
      <c r="G427" s="242" t="str">
        <f t="shared" si="225"/>
        <v>EandR1</v>
      </c>
      <c r="H427" s="242" t="str">
        <f t="shared" si="226"/>
        <v>tradtot</v>
      </c>
      <c r="I427" s="242" t="str">
        <f t="shared" si="227"/>
        <v>rectototh</v>
      </c>
      <c r="J427" s="242" t="str">
        <f t="shared" si="228"/>
        <v>EandR1-</v>
      </c>
      <c r="K427" s="242" t="str">
        <f t="shared" si="229"/>
        <v>tradtot-rectototh</v>
      </c>
      <c r="L427" s="242" t="str">
        <f t="shared" si="230"/>
        <v>tradtot-</v>
      </c>
    </row>
    <row r="428" spans="1:12">
      <c r="A428" s="243" t="s">
        <v>952</v>
      </c>
      <c r="B428" s="311">
        <f t="shared" ca="1" si="205"/>
        <v>0</v>
      </c>
      <c r="C428" t="str">
        <f t="shared" ca="1" si="213"/>
        <v/>
      </c>
      <c r="D428" t="str">
        <f t="shared" ca="1" si="213"/>
        <v/>
      </c>
      <c r="E428" t="str">
        <f t="shared" ca="1" si="213"/>
        <v/>
      </c>
      <c r="F428" t="str">
        <f t="shared" ca="1" si="213"/>
        <v/>
      </c>
      <c r="G428" s="242" t="str">
        <f t="shared" si="225"/>
        <v>EandR1</v>
      </c>
      <c r="H428" s="242" t="str">
        <f t="shared" si="226"/>
        <v>alltot</v>
      </c>
      <c r="I428" s="242" t="str">
        <f t="shared" si="227"/>
        <v>rectototh</v>
      </c>
      <c r="J428" s="242" t="str">
        <f t="shared" si="228"/>
        <v>EandR1-</v>
      </c>
      <c r="K428" s="242" t="str">
        <f t="shared" si="229"/>
        <v>alltot-rectototh</v>
      </c>
      <c r="L428" s="242" t="str">
        <f t="shared" si="230"/>
        <v>alltot-</v>
      </c>
    </row>
    <row r="429" spans="1:12">
      <c r="A429" s="243" t="s">
        <v>953</v>
      </c>
      <c r="B429" s="311">
        <f t="shared" ca="1" si="205"/>
        <v>0</v>
      </c>
      <c r="C429" t="str">
        <f t="shared" ca="1" si="213"/>
        <v/>
      </c>
      <c r="D429" t="str">
        <f t="shared" ca="1" si="213"/>
        <v/>
      </c>
      <c r="E429" t="str">
        <f t="shared" ca="1" si="213"/>
        <v/>
      </c>
      <c r="F429" t="str">
        <f t="shared" ca="1" si="213"/>
        <v/>
      </c>
      <c r="G429" s="242" t="str">
        <f t="shared" si="225"/>
        <v>FIN1</v>
      </c>
      <c r="H429" s="242" t="str">
        <f t="shared" si="226"/>
        <v>fingrngov</v>
      </c>
      <c r="I429" s="242" t="str">
        <f t="shared" si="227"/>
        <v>amt</v>
      </c>
      <c r="J429" s="242" t="str">
        <f t="shared" si="228"/>
        <v>FIN1-</v>
      </c>
      <c r="K429" s="242" t="str">
        <f t="shared" si="229"/>
        <v>fingrngov-amt</v>
      </c>
      <c r="L429" s="242" t="str">
        <f t="shared" si="230"/>
        <v>fingrngov-</v>
      </c>
    </row>
    <row r="430" spans="1:12">
      <c r="A430" s="243" t="s">
        <v>954</v>
      </c>
      <c r="B430" s="311">
        <f t="shared" ca="1" si="205"/>
        <v>0</v>
      </c>
      <c r="C430" t="str">
        <f t="shared" ca="1" si="213"/>
        <v/>
      </c>
      <c r="D430" t="str">
        <f t="shared" ca="1" si="213"/>
        <v/>
      </c>
      <c r="E430" t="str">
        <f t="shared" ca="1" si="213"/>
        <v/>
      </c>
      <c r="F430" t="str">
        <f t="shared" ca="1" si="213"/>
        <v/>
      </c>
      <c r="G430" s="242" t="str">
        <f t="shared" si="225"/>
        <v>FIN1</v>
      </c>
      <c r="H430" s="242" t="str">
        <f t="shared" si="226"/>
        <v>fingrnothesif</v>
      </c>
      <c r="I430" s="242" t="str">
        <f t="shared" si="227"/>
        <v>amt</v>
      </c>
      <c r="J430" s="242" t="str">
        <f t="shared" si="228"/>
        <v>FIN1-</v>
      </c>
      <c r="K430" s="242" t="str">
        <f t="shared" si="229"/>
        <v>fingrnothesif-amt</v>
      </c>
      <c r="L430" s="242" t="str">
        <f t="shared" si="230"/>
        <v>fingrnothesif-</v>
      </c>
    </row>
    <row r="431" spans="1:12">
      <c r="A431" s="243" t="s">
        <v>955</v>
      </c>
      <c r="B431" s="311">
        <f t="shared" ca="1" si="205"/>
        <v>0</v>
      </c>
      <c r="C431" t="str">
        <f t="shared" ca="1" si="213"/>
        <v/>
      </c>
      <c r="D431" t="str">
        <f t="shared" ca="1" si="213"/>
        <v/>
      </c>
      <c r="E431" t="str">
        <f t="shared" ca="1" si="213"/>
        <v/>
      </c>
      <c r="F431" t="str">
        <f t="shared" ca="1" si="213"/>
        <v/>
      </c>
      <c r="G431" s="242" t="str">
        <f t="shared" si="225"/>
        <v>FIN1</v>
      </c>
      <c r="H431" s="242" t="str">
        <f t="shared" si="226"/>
        <v>fingrnothpri</v>
      </c>
      <c r="I431" s="242" t="str">
        <f t="shared" si="227"/>
        <v>amt</v>
      </c>
      <c r="J431" s="242" t="str">
        <f t="shared" si="228"/>
        <v>FIN1-</v>
      </c>
      <c r="K431" s="242" t="str">
        <f t="shared" si="229"/>
        <v>fingrnothpri-amt</v>
      </c>
      <c r="L431" s="242" t="str">
        <f t="shared" si="230"/>
        <v>fingrnothpri-</v>
      </c>
    </row>
    <row r="432" spans="1:12">
      <c r="A432" s="243" t="s">
        <v>956</v>
      </c>
      <c r="B432" s="311">
        <f t="shared" ca="1" si="205"/>
        <v>0</v>
      </c>
      <c r="C432" t="str">
        <f t="shared" ca="1" si="213"/>
        <v/>
      </c>
      <c r="D432" t="str">
        <f t="shared" ca="1" si="213"/>
        <v/>
      </c>
      <c r="E432" t="str">
        <f t="shared" ca="1" si="213"/>
        <v/>
      </c>
      <c r="F432" t="str">
        <f t="shared" ca="1" si="213"/>
        <v/>
      </c>
      <c r="G432" s="242" t="str">
        <f t="shared" si="225"/>
        <v>FIN1</v>
      </c>
      <c r="H432" s="242" t="str">
        <f t="shared" si="226"/>
        <v>fingrnothndpb</v>
      </c>
      <c r="I432" s="242" t="str">
        <f t="shared" si="227"/>
        <v>amt</v>
      </c>
      <c r="J432" s="242" t="str">
        <f t="shared" si="228"/>
        <v>FIN1-</v>
      </c>
      <c r="K432" s="242" t="str">
        <f t="shared" si="229"/>
        <v>fingrnothndpb-amt</v>
      </c>
      <c r="L432" s="242" t="str">
        <f t="shared" si="230"/>
        <v>fingrnothndpb-</v>
      </c>
    </row>
    <row r="433" spans="1:12">
      <c r="A433" s="243" t="s">
        <v>957</v>
      </c>
      <c r="B433" s="311">
        <f t="shared" ca="1" si="205"/>
        <v>0</v>
      </c>
      <c r="C433" t="str">
        <f t="shared" ca="1" si="213"/>
        <v/>
      </c>
      <c r="D433" t="str">
        <f t="shared" ca="1" si="213"/>
        <v/>
      </c>
      <c r="E433" t="str">
        <f t="shared" ca="1" si="213"/>
        <v/>
      </c>
      <c r="F433" t="str">
        <f t="shared" ca="1" si="213"/>
        <v/>
      </c>
      <c r="G433" s="242" t="str">
        <f t="shared" si="225"/>
        <v>FIN1</v>
      </c>
      <c r="H433" s="242" t="str">
        <f t="shared" si="226"/>
        <v>fingrnothlot</v>
      </c>
      <c r="I433" s="242" t="str">
        <f t="shared" si="227"/>
        <v>amt</v>
      </c>
      <c r="J433" s="242" t="str">
        <f t="shared" si="228"/>
        <v>FIN1-</v>
      </c>
      <c r="K433" s="242" t="str">
        <f t="shared" si="229"/>
        <v>fingrnothlot-amt</v>
      </c>
      <c r="L433" s="242" t="str">
        <f t="shared" si="230"/>
        <v>fingrnothlot-</v>
      </c>
    </row>
    <row r="434" spans="1:12">
      <c r="A434" s="243" t="s">
        <v>958</v>
      </c>
      <c r="B434" s="311">
        <f t="shared" ca="1" si="205"/>
        <v>0</v>
      </c>
      <c r="C434" t="str">
        <f t="shared" ref="C434:F453" ca="1" si="231">IFERROR(INDEX(INDIRECT(LEFT($A434,SEARCH("-",$A434,1)-1)&amp;"_validation_data"),MATCH($A434&amp;"-"&amp;C$1,INDIRECT(LEFT($A434,SEARCH("-",$A434,1)-1)&amp;"_validation_rows"),0),3),"")</f>
        <v/>
      </c>
      <c r="D434" t="str">
        <f t="shared" ca="1" si="231"/>
        <v/>
      </c>
      <c r="E434" t="str">
        <f t="shared" ca="1" si="231"/>
        <v/>
      </c>
      <c r="F434" t="str">
        <f t="shared" ca="1" si="231"/>
        <v/>
      </c>
      <c r="G434" s="242" t="str">
        <f t="shared" si="225"/>
        <v>FIN1</v>
      </c>
      <c r="H434" s="242" t="str">
        <f t="shared" si="226"/>
        <v>fingrnothgovgla</v>
      </c>
      <c r="I434" s="242" t="str">
        <f t="shared" si="227"/>
        <v>amt</v>
      </c>
      <c r="J434" s="242" t="str">
        <f t="shared" si="228"/>
        <v>FIN1-</v>
      </c>
      <c r="K434" s="242" t="str">
        <f t="shared" si="229"/>
        <v>fingrnothgovgla-amt</v>
      </c>
      <c r="L434" s="242" t="str">
        <f t="shared" si="230"/>
        <v>fingrnothgovgla-</v>
      </c>
    </row>
    <row r="435" spans="1:12">
      <c r="A435" s="243" t="s">
        <v>959</v>
      </c>
      <c r="B435" s="311">
        <f t="shared" ca="1" si="205"/>
        <v>0</v>
      </c>
      <c r="C435" t="str">
        <f t="shared" ca="1" si="231"/>
        <v/>
      </c>
      <c r="D435" t="str">
        <f t="shared" ca="1" si="231"/>
        <v/>
      </c>
      <c r="E435" t="str">
        <f t="shared" ca="1" si="231"/>
        <v/>
      </c>
      <c r="F435" t="str">
        <f t="shared" ca="1" si="231"/>
        <v/>
      </c>
      <c r="G435" s="242" t="str">
        <f t="shared" si="225"/>
        <v>FIN1</v>
      </c>
      <c r="H435" s="242" t="str">
        <f t="shared" si="226"/>
        <v>fingrnothgovlep</v>
      </c>
      <c r="I435" s="242" t="str">
        <f t="shared" si="227"/>
        <v>amt</v>
      </c>
      <c r="J435" s="242" t="str">
        <f t="shared" si="228"/>
        <v>FIN1-</v>
      </c>
      <c r="K435" s="242" t="str">
        <f t="shared" si="229"/>
        <v>fingrnothgovlep-amt</v>
      </c>
      <c r="L435" s="242" t="str">
        <f t="shared" si="230"/>
        <v>fingrnothgovlep-</v>
      </c>
    </row>
    <row r="436" spans="1:12">
      <c r="A436" s="243" t="s">
        <v>960</v>
      </c>
      <c r="B436" s="311">
        <f t="shared" ca="1" si="205"/>
        <v>0</v>
      </c>
      <c r="C436" t="str">
        <f t="shared" ca="1" si="231"/>
        <v/>
      </c>
      <c r="D436" t="str">
        <f t="shared" ca="1" si="231"/>
        <v/>
      </c>
      <c r="E436" t="str">
        <f t="shared" ca="1" si="231"/>
        <v/>
      </c>
      <c r="F436" t="str">
        <f t="shared" ca="1" si="231"/>
        <v/>
      </c>
      <c r="G436" s="242" t="str">
        <f t="shared" si="225"/>
        <v>FIN1</v>
      </c>
      <c r="H436" s="242" t="str">
        <f t="shared" si="226"/>
        <v>fingrnothgovla</v>
      </c>
      <c r="I436" s="242" t="str">
        <f t="shared" si="227"/>
        <v>amt</v>
      </c>
      <c r="J436" s="242" t="str">
        <f t="shared" si="228"/>
        <v>FIN1-</v>
      </c>
      <c r="K436" s="242" t="str">
        <f t="shared" si="229"/>
        <v>fingrnothgovla-amt</v>
      </c>
      <c r="L436" s="242" t="str">
        <f t="shared" si="230"/>
        <v>fingrnothgovla-</v>
      </c>
    </row>
    <row r="437" spans="1:12">
      <c r="A437" s="243" t="s">
        <v>413</v>
      </c>
      <c r="B437" s="311">
        <f t="shared" ca="1" si="205"/>
        <v>0</v>
      </c>
      <c r="C437" t="str">
        <f t="shared" ca="1" si="231"/>
        <v/>
      </c>
      <c r="D437" t="str">
        <f t="shared" ca="1" si="231"/>
        <v/>
      </c>
      <c r="E437">
        <f t="shared" ca="1" si="231"/>
        <v>0</v>
      </c>
      <c r="F437" t="str">
        <f t="shared" ca="1" si="231"/>
        <v/>
      </c>
      <c r="G437" s="242" t="str">
        <f t="shared" si="225"/>
        <v>FIN1</v>
      </c>
      <c r="H437" s="242" t="str">
        <f t="shared" si="226"/>
        <v>fingrn</v>
      </c>
      <c r="I437" s="242" t="str">
        <f t="shared" si="227"/>
        <v>amt</v>
      </c>
      <c r="J437" s="242" t="str">
        <f t="shared" si="228"/>
        <v>FIN1-</v>
      </c>
      <c r="K437" s="242" t="str">
        <f t="shared" si="229"/>
        <v>fingrn-amt</v>
      </c>
      <c r="L437" s="242" t="str">
        <f t="shared" si="230"/>
        <v>fingrn-</v>
      </c>
    </row>
    <row r="438" spans="1:12">
      <c r="A438" s="243" t="s">
        <v>418</v>
      </c>
      <c r="B438" s="311">
        <f t="shared" ca="1" si="205"/>
        <v>0</v>
      </c>
      <c r="C438" t="str">
        <f t="shared" ca="1" si="231"/>
        <v/>
      </c>
      <c r="D438" t="str">
        <f t="shared" ca="1" si="231"/>
        <v/>
      </c>
      <c r="E438">
        <f t="shared" ca="1" si="231"/>
        <v>0</v>
      </c>
      <c r="F438" t="str">
        <f t="shared" ca="1" si="231"/>
        <v/>
      </c>
      <c r="G438" s="242" t="str">
        <f t="shared" si="225"/>
        <v>FIN1</v>
      </c>
      <c r="H438" s="242" t="str">
        <f t="shared" si="226"/>
        <v>finrec</v>
      </c>
      <c r="I438" s="242" t="str">
        <f t="shared" si="227"/>
        <v>amt</v>
      </c>
      <c r="J438" s="242" t="str">
        <f t="shared" si="228"/>
        <v>FIN1-</v>
      </c>
      <c r="K438" s="242" t="str">
        <f t="shared" si="229"/>
        <v>finrec-amt</v>
      </c>
      <c r="L438" s="242" t="str">
        <f t="shared" si="230"/>
        <v>finrec-</v>
      </c>
    </row>
    <row r="439" spans="1:12">
      <c r="A439" s="243" t="s">
        <v>961</v>
      </c>
      <c r="B439" s="311">
        <f t="shared" ca="1" si="205"/>
        <v>0</v>
      </c>
      <c r="C439" t="str">
        <f t="shared" ca="1" si="231"/>
        <v/>
      </c>
      <c r="D439" t="str">
        <f t="shared" ca="1" si="231"/>
        <v/>
      </c>
      <c r="E439" t="str">
        <f t="shared" ca="1" si="231"/>
        <v/>
      </c>
      <c r="F439" t="str">
        <f t="shared" ca="1" si="231"/>
        <v/>
      </c>
      <c r="G439" s="242" t="str">
        <f t="shared" si="225"/>
        <v>FIN1</v>
      </c>
      <c r="H439" s="242" t="str">
        <f t="shared" si="226"/>
        <v>finfundhra</v>
      </c>
      <c r="I439" s="242" t="str">
        <f t="shared" si="227"/>
        <v>amt</v>
      </c>
      <c r="J439" s="242" t="str">
        <f t="shared" si="228"/>
        <v>FIN1-</v>
      </c>
      <c r="K439" s="242" t="str">
        <f t="shared" si="229"/>
        <v>finfundhra-amt</v>
      </c>
      <c r="L439" s="242" t="str">
        <f t="shared" si="230"/>
        <v>finfundhra-</v>
      </c>
    </row>
    <row r="440" spans="1:12">
      <c r="A440" s="243" t="s">
        <v>962</v>
      </c>
      <c r="B440" s="311">
        <f t="shared" ca="1" si="205"/>
        <v>0</v>
      </c>
      <c r="C440" t="str">
        <f t="shared" ca="1" si="231"/>
        <v/>
      </c>
      <c r="D440" t="str">
        <f t="shared" ca="1" si="231"/>
        <v/>
      </c>
      <c r="E440" t="str">
        <f t="shared" ca="1" si="231"/>
        <v/>
      </c>
      <c r="F440" t="str">
        <f t="shared" ca="1" si="231"/>
        <v/>
      </c>
      <c r="G440" s="242" t="str">
        <f t="shared" si="225"/>
        <v>FIN1</v>
      </c>
      <c r="H440" s="242" t="str">
        <f t="shared" si="226"/>
        <v>finfundmrr</v>
      </c>
      <c r="I440" s="242" t="str">
        <f t="shared" si="227"/>
        <v>amt</v>
      </c>
      <c r="J440" s="242" t="str">
        <f t="shared" si="228"/>
        <v>FIN1-</v>
      </c>
      <c r="K440" s="242" t="str">
        <f t="shared" si="229"/>
        <v>finfundmrr-amt</v>
      </c>
      <c r="L440" s="242" t="str">
        <f t="shared" si="230"/>
        <v>finfundmrr-</v>
      </c>
    </row>
    <row r="441" spans="1:12">
      <c r="A441" s="243" t="s">
        <v>963</v>
      </c>
      <c r="B441" s="311">
        <f t="shared" ca="1" si="205"/>
        <v>0</v>
      </c>
      <c r="C441" t="str">
        <f t="shared" ca="1" si="231"/>
        <v/>
      </c>
      <c r="D441" t="str">
        <f t="shared" ca="1" si="231"/>
        <v/>
      </c>
      <c r="E441" t="str">
        <f t="shared" ca="1" si="231"/>
        <v/>
      </c>
      <c r="F441" t="str">
        <f t="shared" ca="1" si="231"/>
        <v/>
      </c>
      <c r="G441" s="242" t="str">
        <f t="shared" si="225"/>
        <v>FIN1</v>
      </c>
      <c r="H441" s="242" t="str">
        <f t="shared" si="226"/>
        <v>finfundgfra</v>
      </c>
      <c r="I441" s="242" t="str">
        <f t="shared" si="227"/>
        <v>amt</v>
      </c>
      <c r="J441" s="242" t="str">
        <f t="shared" si="228"/>
        <v>FIN1-</v>
      </c>
      <c r="K441" s="242" t="str">
        <f t="shared" si="229"/>
        <v>finfundgfra-amt</v>
      </c>
      <c r="L441" s="242" t="str">
        <f t="shared" si="230"/>
        <v>finfundgfra-</v>
      </c>
    </row>
    <row r="442" spans="1:12">
      <c r="A442" s="243" t="s">
        <v>422</v>
      </c>
      <c r="B442" s="311">
        <f t="shared" ca="1" si="205"/>
        <v>0</v>
      </c>
      <c r="C442" t="str">
        <f t="shared" ca="1" si="231"/>
        <v/>
      </c>
      <c r="D442" t="str">
        <f t="shared" ca="1" si="231"/>
        <v/>
      </c>
      <c r="E442">
        <f t="shared" ca="1" si="231"/>
        <v>0</v>
      </c>
      <c r="F442" t="str">
        <f t="shared" ca="1" si="231"/>
        <v/>
      </c>
      <c r="G442" s="242" t="str">
        <f t="shared" si="225"/>
        <v>FIN1</v>
      </c>
      <c r="H442" s="242" t="str">
        <f t="shared" si="226"/>
        <v>finfund</v>
      </c>
      <c r="I442" s="242" t="str">
        <f t="shared" si="227"/>
        <v>amt</v>
      </c>
      <c r="J442" s="242" t="str">
        <f t="shared" si="228"/>
        <v>FIN1-</v>
      </c>
      <c r="K442" s="242" t="str">
        <f t="shared" si="229"/>
        <v>finfund-amt</v>
      </c>
      <c r="L442" s="242" t="str">
        <f t="shared" si="230"/>
        <v>finfund-</v>
      </c>
    </row>
    <row r="443" spans="1:12">
      <c r="A443" s="243" t="s">
        <v>964</v>
      </c>
      <c r="B443" s="311">
        <f t="shared" ca="1" si="205"/>
        <v>0</v>
      </c>
      <c r="C443" t="str">
        <f t="shared" ca="1" si="231"/>
        <v/>
      </c>
      <c r="D443" t="str">
        <f t="shared" ca="1" si="231"/>
        <v/>
      </c>
      <c r="E443" t="str">
        <f t="shared" ca="1" si="231"/>
        <v/>
      </c>
      <c r="F443" t="str">
        <f t="shared" ca="1" si="231"/>
        <v/>
      </c>
      <c r="G443" s="242" t="str">
        <f t="shared" si="225"/>
        <v>FIN1</v>
      </c>
      <c r="H443" s="242" t="str">
        <f t="shared" si="226"/>
        <v>finothgla</v>
      </c>
      <c r="I443" s="242" t="str">
        <f t="shared" si="227"/>
        <v>amt</v>
      </c>
      <c r="J443" s="242" t="str">
        <f t="shared" si="228"/>
        <v>FIN1-</v>
      </c>
      <c r="K443" s="242" t="str">
        <f t="shared" si="229"/>
        <v>finothgla-amt</v>
      </c>
      <c r="L443" s="242" t="str">
        <f t="shared" si="230"/>
        <v>finothgla-</v>
      </c>
    </row>
    <row r="444" spans="1:12">
      <c r="A444" s="243" t="s">
        <v>965</v>
      </c>
      <c r="B444" s="311">
        <f t="shared" ca="1" si="205"/>
        <v>0</v>
      </c>
      <c r="C444" t="str">
        <f t="shared" ca="1" si="231"/>
        <v/>
      </c>
      <c r="D444" t="str">
        <f t="shared" ca="1" si="231"/>
        <v/>
      </c>
      <c r="E444" t="str">
        <f t="shared" ca="1" si="231"/>
        <v/>
      </c>
      <c r="F444" t="str">
        <f t="shared" ca="1" si="231"/>
        <v/>
      </c>
      <c r="G444" s="242" t="str">
        <f t="shared" si="225"/>
        <v>FIN1</v>
      </c>
      <c r="H444" s="242" t="str">
        <f t="shared" si="226"/>
        <v>finothlep</v>
      </c>
      <c r="I444" s="242" t="str">
        <f t="shared" si="227"/>
        <v>amt</v>
      </c>
      <c r="J444" s="242" t="str">
        <f t="shared" si="228"/>
        <v>FIN1-</v>
      </c>
      <c r="K444" s="242" t="str">
        <f t="shared" si="229"/>
        <v>finothlep-amt</v>
      </c>
      <c r="L444" s="242" t="str">
        <f t="shared" si="230"/>
        <v>finothlep-</v>
      </c>
    </row>
    <row r="445" spans="1:12">
      <c r="A445" s="243" t="s">
        <v>966</v>
      </c>
      <c r="B445" s="311">
        <f t="shared" ca="1" si="205"/>
        <v>0</v>
      </c>
      <c r="C445" t="str">
        <f t="shared" ca="1" si="231"/>
        <v/>
      </c>
      <c r="D445" t="str">
        <f t="shared" ca="1" si="231"/>
        <v/>
      </c>
      <c r="E445" t="str">
        <f t="shared" ca="1" si="231"/>
        <v/>
      </c>
      <c r="F445" t="str">
        <f t="shared" ca="1" si="231"/>
        <v/>
      </c>
      <c r="G445" s="242" t="str">
        <f t="shared" si="225"/>
        <v>FIN1</v>
      </c>
      <c r="H445" s="242" t="str">
        <f t="shared" si="226"/>
        <v>finothla</v>
      </c>
      <c r="I445" s="242" t="str">
        <f t="shared" si="227"/>
        <v>amt</v>
      </c>
      <c r="J445" s="242" t="str">
        <f t="shared" si="228"/>
        <v>FIN1-</v>
      </c>
      <c r="K445" s="242" t="str">
        <f t="shared" si="229"/>
        <v>finothla-amt</v>
      </c>
      <c r="L445" s="242" t="str">
        <f t="shared" si="230"/>
        <v>finothla-</v>
      </c>
    </row>
    <row r="446" spans="1:12">
      <c r="A446" s="243" t="s">
        <v>967</v>
      </c>
      <c r="B446" s="311">
        <f t="shared" ca="1" si="205"/>
        <v>0</v>
      </c>
      <c r="C446" t="str">
        <f t="shared" ca="1" si="231"/>
        <v/>
      </c>
      <c r="D446" t="str">
        <f t="shared" ca="1" si="231"/>
        <v/>
      </c>
      <c r="E446" t="str">
        <f t="shared" ca="1" si="231"/>
        <v/>
      </c>
      <c r="F446" t="str">
        <f t="shared" ca="1" si="231"/>
        <v/>
      </c>
      <c r="G446" s="242" t="str">
        <f t="shared" si="225"/>
        <v>FIN1</v>
      </c>
      <c r="H446" s="242" t="str">
        <f t="shared" si="226"/>
        <v>finothoth</v>
      </c>
      <c r="I446" s="242" t="str">
        <f t="shared" si="227"/>
        <v>amt</v>
      </c>
      <c r="J446" s="242" t="str">
        <f t="shared" si="228"/>
        <v>FIN1-</v>
      </c>
      <c r="K446" s="242" t="str">
        <f t="shared" si="229"/>
        <v>finothoth-amt</v>
      </c>
      <c r="L446" s="242" t="str">
        <f t="shared" si="230"/>
        <v>finothoth-</v>
      </c>
    </row>
    <row r="447" spans="1:12">
      <c r="A447" s="243" t="s">
        <v>426</v>
      </c>
      <c r="B447" s="311">
        <f t="shared" ca="1" si="205"/>
        <v>0</v>
      </c>
      <c r="C447" t="str">
        <f t="shared" ca="1" si="231"/>
        <v/>
      </c>
      <c r="D447" t="str">
        <f t="shared" ca="1" si="231"/>
        <v/>
      </c>
      <c r="E447">
        <f t="shared" ca="1" si="231"/>
        <v>0</v>
      </c>
      <c r="F447" t="str">
        <f t="shared" ca="1" si="231"/>
        <v/>
      </c>
      <c r="G447" s="242" t="str">
        <f t="shared" si="225"/>
        <v>FIN1</v>
      </c>
      <c r="H447" s="242" t="str">
        <f t="shared" si="226"/>
        <v>finothxpfi</v>
      </c>
      <c r="I447" s="242" t="str">
        <f t="shared" si="227"/>
        <v>amt</v>
      </c>
      <c r="J447" s="242" t="str">
        <f t="shared" si="228"/>
        <v>FIN1-</v>
      </c>
      <c r="K447" s="242" t="str">
        <f t="shared" si="229"/>
        <v>finothxpfi-amt</v>
      </c>
      <c r="L447" s="242" t="str">
        <f t="shared" si="230"/>
        <v>finothxpfi-</v>
      </c>
    </row>
    <row r="448" spans="1:12">
      <c r="A448" s="243" t="s">
        <v>968</v>
      </c>
      <c r="B448" s="311">
        <f t="shared" ca="1" si="205"/>
        <v>0</v>
      </c>
      <c r="C448" t="str">
        <f t="shared" ca="1" si="231"/>
        <v/>
      </c>
      <c r="D448" t="str">
        <f t="shared" ca="1" si="231"/>
        <v/>
      </c>
      <c r="E448" t="str">
        <f t="shared" ca="1" si="231"/>
        <v/>
      </c>
      <c r="F448" t="str">
        <f t="shared" ca="1" si="231"/>
        <v/>
      </c>
      <c r="G448" s="242" t="str">
        <f t="shared" si="225"/>
        <v>FIN1</v>
      </c>
      <c r="H448" s="242" t="str">
        <f t="shared" si="226"/>
        <v>fingrandtot</v>
      </c>
      <c r="I448" s="242" t="str">
        <f t="shared" si="227"/>
        <v>amt</v>
      </c>
      <c r="J448" s="242" t="str">
        <f t="shared" si="228"/>
        <v>FIN1-</v>
      </c>
      <c r="K448" s="242" t="str">
        <f t="shared" si="229"/>
        <v>fingrandtot-amt</v>
      </c>
      <c r="L448" s="242" t="str">
        <f t="shared" si="230"/>
        <v>fingrandtot-</v>
      </c>
    </row>
    <row r="449" spans="1:12">
      <c r="A449" s="243" t="s">
        <v>431</v>
      </c>
      <c r="B449" s="311">
        <f t="shared" ca="1" si="205"/>
        <v>0</v>
      </c>
      <c r="C449">
        <f t="shared" ca="1" si="231"/>
        <v>0</v>
      </c>
      <c r="D449" t="str">
        <f t="shared" ca="1" si="231"/>
        <v/>
      </c>
      <c r="E449" t="str">
        <f t="shared" ca="1" si="231"/>
        <v/>
      </c>
      <c r="F449" t="str">
        <f t="shared" ca="1" si="231"/>
        <v/>
      </c>
      <c r="G449" s="242" t="str">
        <f t="shared" si="225"/>
        <v>FIN1</v>
      </c>
      <c r="H449" s="242" t="str">
        <f t="shared" si="226"/>
        <v>finothpfi</v>
      </c>
      <c r="I449" s="242" t="str">
        <f t="shared" si="227"/>
        <v>amt</v>
      </c>
      <c r="J449" s="242" t="str">
        <f t="shared" si="228"/>
        <v>FIN1-</v>
      </c>
      <c r="K449" s="242" t="str">
        <f t="shared" si="229"/>
        <v>finothpfi-amt</v>
      </c>
      <c r="L449" s="242" t="str">
        <f t="shared" si="230"/>
        <v>finothpfi-</v>
      </c>
    </row>
    <row r="450" spans="1:12">
      <c r="A450" s="243" t="s">
        <v>969</v>
      </c>
      <c r="B450" s="311">
        <f t="shared" ca="1" si="205"/>
        <v>0</v>
      </c>
      <c r="C450" t="str">
        <f t="shared" ca="1" si="231"/>
        <v/>
      </c>
      <c r="D450" t="str">
        <f t="shared" ca="1" si="231"/>
        <v/>
      </c>
      <c r="E450" t="str">
        <f t="shared" ca="1" si="231"/>
        <v/>
      </c>
      <c r="F450" t="str">
        <f t="shared" ca="1" si="231"/>
        <v/>
      </c>
      <c r="G450" s="242" t="str">
        <f t="shared" si="225"/>
        <v>FIN1</v>
      </c>
      <c r="H450" s="242" t="str">
        <f t="shared" si="226"/>
        <v>finoth</v>
      </c>
      <c r="I450" s="242" t="str">
        <f t="shared" si="227"/>
        <v>amt</v>
      </c>
      <c r="J450" s="242" t="str">
        <f t="shared" si="228"/>
        <v>FIN1-</v>
      </c>
      <c r="K450" s="242" t="str">
        <f t="shared" si="229"/>
        <v>finoth-amt</v>
      </c>
      <c r="L450" s="242" t="str">
        <f t="shared" si="230"/>
        <v>finoth-</v>
      </c>
    </row>
    <row r="451" spans="1:12">
      <c r="A451" s="243" t="s">
        <v>970</v>
      </c>
      <c r="B451" s="311">
        <f t="shared" ca="1" si="205"/>
        <v>0</v>
      </c>
      <c r="C451" t="str">
        <f t="shared" ca="1" si="231"/>
        <v/>
      </c>
      <c r="D451" t="str">
        <f t="shared" ca="1" si="231"/>
        <v/>
      </c>
      <c r="E451" t="str">
        <f t="shared" ca="1" si="231"/>
        <v/>
      </c>
      <c r="F451" t="str">
        <f t="shared" ca="1" si="231"/>
        <v/>
      </c>
      <c r="G451" s="242" t="str">
        <f t="shared" si="225"/>
        <v>FIN1</v>
      </c>
      <c r="H451" s="242" t="str">
        <f t="shared" si="226"/>
        <v>fingrandtotpfi</v>
      </c>
      <c r="I451" s="242" t="str">
        <f t="shared" si="227"/>
        <v>amt</v>
      </c>
      <c r="J451" s="242" t="str">
        <f t="shared" si="228"/>
        <v>FIN1-</v>
      </c>
      <c r="K451" s="242" t="str">
        <f t="shared" si="229"/>
        <v>fingrandtotpfi-amt</v>
      </c>
      <c r="L451" s="242" t="str">
        <f t="shared" si="230"/>
        <v>fingrandtotpfi-</v>
      </c>
    </row>
    <row r="452" spans="1:12">
      <c r="A452" s="243" t="s">
        <v>485</v>
      </c>
      <c r="B452" s="311">
        <f t="shared" ca="1" si="205"/>
        <v>0</v>
      </c>
      <c r="C452" t="str">
        <f t="shared" ca="1" si="231"/>
        <v/>
      </c>
      <c r="D452" t="str">
        <f t="shared" ca="1" si="231"/>
        <v/>
      </c>
      <c r="E452" t="str">
        <f t="shared" ca="1" si="231"/>
        <v/>
      </c>
      <c r="F452">
        <f t="shared" ca="1" si="231"/>
        <v>0</v>
      </c>
      <c r="G452" s="242" t="str">
        <f t="shared" si="225"/>
        <v>PRU1</v>
      </c>
      <c r="H452" s="242" t="str">
        <f t="shared" si="226"/>
        <v>prucfrstrt</v>
      </c>
      <c r="I452" s="242" t="str">
        <f t="shared" si="227"/>
        <v>amt</v>
      </c>
      <c r="J452" s="242" t="str">
        <f t="shared" si="228"/>
        <v>PRU1-</v>
      </c>
      <c r="K452" s="242" t="str">
        <f t="shared" si="229"/>
        <v>prucfrstrt-amt</v>
      </c>
      <c r="L452" s="242" t="str">
        <f t="shared" si="230"/>
        <v>prucfrstrt-</v>
      </c>
    </row>
    <row r="453" spans="1:12">
      <c r="A453" s="243" t="s">
        <v>971</v>
      </c>
      <c r="B453" s="311">
        <f t="shared" ca="1" si="205"/>
        <v>0</v>
      </c>
      <c r="C453" t="str">
        <f t="shared" ca="1" si="231"/>
        <v/>
      </c>
      <c r="D453" t="str">
        <f t="shared" ca="1" si="231"/>
        <v/>
      </c>
      <c r="E453" t="str">
        <f t="shared" ca="1" si="231"/>
        <v/>
      </c>
      <c r="F453" t="str">
        <f t="shared" ca="1" si="231"/>
        <v/>
      </c>
      <c r="G453" s="242" t="str">
        <f t="shared" si="225"/>
        <v>PRU1</v>
      </c>
      <c r="H453" s="242" t="str">
        <f t="shared" si="226"/>
        <v>prufinoth</v>
      </c>
      <c r="I453" s="242" t="str">
        <f t="shared" si="227"/>
        <v>amt</v>
      </c>
      <c r="J453" s="242" t="str">
        <f t="shared" si="228"/>
        <v>PRU1-</v>
      </c>
      <c r="K453" s="242" t="str">
        <f t="shared" si="229"/>
        <v>prufinoth-amt</v>
      </c>
      <c r="L453" s="242" t="str">
        <f t="shared" si="230"/>
        <v>prufinoth-</v>
      </c>
    </row>
    <row r="454" spans="1:12">
      <c r="A454" s="243" t="s">
        <v>972</v>
      </c>
      <c r="B454" s="311">
        <f t="shared" ca="1" si="205"/>
        <v>0</v>
      </c>
      <c r="C454" t="str">
        <f t="shared" ref="C454:F477" ca="1" si="232">IFERROR(INDEX(INDIRECT(LEFT($A454,SEARCH("-",$A454,1)-1)&amp;"_validation_data"),MATCH($A454&amp;"-"&amp;C$1,INDIRECT(LEFT($A454,SEARCH("-",$A454,1)-1)&amp;"_validation_rows"),0),3),"")</f>
        <v/>
      </c>
      <c r="D454" t="str">
        <f t="shared" ca="1" si="232"/>
        <v/>
      </c>
      <c r="E454" t="str">
        <f t="shared" ca="1" si="232"/>
        <v/>
      </c>
      <c r="F454" t="str">
        <f t="shared" ca="1" si="232"/>
        <v/>
      </c>
      <c r="G454" s="242" t="str">
        <f t="shared" si="225"/>
        <v>PRU1</v>
      </c>
      <c r="H454" s="242" t="str">
        <f t="shared" si="226"/>
        <v>prurpy</v>
      </c>
      <c r="I454" s="242" t="str">
        <f t="shared" si="227"/>
        <v>amt</v>
      </c>
      <c r="J454" s="242" t="str">
        <f t="shared" si="228"/>
        <v>PRU1-</v>
      </c>
      <c r="K454" s="242" t="str">
        <f t="shared" si="229"/>
        <v>prurpy-amt</v>
      </c>
      <c r="L454" s="242" t="str">
        <f t="shared" si="230"/>
        <v>prurpy-</v>
      </c>
    </row>
    <row r="455" spans="1:12">
      <c r="A455" s="243" t="s">
        <v>486</v>
      </c>
      <c r="B455" s="311">
        <f t="shared" ca="1" si="205"/>
        <v>0</v>
      </c>
      <c r="C455" t="str">
        <f t="shared" ca="1" si="232"/>
        <v/>
      </c>
      <c r="D455" t="str">
        <f t="shared" ca="1" si="232"/>
        <v/>
      </c>
      <c r="E455">
        <f t="shared" ca="1" si="232"/>
        <v>0</v>
      </c>
      <c r="F455" t="str">
        <f t="shared" ca="1" si="232"/>
        <v/>
      </c>
      <c r="G455" s="242" t="str">
        <f t="shared" si="225"/>
        <v>PRU1</v>
      </c>
      <c r="H455" s="242" t="str">
        <f t="shared" si="226"/>
        <v>prucfrchng</v>
      </c>
      <c r="I455" s="242" t="str">
        <f t="shared" si="227"/>
        <v>amt</v>
      </c>
      <c r="J455" s="242" t="str">
        <f t="shared" si="228"/>
        <v>PRU1-</v>
      </c>
      <c r="K455" s="242" t="str">
        <f t="shared" si="229"/>
        <v>prucfrchng-amt</v>
      </c>
      <c r="L455" s="242" t="str">
        <f t="shared" si="230"/>
        <v>prucfrchng-</v>
      </c>
    </row>
    <row r="456" spans="1:12">
      <c r="A456" s="243" t="s">
        <v>973</v>
      </c>
      <c r="B456" s="311">
        <f t="shared" ca="1" si="205"/>
        <v>0</v>
      </c>
      <c r="C456" t="str">
        <f t="shared" ca="1" si="232"/>
        <v/>
      </c>
      <c r="D456" t="str">
        <f t="shared" ca="1" si="232"/>
        <v/>
      </c>
      <c r="E456" t="str">
        <f t="shared" ca="1" si="232"/>
        <v/>
      </c>
      <c r="F456" t="str">
        <f t="shared" ca="1" si="232"/>
        <v/>
      </c>
      <c r="G456" s="242" t="str">
        <f t="shared" si="225"/>
        <v>PRU1</v>
      </c>
      <c r="H456" s="242" t="str">
        <f t="shared" si="226"/>
        <v>prucfrend</v>
      </c>
      <c r="I456" s="242" t="str">
        <f t="shared" si="227"/>
        <v>amt</v>
      </c>
      <c r="J456" s="242" t="str">
        <f t="shared" si="228"/>
        <v>PRU1-</v>
      </c>
      <c r="K456" s="242" t="str">
        <f t="shared" si="229"/>
        <v>prucfrend-amt</v>
      </c>
      <c r="L456" s="242" t="str">
        <f t="shared" si="230"/>
        <v>prucfrend-</v>
      </c>
    </row>
    <row r="457" spans="1:12">
      <c r="A457" s="243" t="s">
        <v>494</v>
      </c>
      <c r="B457" s="311">
        <f t="shared" ca="1" si="205"/>
        <v>0</v>
      </c>
      <c r="C457" t="str">
        <f t="shared" ca="1" si="232"/>
        <v/>
      </c>
      <c r="D457" t="str">
        <f t="shared" ca="1" si="232"/>
        <v/>
      </c>
      <c r="E457" t="str">
        <f t="shared" ca="1" si="232"/>
        <v/>
      </c>
      <c r="F457">
        <f t="shared" ca="1" si="232"/>
        <v>0</v>
      </c>
      <c r="G457" s="242" t="str">
        <f t="shared" si="225"/>
        <v>PRU2T1</v>
      </c>
      <c r="H457" s="242" t="str">
        <f t="shared" si="226"/>
        <v>prubrwgrs</v>
      </c>
      <c r="I457" s="242" t="str">
        <f t="shared" si="227"/>
        <v>strt</v>
      </c>
      <c r="J457" s="242" t="str">
        <f t="shared" si="228"/>
        <v>PRU2T1-</v>
      </c>
      <c r="K457" s="242" t="str">
        <f t="shared" si="229"/>
        <v>prubrwgrs-strt</v>
      </c>
      <c r="L457" s="242" t="str">
        <f t="shared" si="230"/>
        <v>prubrwgrs-</v>
      </c>
    </row>
    <row r="458" spans="1:12">
      <c r="A458" s="243" t="s">
        <v>501</v>
      </c>
      <c r="B458" s="311">
        <f t="shared" ref="B458:B477" ca="1" si="233">INDEX(INDIRECT(LEFT($A458,SEARCH("-",$A458,1)-1)&amp;"_data"),MATCH(MID($A458, SEARCH("-",$A458) + 1, SEARCH("-",$A458,SEARCH("-",$A458)+1) - SEARCH("-",$A458) - 1),INDIRECT(LEFT($A458,SEARCH("-",$A458,1)-1)&amp;"_rows"),0),MATCH(RIGHT($A458,LEN($A458) - SEARCH("-", $A458, SEARCH("-", $A458) + 1)),INDIRECT(LEFT($A458,SEARCH("-",$A458,1)-1)&amp;"_Header"),0))</f>
        <v>0</v>
      </c>
      <c r="C458" t="str">
        <f t="shared" ca="1" si="232"/>
        <v/>
      </c>
      <c r="D458" t="str">
        <f t="shared" ca="1" si="232"/>
        <v/>
      </c>
      <c r="E458" t="str">
        <f t="shared" ca="1" si="232"/>
        <v/>
      </c>
      <c r="F458">
        <f t="shared" ca="1" si="232"/>
        <v>0</v>
      </c>
      <c r="G458" s="242" t="str">
        <f t="shared" si="225"/>
        <v>PRU2T1</v>
      </c>
      <c r="H458" s="242" t="str">
        <f t="shared" si="226"/>
        <v>prucrdt</v>
      </c>
      <c r="I458" s="242" t="str">
        <f t="shared" si="227"/>
        <v>strt</v>
      </c>
      <c r="J458" s="242" t="str">
        <f t="shared" si="228"/>
        <v>PRU2T1-</v>
      </c>
      <c r="K458" s="242" t="str">
        <f t="shared" si="229"/>
        <v>prucrdt-strt</v>
      </c>
      <c r="L458" s="242" t="str">
        <f t="shared" si="230"/>
        <v>prucrdt-</v>
      </c>
    </row>
    <row r="459" spans="1:12">
      <c r="A459" s="243" t="s">
        <v>974</v>
      </c>
      <c r="B459" s="311">
        <f t="shared" ca="1" si="233"/>
        <v>0</v>
      </c>
      <c r="C459" t="str">
        <f t="shared" ca="1" si="232"/>
        <v/>
      </c>
      <c r="D459" t="str">
        <f t="shared" ca="1" si="232"/>
        <v/>
      </c>
      <c r="E459" t="str">
        <f t="shared" ca="1" si="232"/>
        <v/>
      </c>
      <c r="F459" t="str">
        <f t="shared" ca="1" si="232"/>
        <v/>
      </c>
      <c r="G459" s="242" t="str">
        <f t="shared" si="225"/>
        <v>PRU2T1</v>
      </c>
      <c r="H459" s="242" t="str">
        <f t="shared" si="226"/>
        <v>prubrwgrscrdt</v>
      </c>
      <c r="I459" s="242" t="str">
        <f t="shared" si="227"/>
        <v>strt</v>
      </c>
      <c r="J459" s="242" t="str">
        <f t="shared" si="228"/>
        <v>PRU2T1-</v>
      </c>
      <c r="K459" s="242" t="str">
        <f t="shared" si="229"/>
        <v>prubrwgrscrdt-strt</v>
      </c>
      <c r="L459" s="242" t="str">
        <f t="shared" si="230"/>
        <v>prubrwgrscrdt-</v>
      </c>
    </row>
    <row r="460" spans="1:12">
      <c r="A460" s="243" t="s">
        <v>509</v>
      </c>
      <c r="B460" s="311">
        <f t="shared" ca="1" si="233"/>
        <v>0</v>
      </c>
      <c r="C460" t="str">
        <f t="shared" ca="1" si="232"/>
        <v/>
      </c>
      <c r="D460" t="str">
        <f t="shared" ca="1" si="232"/>
        <v/>
      </c>
      <c r="E460" t="str">
        <f t="shared" ca="1" si="232"/>
        <v/>
      </c>
      <c r="F460">
        <f t="shared" ca="1" si="232"/>
        <v>0</v>
      </c>
      <c r="G460" s="242" t="str">
        <f t="shared" si="225"/>
        <v>PRU2T1</v>
      </c>
      <c r="H460" s="242" t="str">
        <f t="shared" si="226"/>
        <v>pruinv</v>
      </c>
      <c r="I460" s="242" t="str">
        <f t="shared" si="227"/>
        <v>strt</v>
      </c>
      <c r="J460" s="242" t="str">
        <f t="shared" si="228"/>
        <v>PRU2T1-</v>
      </c>
      <c r="K460" s="242" t="str">
        <f t="shared" si="229"/>
        <v>pruinv-strt</v>
      </c>
      <c r="L460" s="242" t="str">
        <f t="shared" si="230"/>
        <v>pruinv-</v>
      </c>
    </row>
    <row r="461" spans="1:12">
      <c r="A461" s="243" t="s">
        <v>975</v>
      </c>
      <c r="B461" s="311">
        <f t="shared" ca="1" si="233"/>
        <v>0</v>
      </c>
      <c r="C461" t="str">
        <f t="shared" ca="1" si="232"/>
        <v/>
      </c>
      <c r="D461" t="str">
        <f t="shared" ca="1" si="232"/>
        <v/>
      </c>
      <c r="E461" t="str">
        <f t="shared" ca="1" si="232"/>
        <v/>
      </c>
      <c r="F461" t="str">
        <f t="shared" ca="1" si="232"/>
        <v/>
      </c>
      <c r="G461" s="242" t="str">
        <f t="shared" si="225"/>
        <v>PRU2T1</v>
      </c>
      <c r="H461" s="242" t="str">
        <f t="shared" si="226"/>
        <v>prubrwnet</v>
      </c>
      <c r="I461" s="242" t="str">
        <f t="shared" si="227"/>
        <v>strt</v>
      </c>
      <c r="J461" s="242" t="str">
        <f t="shared" si="228"/>
        <v>PRU2T1-</v>
      </c>
      <c r="K461" s="242" t="str">
        <f t="shared" si="229"/>
        <v>prubrwnet-strt</v>
      </c>
      <c r="L461" s="242" t="str">
        <f t="shared" si="230"/>
        <v>prubrwnet-</v>
      </c>
    </row>
    <row r="462" spans="1:12">
      <c r="A462" s="243" t="s">
        <v>976</v>
      </c>
      <c r="B462" s="311">
        <f t="shared" ca="1" si="233"/>
        <v>0</v>
      </c>
      <c r="C462" t="str">
        <f t="shared" ca="1" si="232"/>
        <v/>
      </c>
      <c r="D462" t="str">
        <f t="shared" ca="1" si="232"/>
        <v/>
      </c>
      <c r="E462" t="str">
        <f t="shared" ca="1" si="232"/>
        <v/>
      </c>
      <c r="F462" t="str">
        <f t="shared" ca="1" si="232"/>
        <v/>
      </c>
      <c r="G462" s="242" t="str">
        <f t="shared" si="225"/>
        <v>PRU2T1</v>
      </c>
      <c r="H462" s="242" t="str">
        <f t="shared" si="226"/>
        <v>prubrwgrs</v>
      </c>
      <c r="I462" s="242" t="str">
        <f t="shared" si="227"/>
        <v>end</v>
      </c>
      <c r="J462" s="242" t="str">
        <f t="shared" si="228"/>
        <v>PRU2T1-</v>
      </c>
      <c r="K462" s="242" t="str">
        <f t="shared" si="229"/>
        <v>prubrwgrs-end</v>
      </c>
      <c r="L462" s="242" t="str">
        <f t="shared" si="230"/>
        <v>prubrwgrs-</v>
      </c>
    </row>
    <row r="463" spans="1:12">
      <c r="A463" s="243" t="s">
        <v>977</v>
      </c>
      <c r="B463" s="311">
        <f t="shared" ca="1" si="233"/>
        <v>0</v>
      </c>
      <c r="C463" t="str">
        <f t="shared" ca="1" si="232"/>
        <v/>
      </c>
      <c r="D463" t="str">
        <f t="shared" ca="1" si="232"/>
        <v/>
      </c>
      <c r="E463" t="str">
        <f t="shared" ca="1" si="232"/>
        <v/>
      </c>
      <c r="F463" t="str">
        <f t="shared" ca="1" si="232"/>
        <v/>
      </c>
      <c r="G463" s="242" t="str">
        <f t="shared" si="225"/>
        <v>PRU2T1</v>
      </c>
      <c r="H463" s="242" t="str">
        <f t="shared" si="226"/>
        <v>prucrdt</v>
      </c>
      <c r="I463" s="242" t="str">
        <f t="shared" si="227"/>
        <v>end</v>
      </c>
      <c r="J463" s="242" t="str">
        <f t="shared" si="228"/>
        <v>PRU2T1-</v>
      </c>
      <c r="K463" s="242" t="str">
        <f t="shared" si="229"/>
        <v>prucrdt-end</v>
      </c>
      <c r="L463" s="242" t="str">
        <f t="shared" si="230"/>
        <v>prucrdt-</v>
      </c>
    </row>
    <row r="464" spans="1:12">
      <c r="A464" s="243" t="s">
        <v>978</v>
      </c>
      <c r="B464" s="311">
        <f t="shared" ca="1" si="233"/>
        <v>0</v>
      </c>
      <c r="C464" t="str">
        <f t="shared" ca="1" si="232"/>
        <v/>
      </c>
      <c r="D464" t="str">
        <f t="shared" ca="1" si="232"/>
        <v/>
      </c>
      <c r="E464" t="str">
        <f t="shared" ca="1" si="232"/>
        <v/>
      </c>
      <c r="F464" t="str">
        <f t="shared" ca="1" si="232"/>
        <v/>
      </c>
      <c r="G464" s="242" t="str">
        <f t="shared" si="225"/>
        <v>PRU2T1</v>
      </c>
      <c r="H464" s="242" t="str">
        <f t="shared" si="226"/>
        <v>prubrwgrscrdt</v>
      </c>
      <c r="I464" s="242" t="str">
        <f t="shared" si="227"/>
        <v>end</v>
      </c>
      <c r="J464" s="242" t="str">
        <f t="shared" si="228"/>
        <v>PRU2T1-</v>
      </c>
      <c r="K464" s="242" t="str">
        <f t="shared" si="229"/>
        <v>prubrwgrscrdt-end</v>
      </c>
      <c r="L464" s="242" t="str">
        <f t="shared" si="230"/>
        <v>prubrwgrscrdt-</v>
      </c>
    </row>
    <row r="465" spans="1:12">
      <c r="A465" s="243" t="s">
        <v>979</v>
      </c>
      <c r="B465" s="311">
        <f t="shared" ca="1" si="233"/>
        <v>0</v>
      </c>
      <c r="C465" t="str">
        <f t="shared" ca="1" si="232"/>
        <v/>
      </c>
      <c r="D465" t="str">
        <f t="shared" ca="1" si="232"/>
        <v/>
      </c>
      <c r="E465" t="str">
        <f t="shared" ca="1" si="232"/>
        <v/>
      </c>
      <c r="F465" t="str">
        <f t="shared" ca="1" si="232"/>
        <v/>
      </c>
      <c r="G465" s="242" t="str">
        <f t="shared" si="225"/>
        <v>PRU2T1</v>
      </c>
      <c r="H465" s="242" t="str">
        <f t="shared" si="226"/>
        <v>pruinv</v>
      </c>
      <c r="I465" s="242" t="str">
        <f t="shared" si="227"/>
        <v>end</v>
      </c>
      <c r="J465" s="242" t="str">
        <f t="shared" si="228"/>
        <v>PRU2T1-</v>
      </c>
      <c r="K465" s="242" t="str">
        <f t="shared" si="229"/>
        <v>pruinv-end</v>
      </c>
      <c r="L465" s="242" t="str">
        <f t="shared" si="230"/>
        <v>pruinv-</v>
      </c>
    </row>
    <row r="466" spans="1:12">
      <c r="A466" s="243" t="s">
        <v>980</v>
      </c>
      <c r="B466" s="311">
        <f t="shared" ca="1" si="233"/>
        <v>0</v>
      </c>
      <c r="C466" t="str">
        <f t="shared" ca="1" si="232"/>
        <v/>
      </c>
      <c r="D466" t="str">
        <f t="shared" ca="1" si="232"/>
        <v/>
      </c>
      <c r="E466" t="str">
        <f t="shared" ca="1" si="232"/>
        <v/>
      </c>
      <c r="F466" t="str">
        <f t="shared" ca="1" si="232"/>
        <v/>
      </c>
      <c r="G466" s="242" t="str">
        <f t="shared" si="225"/>
        <v>PRU2T1</v>
      </c>
      <c r="H466" s="242" t="str">
        <f t="shared" si="226"/>
        <v>prubrwnet</v>
      </c>
      <c r="I466" s="242" t="str">
        <f t="shared" si="227"/>
        <v>end</v>
      </c>
      <c r="J466" s="242" t="str">
        <f t="shared" si="228"/>
        <v>PRU2T1-</v>
      </c>
      <c r="K466" s="242" t="str">
        <f t="shared" si="229"/>
        <v>prubrwnet-end</v>
      </c>
      <c r="L466" s="242" t="str">
        <f t="shared" si="230"/>
        <v>prubrwnet-</v>
      </c>
    </row>
    <row r="467" spans="1:12">
      <c r="A467" s="243" t="s">
        <v>490</v>
      </c>
      <c r="B467" s="311">
        <f t="shared" ca="1" si="233"/>
        <v>0</v>
      </c>
      <c r="C467" t="str">
        <f t="shared" ca="1" si="232"/>
        <v/>
      </c>
      <c r="D467" t="str">
        <f t="shared" ca="1" si="232"/>
        <v/>
      </c>
      <c r="E467">
        <f t="shared" ca="1" si="232"/>
        <v>0</v>
      </c>
      <c r="F467" t="str">
        <f t="shared" ca="1" si="232"/>
        <v/>
      </c>
      <c r="G467" s="242" t="str">
        <f t="shared" si="225"/>
        <v>PRU2T1</v>
      </c>
      <c r="H467" s="242" t="str">
        <f t="shared" si="226"/>
        <v>prubrwgrs</v>
      </c>
      <c r="I467" s="242" t="str">
        <f t="shared" si="227"/>
        <v>chng</v>
      </c>
      <c r="J467" s="242" t="str">
        <f t="shared" si="228"/>
        <v>PRU2T1-</v>
      </c>
      <c r="K467" s="242" t="str">
        <f t="shared" si="229"/>
        <v>prubrwgrs-chng</v>
      </c>
      <c r="L467" s="242" t="str">
        <f t="shared" si="230"/>
        <v>prubrwgrs-</v>
      </c>
    </row>
    <row r="468" spans="1:12">
      <c r="A468" s="243" t="s">
        <v>502</v>
      </c>
      <c r="B468" s="311">
        <f t="shared" ca="1" si="233"/>
        <v>0</v>
      </c>
      <c r="C468" t="str">
        <f t="shared" ca="1" si="232"/>
        <v/>
      </c>
      <c r="D468" t="str">
        <f t="shared" ca="1" si="232"/>
        <v/>
      </c>
      <c r="E468">
        <f t="shared" ca="1" si="232"/>
        <v>0</v>
      </c>
      <c r="F468" t="str">
        <f t="shared" ca="1" si="232"/>
        <v/>
      </c>
      <c r="G468" s="242" t="str">
        <f t="shared" si="225"/>
        <v>PRU2T1</v>
      </c>
      <c r="H468" s="242" t="str">
        <f t="shared" si="226"/>
        <v>prucrdt</v>
      </c>
      <c r="I468" s="242" t="str">
        <f t="shared" si="227"/>
        <v>chng</v>
      </c>
      <c r="J468" s="242" t="str">
        <f t="shared" si="228"/>
        <v>PRU2T1-</v>
      </c>
      <c r="K468" s="242" t="str">
        <f t="shared" si="229"/>
        <v>prucrdt-chng</v>
      </c>
      <c r="L468" s="242" t="str">
        <f t="shared" si="230"/>
        <v>prucrdt-</v>
      </c>
    </row>
    <row r="469" spans="1:12">
      <c r="A469" s="243" t="s">
        <v>981</v>
      </c>
      <c r="B469" s="311">
        <f t="shared" ca="1" si="233"/>
        <v>0</v>
      </c>
      <c r="C469" t="str">
        <f t="shared" ca="1" si="232"/>
        <v/>
      </c>
      <c r="D469" t="str">
        <f t="shared" ca="1" si="232"/>
        <v/>
      </c>
      <c r="E469" t="str">
        <f t="shared" ca="1" si="232"/>
        <v/>
      </c>
      <c r="F469" t="str">
        <f t="shared" ca="1" si="232"/>
        <v/>
      </c>
      <c r="G469" s="242" t="str">
        <f t="shared" si="225"/>
        <v>PRU2T1</v>
      </c>
      <c r="H469" s="242" t="str">
        <f t="shared" si="226"/>
        <v>prubrwgrscrdt</v>
      </c>
      <c r="I469" s="242" t="str">
        <f t="shared" si="227"/>
        <v>chng</v>
      </c>
      <c r="J469" s="242" t="str">
        <f t="shared" si="228"/>
        <v>PRU2T1-</v>
      </c>
      <c r="K469" s="242" t="str">
        <f t="shared" si="229"/>
        <v>prubrwgrscrdt-chng</v>
      </c>
      <c r="L469" s="242" t="str">
        <f t="shared" si="230"/>
        <v>prubrwgrscrdt-</v>
      </c>
    </row>
    <row r="470" spans="1:12">
      <c r="A470" s="243" t="s">
        <v>510</v>
      </c>
      <c r="B470" s="311">
        <f t="shared" ca="1" si="233"/>
        <v>0</v>
      </c>
      <c r="C470" t="str">
        <f t="shared" ca="1" si="232"/>
        <v/>
      </c>
      <c r="D470" t="str">
        <f t="shared" ca="1" si="232"/>
        <v/>
      </c>
      <c r="E470">
        <f t="shared" ca="1" si="232"/>
        <v>0</v>
      </c>
      <c r="F470" t="str">
        <f t="shared" ca="1" si="232"/>
        <v/>
      </c>
      <c r="G470" s="242" t="str">
        <f t="shared" si="225"/>
        <v>PRU2T1</v>
      </c>
      <c r="H470" s="242" t="str">
        <f t="shared" si="226"/>
        <v>pruinv</v>
      </c>
      <c r="I470" s="242" t="str">
        <f t="shared" si="227"/>
        <v>chng</v>
      </c>
      <c r="J470" s="242" t="str">
        <f t="shared" si="228"/>
        <v>PRU2T1-</v>
      </c>
      <c r="K470" s="242" t="str">
        <f t="shared" si="229"/>
        <v>pruinv-chng</v>
      </c>
      <c r="L470" s="242" t="str">
        <f t="shared" si="230"/>
        <v>pruinv-</v>
      </c>
    </row>
    <row r="471" spans="1:12">
      <c r="A471" s="243" t="s">
        <v>982</v>
      </c>
      <c r="B471" s="311">
        <f t="shared" ca="1" si="233"/>
        <v>0</v>
      </c>
      <c r="C471" t="str">
        <f t="shared" ca="1" si="232"/>
        <v/>
      </c>
      <c r="D471" t="str">
        <f t="shared" ca="1" si="232"/>
        <v/>
      </c>
      <c r="E471" t="str">
        <f t="shared" ca="1" si="232"/>
        <v/>
      </c>
      <c r="F471" t="str">
        <f t="shared" ca="1" si="232"/>
        <v/>
      </c>
      <c r="G471" s="242" t="str">
        <f t="shared" si="225"/>
        <v>PRU2T1</v>
      </c>
      <c r="H471" s="242" t="str">
        <f t="shared" si="226"/>
        <v>prubrwnet</v>
      </c>
      <c r="I471" s="242" t="str">
        <f t="shared" si="227"/>
        <v>chng</v>
      </c>
      <c r="J471" s="242" t="str">
        <f t="shared" si="228"/>
        <v>PRU2T1-</v>
      </c>
      <c r="K471" s="242" t="str">
        <f t="shared" si="229"/>
        <v>prubrwnet-chng</v>
      </c>
      <c r="L471" s="242" t="str">
        <f t="shared" si="230"/>
        <v>prubrwnet-</v>
      </c>
    </row>
    <row r="472" spans="1:12">
      <c r="A472" s="243" t="s">
        <v>983</v>
      </c>
      <c r="B472" s="311">
        <f t="shared" ca="1" si="233"/>
        <v>0</v>
      </c>
      <c r="C472" t="str">
        <f t="shared" ca="1" si="232"/>
        <v/>
      </c>
      <c r="D472" t="str">
        <f t="shared" ca="1" si="232"/>
        <v/>
      </c>
      <c r="E472" t="str">
        <f t="shared" ca="1" si="232"/>
        <v/>
      </c>
      <c r="F472" t="str">
        <f t="shared" ca="1" si="232"/>
        <v/>
      </c>
      <c r="G472" s="242" t="str">
        <f t="shared" si="225"/>
        <v>PRU2T2</v>
      </c>
      <c r="H472" s="242" t="str">
        <f t="shared" si="226"/>
        <v>prubdy</v>
      </c>
      <c r="I472" s="242" t="str">
        <f t="shared" si="227"/>
        <v>strt</v>
      </c>
      <c r="J472" s="242" t="str">
        <f t="shared" si="228"/>
        <v>PRU2T2-</v>
      </c>
      <c r="K472" s="242" t="str">
        <f t="shared" si="229"/>
        <v>prubdy-strt</v>
      </c>
      <c r="L472" s="242" t="str">
        <f t="shared" si="230"/>
        <v>prubdy-</v>
      </c>
    </row>
    <row r="473" spans="1:12">
      <c r="A473" s="243" t="s">
        <v>984</v>
      </c>
      <c r="B473" s="311">
        <f t="shared" ca="1" si="233"/>
        <v>0</v>
      </c>
      <c r="C473" t="str">
        <f t="shared" ca="1" si="232"/>
        <v/>
      </c>
      <c r="D473" t="str">
        <f t="shared" ca="1" si="232"/>
        <v/>
      </c>
      <c r="E473" t="str">
        <f t="shared" ca="1" si="232"/>
        <v/>
      </c>
      <c r="F473" t="str">
        <f t="shared" ca="1" si="232"/>
        <v/>
      </c>
      <c r="G473" s="242" t="str">
        <f t="shared" si="225"/>
        <v>PRU2T2</v>
      </c>
      <c r="H473" s="242" t="str">
        <f t="shared" si="226"/>
        <v>prulmt</v>
      </c>
      <c r="I473" s="242" t="str">
        <f t="shared" si="227"/>
        <v>strt</v>
      </c>
      <c r="J473" s="242" t="str">
        <f t="shared" si="228"/>
        <v>PRU2T2-</v>
      </c>
      <c r="K473" s="242" t="str">
        <f t="shared" si="229"/>
        <v>prulmt-strt</v>
      </c>
      <c r="L473" s="242" t="str">
        <f t="shared" si="230"/>
        <v>prulmt-</v>
      </c>
    </row>
    <row r="474" spans="1:12">
      <c r="A474" s="243" t="s">
        <v>985</v>
      </c>
      <c r="B474" s="311">
        <f t="shared" ca="1" si="233"/>
        <v>0</v>
      </c>
      <c r="C474" t="str">
        <f t="shared" ca="1" si="232"/>
        <v/>
      </c>
      <c r="D474" t="str">
        <f t="shared" ca="1" si="232"/>
        <v/>
      </c>
      <c r="E474" t="str">
        <f t="shared" ca="1" si="232"/>
        <v/>
      </c>
      <c r="F474" t="str">
        <f t="shared" ca="1" si="232"/>
        <v/>
      </c>
      <c r="G474" s="242" t="str">
        <f t="shared" si="225"/>
        <v>PRU2T2</v>
      </c>
      <c r="H474" s="242" t="str">
        <f t="shared" si="226"/>
        <v>prubdy</v>
      </c>
      <c r="I474" s="242" t="str">
        <f t="shared" si="227"/>
        <v>end</v>
      </c>
      <c r="J474" s="242" t="str">
        <f t="shared" si="228"/>
        <v>PRU2T2-</v>
      </c>
      <c r="K474" s="242" t="str">
        <f t="shared" si="229"/>
        <v>prubdy-end</v>
      </c>
      <c r="L474" s="242" t="str">
        <f t="shared" si="230"/>
        <v>prubdy-</v>
      </c>
    </row>
    <row r="475" spans="1:12">
      <c r="A475" s="243" t="s">
        <v>986</v>
      </c>
      <c r="B475" s="311">
        <f t="shared" ca="1" si="233"/>
        <v>0</v>
      </c>
      <c r="C475" t="str">
        <f t="shared" ca="1" si="232"/>
        <v/>
      </c>
      <c r="D475" t="str">
        <f t="shared" ca="1" si="232"/>
        <v/>
      </c>
      <c r="E475" t="str">
        <f t="shared" ca="1" si="232"/>
        <v/>
      </c>
      <c r="F475" t="str">
        <f t="shared" ca="1" si="232"/>
        <v/>
      </c>
      <c r="G475" s="242" t="str">
        <f t="shared" si="225"/>
        <v>PRU2T2</v>
      </c>
      <c r="H475" s="242" t="str">
        <f t="shared" si="226"/>
        <v>prulmt</v>
      </c>
      <c r="I475" s="242" t="str">
        <f t="shared" si="227"/>
        <v>end</v>
      </c>
      <c r="J475" s="242" t="str">
        <f t="shared" si="228"/>
        <v>PRU2T2-</v>
      </c>
      <c r="K475" s="242" t="str">
        <f t="shared" si="229"/>
        <v>prulmt-end</v>
      </c>
      <c r="L475" s="242" t="str">
        <f t="shared" si="230"/>
        <v>prulmt-</v>
      </c>
    </row>
    <row r="476" spans="1:12">
      <c r="A476" s="243" t="s">
        <v>987</v>
      </c>
      <c r="B476" s="311">
        <f t="shared" ca="1" si="233"/>
        <v>0</v>
      </c>
      <c r="C476" t="str">
        <f t="shared" ca="1" si="232"/>
        <v/>
      </c>
      <c r="D476" t="str">
        <f t="shared" ca="1" si="232"/>
        <v/>
      </c>
      <c r="E476" t="str">
        <f t="shared" ca="1" si="232"/>
        <v/>
      </c>
      <c r="F476" t="str">
        <f t="shared" ca="1" si="232"/>
        <v/>
      </c>
      <c r="G476" s="242" t="str">
        <f t="shared" si="225"/>
        <v>PRU2T2</v>
      </c>
      <c r="H476" s="242" t="str">
        <f t="shared" si="226"/>
        <v>prubdy</v>
      </c>
      <c r="I476" s="242" t="str">
        <f t="shared" si="227"/>
        <v>chng</v>
      </c>
      <c r="J476" s="242" t="str">
        <f t="shared" si="228"/>
        <v>PRU2T2-</v>
      </c>
      <c r="K476" s="242" t="str">
        <f t="shared" si="229"/>
        <v>prubdy-chng</v>
      </c>
      <c r="L476" s="242" t="str">
        <f t="shared" si="230"/>
        <v>prubdy-</v>
      </c>
    </row>
    <row r="477" spans="1:12">
      <c r="A477" s="243" t="s">
        <v>988</v>
      </c>
      <c r="B477" s="311">
        <f t="shared" ca="1" si="233"/>
        <v>0</v>
      </c>
      <c r="C477" t="str">
        <f t="shared" ca="1" si="232"/>
        <v/>
      </c>
      <c r="D477" t="str">
        <f t="shared" ca="1" si="232"/>
        <v/>
      </c>
      <c r="E477" t="str">
        <f t="shared" ca="1" si="232"/>
        <v/>
      </c>
      <c r="F477" t="str">
        <f t="shared" ca="1" si="232"/>
        <v/>
      </c>
      <c r="G477" s="242" t="str">
        <f t="shared" si="225"/>
        <v>PRU2T2</v>
      </c>
      <c r="H477" s="242" t="str">
        <f t="shared" si="226"/>
        <v>prulmt</v>
      </c>
      <c r="I477" s="242" t="str">
        <f t="shared" si="227"/>
        <v>chng</v>
      </c>
      <c r="J477" s="242" t="str">
        <f t="shared" si="228"/>
        <v>PRU2T2-</v>
      </c>
      <c r="K477" s="242" t="str">
        <f t="shared" si="229"/>
        <v>prulmt-chng</v>
      </c>
      <c r="L477" s="242" t="str">
        <f t="shared" si="230"/>
        <v>prulmt-</v>
      </c>
    </row>
    <row r="478" spans="1:12">
      <c r="A478" s="243" t="s">
        <v>989</v>
      </c>
      <c r="B478" s="311" t="e">
        <f t="shared" ref="B478:B498" ca="1" si="234">INDEX(INDIRECT(LEFT($A478,SEARCH("-",$A478,1)-1)&amp;"_data"),MATCH(MID($A478,SEARCH("-",$A478)+1,SEARCH("-",$A478,SEARCH("-",$A478)+1)-SEARCH("-",$A478)-1)&amp;"-q1",INDIRECT(LEFT($A478,SEARCH("-",$A478,1)-1)&amp;"_rows"),0),MATCH(MID($A478,FIND(CHAR(1),SUBSTITUTE($A478,"-",CHAR(1),2))+1,FIND(CHAR(1),SUBSTITUTE($A478,"-",CHAR(1),3))-FIND(CHAR(1),SUBSTITUTE($A478,"-",CHAR(1),2))-1),INDIRECT(LEFT($A478,SEARCH("-",$A478,1)-1)&amp;"_Header"),0))</f>
        <v>#N/A</v>
      </c>
      <c r="G478" s="242" t="str">
        <f t="shared" ref="G478:G540" si="235">LEFT(A478,SEARCH("-",A478)-1)</f>
        <v>EandR1</v>
      </c>
      <c r="H478" s="242" t="str">
        <f t="shared" ref="H478:H540" si="236">LEFT(K478,SEARCH("-",K478)-1)</f>
        <v>alltot</v>
      </c>
      <c r="I478" s="242" t="str">
        <f t="shared" ref="I478:I540" si="237">SUBSTITUTE(K478,L478,"")</f>
        <v>explndbld-q1</v>
      </c>
      <c r="J478" s="242" t="str">
        <f t="shared" ref="J478:J540" si="238">LEFT(A478,SEARCH("-",A478))</f>
        <v>EandR1-</v>
      </c>
      <c r="K478" s="242" t="str">
        <f t="shared" ref="K478:K540" si="239">SUBSTITUTE(A478,J478,"")</f>
        <v>alltot-explndbld-q1</v>
      </c>
      <c r="L478" s="242" t="str">
        <f t="shared" ref="L478:L540" si="240">LEFT(K478,SEARCH("-",K478))</f>
        <v>alltot-</v>
      </c>
    </row>
    <row r="479" spans="1:12">
      <c r="A479" s="243" t="s">
        <v>990</v>
      </c>
      <c r="B479" s="311" t="e">
        <f t="shared" ca="1" si="234"/>
        <v>#N/A</v>
      </c>
      <c r="G479" s="242" t="str">
        <f t="shared" si="235"/>
        <v>EandR1</v>
      </c>
      <c r="H479" s="242" t="str">
        <f t="shared" si="236"/>
        <v>alltot</v>
      </c>
      <c r="I479" s="242" t="str">
        <f t="shared" si="237"/>
        <v>expcnscnvrnv-q1</v>
      </c>
      <c r="J479" s="242" t="str">
        <f t="shared" si="238"/>
        <v>EandR1-</v>
      </c>
      <c r="K479" s="242" t="str">
        <f t="shared" si="239"/>
        <v>alltot-expcnscnvrnv-q1</v>
      </c>
      <c r="L479" s="242" t="str">
        <f t="shared" si="240"/>
        <v>alltot-</v>
      </c>
    </row>
    <row r="480" spans="1:12">
      <c r="A480" s="243" t="s">
        <v>991</v>
      </c>
      <c r="B480" s="311" t="e">
        <f t="shared" ca="1" si="234"/>
        <v>#N/A</v>
      </c>
      <c r="G480" s="242" t="str">
        <f t="shared" si="235"/>
        <v>EandR1</v>
      </c>
      <c r="H480" s="242" t="str">
        <f t="shared" si="236"/>
        <v>alltot</v>
      </c>
      <c r="I480" s="242" t="str">
        <f t="shared" si="237"/>
        <v>expvhceqpmch-q1</v>
      </c>
      <c r="J480" s="242" t="str">
        <f t="shared" si="238"/>
        <v>EandR1-</v>
      </c>
      <c r="K480" s="242" t="str">
        <f t="shared" si="239"/>
        <v>alltot-expvhceqpmch-q1</v>
      </c>
      <c r="L480" s="242" t="str">
        <f t="shared" si="240"/>
        <v>alltot-</v>
      </c>
    </row>
    <row r="481" spans="1:12">
      <c r="A481" s="243" t="s">
        <v>992</v>
      </c>
      <c r="B481" s="311" t="e">
        <f t="shared" ca="1" si="234"/>
        <v>#N/A</v>
      </c>
      <c r="G481" s="242" t="str">
        <f t="shared" si="235"/>
        <v>EandR1</v>
      </c>
      <c r="H481" s="242" t="str">
        <f t="shared" si="236"/>
        <v>alltot</v>
      </c>
      <c r="I481" s="242" t="str">
        <f t="shared" si="237"/>
        <v>expint-q1</v>
      </c>
      <c r="J481" s="242" t="str">
        <f t="shared" si="238"/>
        <v>EandR1-</v>
      </c>
      <c r="K481" s="242" t="str">
        <f t="shared" si="239"/>
        <v>alltot-expint-q1</v>
      </c>
      <c r="L481" s="242" t="str">
        <f t="shared" si="240"/>
        <v>alltot-</v>
      </c>
    </row>
    <row r="482" spans="1:12">
      <c r="A482" s="243" t="s">
        <v>993</v>
      </c>
      <c r="B482" s="311" t="e">
        <f t="shared" ca="1" si="234"/>
        <v>#N/A</v>
      </c>
      <c r="G482" s="242" t="str">
        <f t="shared" si="235"/>
        <v>EandR1</v>
      </c>
      <c r="H482" s="242" t="str">
        <f t="shared" si="236"/>
        <v>alltot</v>
      </c>
      <c r="I482" s="242" t="str">
        <f t="shared" si="237"/>
        <v>exptotfa-q1</v>
      </c>
      <c r="J482" s="242" t="str">
        <f t="shared" si="238"/>
        <v>EandR1-</v>
      </c>
      <c r="K482" s="242" t="str">
        <f t="shared" si="239"/>
        <v>alltot-exptotfa-q1</v>
      </c>
      <c r="L482" s="242" t="str">
        <f t="shared" si="240"/>
        <v>alltot-</v>
      </c>
    </row>
    <row r="483" spans="1:12">
      <c r="A483" s="243" t="s">
        <v>994</v>
      </c>
      <c r="B483" s="311" t="e">
        <f t="shared" ca="1" si="234"/>
        <v>#N/A</v>
      </c>
      <c r="G483" s="242" t="str">
        <f t="shared" si="235"/>
        <v>EandR1</v>
      </c>
      <c r="H483" s="242" t="str">
        <f t="shared" si="236"/>
        <v>alltot</v>
      </c>
      <c r="I483" s="242" t="str">
        <f t="shared" si="237"/>
        <v>expgrn-q1</v>
      </c>
      <c r="J483" s="242" t="str">
        <f t="shared" si="238"/>
        <v>EandR1-</v>
      </c>
      <c r="K483" s="242" t="str">
        <f t="shared" si="239"/>
        <v>alltot-expgrn-q1</v>
      </c>
      <c r="L483" s="242" t="str">
        <f t="shared" si="240"/>
        <v>alltot-</v>
      </c>
    </row>
    <row r="484" spans="1:12">
      <c r="A484" s="243" t="s">
        <v>995</v>
      </c>
      <c r="B484" s="311" t="e">
        <f t="shared" ca="1" si="234"/>
        <v>#N/A</v>
      </c>
      <c r="G484" s="242" t="str">
        <f t="shared" si="235"/>
        <v>EandR1</v>
      </c>
      <c r="H484" s="242" t="str">
        <f t="shared" si="236"/>
        <v>alltot</v>
      </c>
      <c r="I484" s="242" t="str">
        <f t="shared" si="237"/>
        <v>expgrnla-q1</v>
      </c>
      <c r="J484" s="242" t="str">
        <f t="shared" si="238"/>
        <v>EandR1-</v>
      </c>
      <c r="K484" s="242" t="str">
        <f t="shared" si="239"/>
        <v>alltot-expgrnla-q1</v>
      </c>
      <c r="L484" s="242" t="str">
        <f t="shared" si="240"/>
        <v>alltot-</v>
      </c>
    </row>
    <row r="485" spans="1:12">
      <c r="A485" s="243" t="s">
        <v>996</v>
      </c>
      <c r="B485" s="311" t="e">
        <f t="shared" ca="1" si="234"/>
        <v>#N/A</v>
      </c>
      <c r="G485" s="242" t="str">
        <f t="shared" si="235"/>
        <v>EandR1</v>
      </c>
      <c r="H485" s="242" t="str">
        <f t="shared" si="236"/>
        <v>alltot</v>
      </c>
      <c r="I485" s="242" t="str">
        <f t="shared" si="237"/>
        <v>expgrnoth-q1</v>
      </c>
      <c r="J485" s="242" t="str">
        <f t="shared" si="238"/>
        <v>EandR1-</v>
      </c>
      <c r="K485" s="242" t="str">
        <f t="shared" si="239"/>
        <v>alltot-expgrnoth-q1</v>
      </c>
      <c r="L485" s="242" t="str">
        <f t="shared" si="240"/>
        <v>alltot-</v>
      </c>
    </row>
    <row r="486" spans="1:12">
      <c r="A486" s="243" t="s">
        <v>997</v>
      </c>
      <c r="B486" s="311" t="e">
        <f t="shared" ca="1" si="234"/>
        <v>#N/A</v>
      </c>
      <c r="G486" s="242" t="str">
        <f t="shared" si="235"/>
        <v>EandR1</v>
      </c>
      <c r="H486" s="242" t="str">
        <f t="shared" si="236"/>
        <v>alltot</v>
      </c>
      <c r="I486" s="242" t="str">
        <f t="shared" si="237"/>
        <v>explns-q1</v>
      </c>
      <c r="J486" s="242" t="str">
        <f t="shared" si="238"/>
        <v>EandR1-</v>
      </c>
      <c r="K486" s="242" t="str">
        <f t="shared" si="239"/>
        <v>alltot-explns-q1</v>
      </c>
      <c r="L486" s="242" t="str">
        <f t="shared" si="240"/>
        <v>alltot-</v>
      </c>
    </row>
    <row r="487" spans="1:12">
      <c r="A487" s="243" t="s">
        <v>998</v>
      </c>
      <c r="B487" s="311" t="e">
        <f t="shared" ca="1" si="234"/>
        <v>#N/A</v>
      </c>
      <c r="G487" s="242" t="str">
        <f t="shared" si="235"/>
        <v>EandR1</v>
      </c>
      <c r="H487" s="242" t="str">
        <f t="shared" si="236"/>
        <v>alltot</v>
      </c>
      <c r="I487" s="242" t="str">
        <f t="shared" si="237"/>
        <v>explnsla-q1</v>
      </c>
      <c r="J487" s="242" t="str">
        <f t="shared" si="238"/>
        <v>EandR1-</v>
      </c>
      <c r="K487" s="242" t="str">
        <f t="shared" si="239"/>
        <v>alltot-explnsla-q1</v>
      </c>
      <c r="L487" s="242" t="str">
        <f t="shared" si="240"/>
        <v>alltot-</v>
      </c>
    </row>
    <row r="488" spans="1:12">
      <c r="A488" s="243" t="s">
        <v>999</v>
      </c>
      <c r="B488" s="311" t="e">
        <f t="shared" ca="1" si="234"/>
        <v>#N/A</v>
      </c>
      <c r="G488" s="242" t="str">
        <f t="shared" si="235"/>
        <v>EandR1</v>
      </c>
      <c r="H488" s="242" t="str">
        <f t="shared" si="236"/>
        <v>alltot</v>
      </c>
      <c r="I488" s="242" t="str">
        <f t="shared" si="237"/>
        <v>explnsoth-q1</v>
      </c>
      <c r="J488" s="242" t="str">
        <f t="shared" si="238"/>
        <v>EandR1-</v>
      </c>
      <c r="K488" s="242" t="str">
        <f t="shared" si="239"/>
        <v>alltot-explnsoth-q1</v>
      </c>
      <c r="L488" s="242" t="str">
        <f t="shared" si="240"/>
        <v>alltot-</v>
      </c>
    </row>
    <row r="489" spans="1:12">
      <c r="A489" s="243" t="s">
        <v>1000</v>
      </c>
      <c r="B489" s="311" t="e">
        <f t="shared" ca="1" si="234"/>
        <v>#N/A</v>
      </c>
      <c r="G489" s="242" t="str">
        <f t="shared" si="235"/>
        <v>EandR1</v>
      </c>
      <c r="H489" s="242" t="str">
        <f t="shared" si="236"/>
        <v>alltot</v>
      </c>
      <c r="I489" s="242" t="str">
        <f t="shared" si="237"/>
        <v>expshrlns-q1</v>
      </c>
      <c r="J489" s="242" t="str">
        <f t="shared" si="238"/>
        <v>EandR1-</v>
      </c>
      <c r="K489" s="242" t="str">
        <f t="shared" si="239"/>
        <v>alltot-expshrlns-q1</v>
      </c>
      <c r="L489" s="242" t="str">
        <f t="shared" si="240"/>
        <v>alltot-</v>
      </c>
    </row>
    <row r="490" spans="1:12">
      <c r="A490" s="243" t="s">
        <v>1001</v>
      </c>
      <c r="B490" s="311" t="e">
        <f t="shared" ca="1" si="234"/>
        <v>#N/A</v>
      </c>
      <c r="G490" s="242" t="str">
        <f t="shared" si="235"/>
        <v>EandR1</v>
      </c>
      <c r="H490" s="242" t="str">
        <f t="shared" si="236"/>
        <v>alltot</v>
      </c>
      <c r="I490" s="242" t="str">
        <f t="shared" si="237"/>
        <v>exptotfin-q1</v>
      </c>
      <c r="J490" s="242" t="str">
        <f t="shared" si="238"/>
        <v>EandR1-</v>
      </c>
      <c r="K490" s="242" t="str">
        <f t="shared" si="239"/>
        <v>alltot-exptotfin-q1</v>
      </c>
      <c r="L490" s="242" t="str">
        <f t="shared" si="240"/>
        <v>alltot-</v>
      </c>
    </row>
    <row r="491" spans="1:12">
      <c r="A491" s="243" t="s">
        <v>1002</v>
      </c>
      <c r="B491" s="311" t="e">
        <f t="shared" ca="1" si="234"/>
        <v>#N/A</v>
      </c>
      <c r="G491" s="242" t="str">
        <f t="shared" si="235"/>
        <v>EandR1</v>
      </c>
      <c r="H491" s="242" t="str">
        <f t="shared" si="236"/>
        <v>alltot</v>
      </c>
      <c r="I491" s="242" t="str">
        <f t="shared" si="237"/>
        <v>exptot-q1</v>
      </c>
      <c r="J491" s="242" t="str">
        <f t="shared" si="238"/>
        <v>EandR1-</v>
      </c>
      <c r="K491" s="242" t="str">
        <f t="shared" si="239"/>
        <v>alltot-exptot-q1</v>
      </c>
      <c r="L491" s="242" t="str">
        <f t="shared" si="240"/>
        <v>alltot-</v>
      </c>
    </row>
    <row r="492" spans="1:12">
      <c r="A492" s="243" t="s">
        <v>1003</v>
      </c>
      <c r="B492" s="311" t="e">
        <f t="shared" ca="1" si="234"/>
        <v>#N/A</v>
      </c>
      <c r="G492" s="242" t="str">
        <f t="shared" si="235"/>
        <v>EandR1</v>
      </c>
      <c r="H492" s="242" t="str">
        <f t="shared" si="236"/>
        <v>alltot</v>
      </c>
      <c r="I492" s="242" t="str">
        <f t="shared" si="237"/>
        <v>rectng-q1</v>
      </c>
      <c r="J492" s="242" t="str">
        <f t="shared" si="238"/>
        <v>EandR1-</v>
      </c>
      <c r="K492" s="242" t="str">
        <f t="shared" si="239"/>
        <v>alltot-rectng-q1</v>
      </c>
      <c r="L492" s="242" t="str">
        <f t="shared" si="240"/>
        <v>alltot-</v>
      </c>
    </row>
    <row r="493" spans="1:12">
      <c r="A493" s="243" t="s">
        <v>1004</v>
      </c>
      <c r="B493" s="311" t="e">
        <f t="shared" ca="1" si="234"/>
        <v>#N/A</v>
      </c>
      <c r="G493" s="242" t="str">
        <f t="shared" si="235"/>
        <v>EandR1</v>
      </c>
      <c r="H493" s="242" t="str">
        <f t="shared" si="236"/>
        <v>alltot</v>
      </c>
      <c r="I493" s="242" t="str">
        <f t="shared" si="237"/>
        <v>recint-q1</v>
      </c>
      <c r="J493" s="242" t="str">
        <f t="shared" si="238"/>
        <v>EandR1-</v>
      </c>
      <c r="K493" s="242" t="str">
        <f t="shared" si="239"/>
        <v>alltot-recint-q1</v>
      </c>
      <c r="L493" s="242" t="str">
        <f t="shared" si="240"/>
        <v>alltot-</v>
      </c>
    </row>
    <row r="494" spans="1:12">
      <c r="A494" s="243" t="s">
        <v>1005</v>
      </c>
      <c r="B494" s="311" t="e">
        <f t="shared" ca="1" si="234"/>
        <v>#N/A</v>
      </c>
      <c r="G494" s="242" t="str">
        <f t="shared" si="235"/>
        <v>EandR1</v>
      </c>
      <c r="H494" s="242" t="str">
        <f t="shared" si="236"/>
        <v>alltot</v>
      </c>
      <c r="I494" s="242" t="str">
        <f t="shared" si="237"/>
        <v>recrpy-q1</v>
      </c>
      <c r="J494" s="242" t="str">
        <f t="shared" si="238"/>
        <v>EandR1-</v>
      </c>
      <c r="K494" s="242" t="str">
        <f t="shared" si="239"/>
        <v>alltot-recrpy-q1</v>
      </c>
      <c r="L494" s="242" t="str">
        <f t="shared" si="240"/>
        <v>alltot-</v>
      </c>
    </row>
    <row r="495" spans="1:12">
      <c r="A495" s="243" t="s">
        <v>1006</v>
      </c>
      <c r="B495" s="311" t="e">
        <f t="shared" ca="1" si="234"/>
        <v>#N/A</v>
      </c>
      <c r="G495" s="242" t="str">
        <f t="shared" si="235"/>
        <v>EandR1</v>
      </c>
      <c r="H495" s="242" t="str">
        <f t="shared" si="236"/>
        <v>alltot</v>
      </c>
      <c r="I495" s="242" t="str">
        <f t="shared" si="237"/>
        <v>recinv-q1</v>
      </c>
      <c r="J495" s="242" t="str">
        <f t="shared" si="238"/>
        <v>EandR1-</v>
      </c>
      <c r="K495" s="242" t="str">
        <f t="shared" si="239"/>
        <v>alltot-recinv-q1</v>
      </c>
      <c r="L495" s="242" t="str">
        <f t="shared" si="240"/>
        <v>alltot-</v>
      </c>
    </row>
    <row r="496" spans="1:12">
      <c r="A496" s="243" t="s">
        <v>1007</v>
      </c>
      <c r="B496" s="311" t="e">
        <f t="shared" ca="1" si="234"/>
        <v>#N/A</v>
      </c>
      <c r="G496" s="242" t="str">
        <f t="shared" si="235"/>
        <v>EandR1</v>
      </c>
      <c r="H496" s="242" t="str">
        <f t="shared" si="236"/>
        <v>alltot</v>
      </c>
      <c r="I496" s="242" t="str">
        <f t="shared" si="237"/>
        <v>rectot-q1</v>
      </c>
      <c r="J496" s="242" t="str">
        <f t="shared" si="238"/>
        <v>EandR1-</v>
      </c>
      <c r="K496" s="242" t="str">
        <f t="shared" si="239"/>
        <v>alltot-rectot-q1</v>
      </c>
      <c r="L496" s="242" t="str">
        <f t="shared" si="240"/>
        <v>alltot-</v>
      </c>
    </row>
    <row r="497" spans="1:12">
      <c r="A497" s="243" t="s">
        <v>1008</v>
      </c>
      <c r="B497" s="311" t="e">
        <f t="shared" ca="1" si="234"/>
        <v>#N/A</v>
      </c>
      <c r="G497" s="242" t="str">
        <f t="shared" si="235"/>
        <v>EandR1</v>
      </c>
      <c r="H497" s="242" t="str">
        <f t="shared" si="236"/>
        <v>alltot</v>
      </c>
      <c r="I497" s="242" t="str">
        <f t="shared" si="237"/>
        <v>rectotla-q1</v>
      </c>
      <c r="J497" s="242" t="str">
        <f t="shared" si="238"/>
        <v>EandR1-</v>
      </c>
      <c r="K497" s="242" t="str">
        <f t="shared" si="239"/>
        <v>alltot-rectotla-q1</v>
      </c>
      <c r="L497" s="242" t="str">
        <f t="shared" si="240"/>
        <v>alltot-</v>
      </c>
    </row>
    <row r="498" spans="1:12">
      <c r="A498" s="243" t="s">
        <v>1009</v>
      </c>
      <c r="B498" s="311" t="e">
        <f t="shared" ca="1" si="234"/>
        <v>#N/A</v>
      </c>
      <c r="G498" s="242" t="str">
        <f t="shared" si="235"/>
        <v>EandR1</v>
      </c>
      <c r="H498" s="242" t="str">
        <f t="shared" si="236"/>
        <v>alltot</v>
      </c>
      <c r="I498" s="242" t="str">
        <f t="shared" si="237"/>
        <v>rectototh-q1</v>
      </c>
      <c r="J498" s="242" t="str">
        <f t="shared" si="238"/>
        <v>EandR1-</v>
      </c>
      <c r="K498" s="242" t="str">
        <f t="shared" si="239"/>
        <v>alltot-rectototh-q1</v>
      </c>
      <c r="L498" s="242" t="str">
        <f t="shared" si="240"/>
        <v>alltot-</v>
      </c>
    </row>
    <row r="499" spans="1:12">
      <c r="A499" s="243" t="s">
        <v>1010</v>
      </c>
      <c r="B499" s="311" t="e">
        <f t="shared" ref="B499:B519" ca="1" si="241">INDEX(INDIRECT(LEFT($A499,SEARCH("-",$A499,1)-1)&amp;"_data"),MATCH(MID($A499,SEARCH("-",$A499)+1,SEARCH("-",$A499,SEARCH("-",$A499)+1)-SEARCH("-",$A499)-1)&amp;"-q2",INDIRECT(LEFT($A499,SEARCH("-",$A499,1)-1)&amp;"_rows"),0),MATCH(MID($A499,FIND(CHAR(1),SUBSTITUTE($A499,"-",CHAR(1),2))+1,FIND(CHAR(1),SUBSTITUTE($A499,"-",CHAR(1),3))-FIND(CHAR(1),SUBSTITUTE($A499,"-",CHAR(1),2))-1),INDIRECT(LEFT($A499,SEARCH("-",$A499,1)-1)&amp;"_Header"),0))</f>
        <v>#N/A</v>
      </c>
      <c r="G499" s="242" t="str">
        <f t="shared" si="235"/>
        <v>EandR1</v>
      </c>
      <c r="H499" s="242" t="str">
        <f t="shared" si="236"/>
        <v>alltot</v>
      </c>
      <c r="I499" s="242" t="str">
        <f t="shared" si="237"/>
        <v>explndbld-q2</v>
      </c>
      <c r="J499" s="242" t="str">
        <f t="shared" si="238"/>
        <v>EandR1-</v>
      </c>
      <c r="K499" s="242" t="str">
        <f t="shared" si="239"/>
        <v>alltot-explndbld-q2</v>
      </c>
      <c r="L499" s="242" t="str">
        <f t="shared" si="240"/>
        <v>alltot-</v>
      </c>
    </row>
    <row r="500" spans="1:12">
      <c r="A500" s="243" t="s">
        <v>1011</v>
      </c>
      <c r="B500" s="311" t="e">
        <f t="shared" ca="1" si="241"/>
        <v>#N/A</v>
      </c>
      <c r="G500" s="242" t="str">
        <f t="shared" si="235"/>
        <v>EandR1</v>
      </c>
      <c r="H500" s="242" t="str">
        <f t="shared" si="236"/>
        <v>alltot</v>
      </c>
      <c r="I500" s="242" t="str">
        <f t="shared" si="237"/>
        <v>expcnscnvrnv-q2</v>
      </c>
      <c r="J500" s="242" t="str">
        <f t="shared" si="238"/>
        <v>EandR1-</v>
      </c>
      <c r="K500" s="242" t="str">
        <f t="shared" si="239"/>
        <v>alltot-expcnscnvrnv-q2</v>
      </c>
      <c r="L500" s="242" t="str">
        <f t="shared" si="240"/>
        <v>alltot-</v>
      </c>
    </row>
    <row r="501" spans="1:12">
      <c r="A501" s="243" t="s">
        <v>1012</v>
      </c>
      <c r="B501" s="311" t="e">
        <f t="shared" ca="1" si="241"/>
        <v>#N/A</v>
      </c>
      <c r="G501" s="242" t="str">
        <f t="shared" si="235"/>
        <v>EandR1</v>
      </c>
      <c r="H501" s="242" t="str">
        <f t="shared" si="236"/>
        <v>alltot</v>
      </c>
      <c r="I501" s="242" t="str">
        <f t="shared" si="237"/>
        <v>expvhceqpmch-q2</v>
      </c>
      <c r="J501" s="242" t="str">
        <f t="shared" si="238"/>
        <v>EandR1-</v>
      </c>
      <c r="K501" s="242" t="str">
        <f t="shared" si="239"/>
        <v>alltot-expvhceqpmch-q2</v>
      </c>
      <c r="L501" s="242" t="str">
        <f t="shared" si="240"/>
        <v>alltot-</v>
      </c>
    </row>
    <row r="502" spans="1:12">
      <c r="A502" s="243" t="s">
        <v>1013</v>
      </c>
      <c r="B502" s="311" t="e">
        <f t="shared" ca="1" si="241"/>
        <v>#N/A</v>
      </c>
      <c r="G502" s="242" t="str">
        <f t="shared" si="235"/>
        <v>EandR1</v>
      </c>
      <c r="H502" s="242" t="str">
        <f t="shared" si="236"/>
        <v>alltot</v>
      </c>
      <c r="I502" s="242" t="str">
        <f t="shared" si="237"/>
        <v>expint-q2</v>
      </c>
      <c r="J502" s="242" t="str">
        <f t="shared" si="238"/>
        <v>EandR1-</v>
      </c>
      <c r="K502" s="242" t="str">
        <f t="shared" si="239"/>
        <v>alltot-expint-q2</v>
      </c>
      <c r="L502" s="242" t="str">
        <f t="shared" si="240"/>
        <v>alltot-</v>
      </c>
    </row>
    <row r="503" spans="1:12">
      <c r="A503" s="243" t="s">
        <v>1014</v>
      </c>
      <c r="B503" s="311" t="e">
        <f t="shared" ca="1" si="241"/>
        <v>#N/A</v>
      </c>
      <c r="G503" s="242" t="str">
        <f t="shared" si="235"/>
        <v>EandR1</v>
      </c>
      <c r="H503" s="242" t="str">
        <f t="shared" si="236"/>
        <v>alltot</v>
      </c>
      <c r="I503" s="242" t="str">
        <f t="shared" si="237"/>
        <v>exptotfa-q2</v>
      </c>
      <c r="J503" s="242" t="str">
        <f t="shared" si="238"/>
        <v>EandR1-</v>
      </c>
      <c r="K503" s="242" t="str">
        <f t="shared" si="239"/>
        <v>alltot-exptotfa-q2</v>
      </c>
      <c r="L503" s="242" t="str">
        <f t="shared" si="240"/>
        <v>alltot-</v>
      </c>
    </row>
    <row r="504" spans="1:12">
      <c r="A504" s="243" t="s">
        <v>1015</v>
      </c>
      <c r="B504" s="311" t="e">
        <f t="shared" ca="1" si="241"/>
        <v>#N/A</v>
      </c>
      <c r="G504" s="242" t="str">
        <f t="shared" si="235"/>
        <v>EandR1</v>
      </c>
      <c r="H504" s="242" t="str">
        <f t="shared" si="236"/>
        <v>alltot</v>
      </c>
      <c r="I504" s="242" t="str">
        <f t="shared" si="237"/>
        <v>expgrn-q2</v>
      </c>
      <c r="J504" s="242" t="str">
        <f t="shared" si="238"/>
        <v>EandR1-</v>
      </c>
      <c r="K504" s="242" t="str">
        <f t="shared" si="239"/>
        <v>alltot-expgrn-q2</v>
      </c>
      <c r="L504" s="242" t="str">
        <f t="shared" si="240"/>
        <v>alltot-</v>
      </c>
    </row>
    <row r="505" spans="1:12">
      <c r="A505" s="243" t="s">
        <v>1016</v>
      </c>
      <c r="B505" s="311" t="e">
        <f t="shared" ca="1" si="241"/>
        <v>#N/A</v>
      </c>
      <c r="G505" s="242" t="str">
        <f t="shared" si="235"/>
        <v>EandR1</v>
      </c>
      <c r="H505" s="242" t="str">
        <f t="shared" si="236"/>
        <v>alltot</v>
      </c>
      <c r="I505" s="242" t="str">
        <f t="shared" si="237"/>
        <v>expgrnla-q2</v>
      </c>
      <c r="J505" s="242" t="str">
        <f t="shared" si="238"/>
        <v>EandR1-</v>
      </c>
      <c r="K505" s="242" t="str">
        <f t="shared" si="239"/>
        <v>alltot-expgrnla-q2</v>
      </c>
      <c r="L505" s="242" t="str">
        <f t="shared" si="240"/>
        <v>alltot-</v>
      </c>
    </row>
    <row r="506" spans="1:12">
      <c r="A506" s="243" t="s">
        <v>1017</v>
      </c>
      <c r="B506" s="311" t="e">
        <f t="shared" ca="1" si="241"/>
        <v>#N/A</v>
      </c>
      <c r="G506" s="242" t="str">
        <f t="shared" si="235"/>
        <v>EandR1</v>
      </c>
      <c r="H506" s="242" t="str">
        <f t="shared" si="236"/>
        <v>alltot</v>
      </c>
      <c r="I506" s="242" t="str">
        <f t="shared" si="237"/>
        <v>expgrnoth-q2</v>
      </c>
      <c r="J506" s="242" t="str">
        <f t="shared" si="238"/>
        <v>EandR1-</v>
      </c>
      <c r="K506" s="242" t="str">
        <f t="shared" si="239"/>
        <v>alltot-expgrnoth-q2</v>
      </c>
      <c r="L506" s="242" t="str">
        <f t="shared" si="240"/>
        <v>alltot-</v>
      </c>
    </row>
    <row r="507" spans="1:12">
      <c r="A507" s="243" t="s">
        <v>1018</v>
      </c>
      <c r="B507" s="311" t="e">
        <f t="shared" ca="1" si="241"/>
        <v>#N/A</v>
      </c>
      <c r="G507" s="242" t="str">
        <f t="shared" si="235"/>
        <v>EandR1</v>
      </c>
      <c r="H507" s="242" t="str">
        <f t="shared" si="236"/>
        <v>alltot</v>
      </c>
      <c r="I507" s="242" t="str">
        <f t="shared" si="237"/>
        <v>explns-q2</v>
      </c>
      <c r="J507" s="242" t="str">
        <f t="shared" si="238"/>
        <v>EandR1-</v>
      </c>
      <c r="K507" s="242" t="str">
        <f t="shared" si="239"/>
        <v>alltot-explns-q2</v>
      </c>
      <c r="L507" s="242" t="str">
        <f t="shared" si="240"/>
        <v>alltot-</v>
      </c>
    </row>
    <row r="508" spans="1:12">
      <c r="A508" s="243" t="s">
        <v>1019</v>
      </c>
      <c r="B508" s="311" t="e">
        <f t="shared" ca="1" si="241"/>
        <v>#N/A</v>
      </c>
      <c r="G508" s="242" t="str">
        <f t="shared" ref="G508" si="242">LEFT(A508,SEARCH("-",A508)-1)</f>
        <v>EandR1</v>
      </c>
      <c r="H508" s="242" t="str">
        <f t="shared" ref="H508" si="243">LEFT(K508,SEARCH("-",K508)-1)</f>
        <v>alltot</v>
      </c>
      <c r="I508" s="242" t="str">
        <f t="shared" ref="I508" si="244">SUBSTITUTE(K508,L508,"")</f>
        <v>explnsla-q2</v>
      </c>
      <c r="J508" s="242" t="str">
        <f t="shared" ref="J508" si="245">LEFT(A508,SEARCH("-",A508))</f>
        <v>EandR1-</v>
      </c>
      <c r="K508" s="242" t="str">
        <f t="shared" ref="K508" si="246">SUBSTITUTE(A508,J508,"")</f>
        <v>alltot-explnsla-q2</v>
      </c>
      <c r="L508" s="242" t="str">
        <f t="shared" ref="L508" si="247">LEFT(K508,SEARCH("-",K508))</f>
        <v>alltot-</v>
      </c>
    </row>
    <row r="509" spans="1:12">
      <c r="A509" s="243" t="s">
        <v>1020</v>
      </c>
      <c r="B509" s="311" t="e">
        <f t="shared" ca="1" si="241"/>
        <v>#N/A</v>
      </c>
      <c r="G509" s="242" t="str">
        <f t="shared" si="235"/>
        <v>EandR1</v>
      </c>
      <c r="H509" s="242" t="str">
        <f t="shared" si="236"/>
        <v>alltot</v>
      </c>
      <c r="I509" s="242" t="str">
        <f t="shared" si="237"/>
        <v>explnsoth-q2</v>
      </c>
      <c r="J509" s="242" t="str">
        <f t="shared" si="238"/>
        <v>EandR1-</v>
      </c>
      <c r="K509" s="242" t="str">
        <f t="shared" si="239"/>
        <v>alltot-explnsoth-q2</v>
      </c>
      <c r="L509" s="242" t="str">
        <f t="shared" si="240"/>
        <v>alltot-</v>
      </c>
    </row>
    <row r="510" spans="1:12">
      <c r="A510" s="243" t="s">
        <v>1021</v>
      </c>
      <c r="B510" s="311" t="e">
        <f t="shared" ca="1" si="241"/>
        <v>#N/A</v>
      </c>
      <c r="G510" s="242" t="str">
        <f t="shared" si="235"/>
        <v>EandR1</v>
      </c>
      <c r="H510" s="242" t="str">
        <f t="shared" si="236"/>
        <v>alltot</v>
      </c>
      <c r="I510" s="242" t="str">
        <f t="shared" si="237"/>
        <v>expshrlns-q2</v>
      </c>
      <c r="J510" s="242" t="str">
        <f t="shared" si="238"/>
        <v>EandR1-</v>
      </c>
      <c r="K510" s="242" t="str">
        <f t="shared" si="239"/>
        <v>alltot-expshrlns-q2</v>
      </c>
      <c r="L510" s="242" t="str">
        <f t="shared" si="240"/>
        <v>alltot-</v>
      </c>
    </row>
    <row r="511" spans="1:12">
      <c r="A511" s="243" t="s">
        <v>1022</v>
      </c>
      <c r="B511" s="311" t="e">
        <f t="shared" ca="1" si="241"/>
        <v>#N/A</v>
      </c>
      <c r="G511" s="242" t="str">
        <f t="shared" si="235"/>
        <v>EandR1</v>
      </c>
      <c r="H511" s="242" t="str">
        <f t="shared" si="236"/>
        <v>alltot</v>
      </c>
      <c r="I511" s="242" t="str">
        <f t="shared" si="237"/>
        <v>exptotfin-q2</v>
      </c>
      <c r="J511" s="242" t="str">
        <f t="shared" si="238"/>
        <v>EandR1-</v>
      </c>
      <c r="K511" s="242" t="str">
        <f t="shared" si="239"/>
        <v>alltot-exptotfin-q2</v>
      </c>
      <c r="L511" s="242" t="str">
        <f t="shared" si="240"/>
        <v>alltot-</v>
      </c>
    </row>
    <row r="512" spans="1:12">
      <c r="A512" s="243" t="s">
        <v>1023</v>
      </c>
      <c r="B512" s="311" t="e">
        <f t="shared" ca="1" si="241"/>
        <v>#N/A</v>
      </c>
      <c r="G512" s="242" t="str">
        <f t="shared" si="235"/>
        <v>EandR1</v>
      </c>
      <c r="H512" s="242" t="str">
        <f t="shared" si="236"/>
        <v>alltot</v>
      </c>
      <c r="I512" s="242" t="str">
        <f t="shared" si="237"/>
        <v>exptot-q2</v>
      </c>
      <c r="J512" s="242" t="str">
        <f t="shared" si="238"/>
        <v>EandR1-</v>
      </c>
      <c r="K512" s="242" t="str">
        <f t="shared" si="239"/>
        <v>alltot-exptot-q2</v>
      </c>
      <c r="L512" s="242" t="str">
        <f t="shared" si="240"/>
        <v>alltot-</v>
      </c>
    </row>
    <row r="513" spans="1:12">
      <c r="A513" s="243" t="s">
        <v>1024</v>
      </c>
      <c r="B513" s="311" t="e">
        <f t="shared" ca="1" si="241"/>
        <v>#N/A</v>
      </c>
      <c r="G513" s="242" t="str">
        <f t="shared" si="235"/>
        <v>EandR1</v>
      </c>
      <c r="H513" s="242" t="str">
        <f t="shared" si="236"/>
        <v>alltot</v>
      </c>
      <c r="I513" s="242" t="str">
        <f t="shared" si="237"/>
        <v>rectng-q2</v>
      </c>
      <c r="J513" s="242" t="str">
        <f t="shared" si="238"/>
        <v>EandR1-</v>
      </c>
      <c r="K513" s="242" t="str">
        <f t="shared" si="239"/>
        <v>alltot-rectng-q2</v>
      </c>
      <c r="L513" s="242" t="str">
        <f t="shared" si="240"/>
        <v>alltot-</v>
      </c>
    </row>
    <row r="514" spans="1:12">
      <c r="A514" s="243" t="s">
        <v>1025</v>
      </c>
      <c r="B514" s="311" t="e">
        <f t="shared" ca="1" si="241"/>
        <v>#N/A</v>
      </c>
      <c r="G514" s="242" t="str">
        <f t="shared" si="235"/>
        <v>EandR1</v>
      </c>
      <c r="H514" s="242" t="str">
        <f t="shared" si="236"/>
        <v>alltot</v>
      </c>
      <c r="I514" s="242" t="str">
        <f t="shared" si="237"/>
        <v>recint-q2</v>
      </c>
      <c r="J514" s="242" t="str">
        <f t="shared" si="238"/>
        <v>EandR1-</v>
      </c>
      <c r="K514" s="242" t="str">
        <f t="shared" si="239"/>
        <v>alltot-recint-q2</v>
      </c>
      <c r="L514" s="242" t="str">
        <f t="shared" si="240"/>
        <v>alltot-</v>
      </c>
    </row>
    <row r="515" spans="1:12">
      <c r="A515" s="243" t="s">
        <v>1026</v>
      </c>
      <c r="B515" s="311" t="e">
        <f t="shared" ca="1" si="241"/>
        <v>#N/A</v>
      </c>
      <c r="G515" s="242" t="str">
        <f t="shared" si="235"/>
        <v>EandR1</v>
      </c>
      <c r="H515" s="242" t="str">
        <f t="shared" si="236"/>
        <v>alltot</v>
      </c>
      <c r="I515" s="242" t="str">
        <f t="shared" si="237"/>
        <v>recrpy-q2</v>
      </c>
      <c r="J515" s="242" t="str">
        <f t="shared" si="238"/>
        <v>EandR1-</v>
      </c>
      <c r="K515" s="242" t="str">
        <f t="shared" si="239"/>
        <v>alltot-recrpy-q2</v>
      </c>
      <c r="L515" s="242" t="str">
        <f t="shared" si="240"/>
        <v>alltot-</v>
      </c>
    </row>
    <row r="516" spans="1:12">
      <c r="A516" s="243" t="s">
        <v>1027</v>
      </c>
      <c r="B516" s="311" t="e">
        <f t="shared" ca="1" si="241"/>
        <v>#N/A</v>
      </c>
      <c r="G516" s="242" t="str">
        <f t="shared" si="235"/>
        <v>EandR1</v>
      </c>
      <c r="H516" s="242" t="str">
        <f t="shared" si="236"/>
        <v>alltot</v>
      </c>
      <c r="I516" s="242" t="str">
        <f t="shared" si="237"/>
        <v>recinv-q2</v>
      </c>
      <c r="J516" s="242" t="str">
        <f t="shared" si="238"/>
        <v>EandR1-</v>
      </c>
      <c r="K516" s="242" t="str">
        <f t="shared" si="239"/>
        <v>alltot-recinv-q2</v>
      </c>
      <c r="L516" s="242" t="str">
        <f t="shared" si="240"/>
        <v>alltot-</v>
      </c>
    </row>
    <row r="517" spans="1:12">
      <c r="A517" s="243" t="s">
        <v>1028</v>
      </c>
      <c r="B517" s="311" t="e">
        <f t="shared" ca="1" si="241"/>
        <v>#N/A</v>
      </c>
      <c r="G517" s="242" t="str">
        <f t="shared" si="235"/>
        <v>EandR1</v>
      </c>
      <c r="H517" s="242" t="str">
        <f t="shared" si="236"/>
        <v>alltot</v>
      </c>
      <c r="I517" s="242" t="str">
        <f t="shared" si="237"/>
        <v>rectot-q2</v>
      </c>
      <c r="J517" s="242" t="str">
        <f t="shared" si="238"/>
        <v>EandR1-</v>
      </c>
      <c r="K517" s="242" t="str">
        <f t="shared" si="239"/>
        <v>alltot-rectot-q2</v>
      </c>
      <c r="L517" s="242" t="str">
        <f t="shared" si="240"/>
        <v>alltot-</v>
      </c>
    </row>
    <row r="518" spans="1:12">
      <c r="A518" s="243" t="s">
        <v>1029</v>
      </c>
      <c r="B518" s="311" t="e">
        <f t="shared" ca="1" si="241"/>
        <v>#N/A</v>
      </c>
      <c r="G518" s="242" t="str">
        <f t="shared" si="235"/>
        <v>EandR1</v>
      </c>
      <c r="H518" s="242" t="str">
        <f t="shared" si="236"/>
        <v>alltot</v>
      </c>
      <c r="I518" s="242" t="str">
        <f t="shared" si="237"/>
        <v>rectotla-q2</v>
      </c>
      <c r="J518" s="242" t="str">
        <f t="shared" si="238"/>
        <v>EandR1-</v>
      </c>
      <c r="K518" s="242" t="str">
        <f t="shared" si="239"/>
        <v>alltot-rectotla-q2</v>
      </c>
      <c r="L518" s="242" t="str">
        <f t="shared" si="240"/>
        <v>alltot-</v>
      </c>
    </row>
    <row r="519" spans="1:12">
      <c r="A519" s="243" t="s">
        <v>1030</v>
      </c>
      <c r="B519" s="311" t="e">
        <f t="shared" ca="1" si="241"/>
        <v>#N/A</v>
      </c>
      <c r="G519" s="242" t="str">
        <f t="shared" si="235"/>
        <v>EandR1</v>
      </c>
      <c r="H519" s="242" t="str">
        <f t="shared" si="236"/>
        <v>alltot</v>
      </c>
      <c r="I519" s="242" t="str">
        <f t="shared" si="237"/>
        <v>rectototh-q2</v>
      </c>
      <c r="J519" s="242" t="str">
        <f t="shared" si="238"/>
        <v>EandR1-</v>
      </c>
      <c r="K519" s="242" t="str">
        <f t="shared" si="239"/>
        <v>alltot-rectototh-q2</v>
      </c>
      <c r="L519" s="242" t="str">
        <f t="shared" si="240"/>
        <v>alltot-</v>
      </c>
    </row>
    <row r="520" spans="1:12">
      <c r="A520" s="243" t="s">
        <v>1031</v>
      </c>
      <c r="B520" s="311" t="e">
        <f t="shared" ref="B520:B540" ca="1" si="248">INDEX(INDIRECT(LEFT($A520,SEARCH("-",$A520,1)-1)&amp;"_data"),MATCH(MID($A520,SEARCH("-",$A520)+1,SEARCH("-",$A520,SEARCH("-",$A520)+1)-SEARCH("-",$A520)-1)&amp;"-q3",INDIRECT(LEFT($A520,SEARCH("-",$A520,1)-1)&amp;"_rows"),0),MATCH(MID($A520,FIND(CHAR(1),SUBSTITUTE($A520,"-",CHAR(1),2))+1,FIND(CHAR(1),SUBSTITUTE($A520,"-",CHAR(1),3))-FIND(CHAR(1),SUBSTITUTE($A520,"-",CHAR(1),2))-1),INDIRECT(LEFT($A520,SEARCH("-",$A520,1)-1)&amp;"_Header"),0))</f>
        <v>#N/A</v>
      </c>
      <c r="G520" s="242" t="str">
        <f t="shared" si="235"/>
        <v>EandR1</v>
      </c>
      <c r="H520" s="242" t="str">
        <f t="shared" si="236"/>
        <v>alltot</v>
      </c>
      <c r="I520" s="242" t="str">
        <f t="shared" si="237"/>
        <v>explndbld-q3</v>
      </c>
      <c r="J520" s="242" t="str">
        <f t="shared" si="238"/>
        <v>EandR1-</v>
      </c>
      <c r="K520" s="242" t="str">
        <f t="shared" si="239"/>
        <v>alltot-explndbld-q3</v>
      </c>
      <c r="L520" s="242" t="str">
        <f t="shared" si="240"/>
        <v>alltot-</v>
      </c>
    </row>
    <row r="521" spans="1:12">
      <c r="A521" s="243" t="s">
        <v>1032</v>
      </c>
      <c r="B521" s="311" t="e">
        <f t="shared" ca="1" si="248"/>
        <v>#N/A</v>
      </c>
      <c r="G521" s="242" t="str">
        <f t="shared" si="235"/>
        <v>EandR1</v>
      </c>
      <c r="H521" s="242" t="str">
        <f t="shared" si="236"/>
        <v>alltot</v>
      </c>
      <c r="I521" s="242" t="str">
        <f t="shared" si="237"/>
        <v>expcnscnvrnv-q3</v>
      </c>
      <c r="J521" s="242" t="str">
        <f t="shared" si="238"/>
        <v>EandR1-</v>
      </c>
      <c r="K521" s="242" t="str">
        <f t="shared" si="239"/>
        <v>alltot-expcnscnvrnv-q3</v>
      </c>
      <c r="L521" s="242" t="str">
        <f t="shared" si="240"/>
        <v>alltot-</v>
      </c>
    </row>
    <row r="522" spans="1:12">
      <c r="A522" s="243" t="s">
        <v>1033</v>
      </c>
      <c r="B522" s="311" t="e">
        <f t="shared" ca="1" si="248"/>
        <v>#N/A</v>
      </c>
      <c r="G522" s="242" t="str">
        <f t="shared" si="235"/>
        <v>EandR1</v>
      </c>
      <c r="H522" s="242" t="str">
        <f t="shared" si="236"/>
        <v>alltot</v>
      </c>
      <c r="I522" s="242" t="str">
        <f t="shared" si="237"/>
        <v>expvhceqpmch-q3</v>
      </c>
      <c r="J522" s="242" t="str">
        <f t="shared" si="238"/>
        <v>EandR1-</v>
      </c>
      <c r="K522" s="242" t="str">
        <f t="shared" si="239"/>
        <v>alltot-expvhceqpmch-q3</v>
      </c>
      <c r="L522" s="242" t="str">
        <f t="shared" si="240"/>
        <v>alltot-</v>
      </c>
    </row>
    <row r="523" spans="1:12">
      <c r="A523" s="243" t="s">
        <v>1034</v>
      </c>
      <c r="B523" s="311" t="e">
        <f t="shared" ca="1" si="248"/>
        <v>#N/A</v>
      </c>
      <c r="G523" s="242" t="str">
        <f t="shared" si="235"/>
        <v>EandR1</v>
      </c>
      <c r="H523" s="242" t="str">
        <f t="shared" si="236"/>
        <v>alltot</v>
      </c>
      <c r="I523" s="242" t="str">
        <f t="shared" si="237"/>
        <v>expint-q3</v>
      </c>
      <c r="J523" s="242" t="str">
        <f t="shared" si="238"/>
        <v>EandR1-</v>
      </c>
      <c r="K523" s="242" t="str">
        <f t="shared" si="239"/>
        <v>alltot-expint-q3</v>
      </c>
      <c r="L523" s="242" t="str">
        <f t="shared" si="240"/>
        <v>alltot-</v>
      </c>
    </row>
    <row r="524" spans="1:12">
      <c r="A524" s="243" t="s">
        <v>1035</v>
      </c>
      <c r="B524" s="311" t="e">
        <f t="shared" ca="1" si="248"/>
        <v>#N/A</v>
      </c>
      <c r="G524" s="242" t="str">
        <f t="shared" si="235"/>
        <v>EandR1</v>
      </c>
      <c r="H524" s="242" t="str">
        <f t="shared" si="236"/>
        <v>alltot</v>
      </c>
      <c r="I524" s="242" t="str">
        <f t="shared" si="237"/>
        <v>exptotfa-q3</v>
      </c>
      <c r="J524" s="242" t="str">
        <f t="shared" si="238"/>
        <v>EandR1-</v>
      </c>
      <c r="K524" s="242" t="str">
        <f t="shared" si="239"/>
        <v>alltot-exptotfa-q3</v>
      </c>
      <c r="L524" s="242" t="str">
        <f t="shared" si="240"/>
        <v>alltot-</v>
      </c>
    </row>
    <row r="525" spans="1:12">
      <c r="A525" s="243" t="s">
        <v>1036</v>
      </c>
      <c r="B525" s="311" t="e">
        <f t="shared" ca="1" si="248"/>
        <v>#N/A</v>
      </c>
      <c r="G525" s="242" t="str">
        <f t="shared" si="235"/>
        <v>EandR1</v>
      </c>
      <c r="H525" s="242" t="str">
        <f t="shared" si="236"/>
        <v>alltot</v>
      </c>
      <c r="I525" s="242" t="str">
        <f t="shared" si="237"/>
        <v>expgrn-q3</v>
      </c>
      <c r="J525" s="242" t="str">
        <f t="shared" si="238"/>
        <v>EandR1-</v>
      </c>
      <c r="K525" s="242" t="str">
        <f t="shared" si="239"/>
        <v>alltot-expgrn-q3</v>
      </c>
      <c r="L525" s="242" t="str">
        <f t="shared" si="240"/>
        <v>alltot-</v>
      </c>
    </row>
    <row r="526" spans="1:12">
      <c r="A526" s="243" t="s">
        <v>1037</v>
      </c>
      <c r="B526" s="311" t="e">
        <f t="shared" ca="1" si="248"/>
        <v>#N/A</v>
      </c>
      <c r="G526" s="242" t="str">
        <f t="shared" si="235"/>
        <v>EandR1</v>
      </c>
      <c r="H526" s="242" t="str">
        <f t="shared" si="236"/>
        <v>alltot</v>
      </c>
      <c r="I526" s="242" t="str">
        <f t="shared" si="237"/>
        <v>expgrnla-q3</v>
      </c>
      <c r="J526" s="242" t="str">
        <f t="shared" si="238"/>
        <v>EandR1-</v>
      </c>
      <c r="K526" s="242" t="str">
        <f t="shared" si="239"/>
        <v>alltot-expgrnla-q3</v>
      </c>
      <c r="L526" s="242" t="str">
        <f t="shared" si="240"/>
        <v>alltot-</v>
      </c>
    </row>
    <row r="527" spans="1:12">
      <c r="A527" s="243" t="s">
        <v>1038</v>
      </c>
      <c r="B527" s="311" t="e">
        <f t="shared" ca="1" si="248"/>
        <v>#N/A</v>
      </c>
      <c r="G527" s="242" t="str">
        <f t="shared" si="235"/>
        <v>EandR1</v>
      </c>
      <c r="H527" s="242" t="str">
        <f t="shared" si="236"/>
        <v>alltot</v>
      </c>
      <c r="I527" s="242" t="str">
        <f t="shared" si="237"/>
        <v>expgrnoth-q3</v>
      </c>
      <c r="J527" s="242" t="str">
        <f t="shared" si="238"/>
        <v>EandR1-</v>
      </c>
      <c r="K527" s="242" t="str">
        <f t="shared" si="239"/>
        <v>alltot-expgrnoth-q3</v>
      </c>
      <c r="L527" s="242" t="str">
        <f t="shared" si="240"/>
        <v>alltot-</v>
      </c>
    </row>
    <row r="528" spans="1:12">
      <c r="A528" s="243" t="s">
        <v>1039</v>
      </c>
      <c r="B528" s="311" t="e">
        <f t="shared" ca="1" si="248"/>
        <v>#N/A</v>
      </c>
      <c r="G528" s="242" t="str">
        <f t="shared" si="235"/>
        <v>EandR1</v>
      </c>
      <c r="H528" s="242" t="str">
        <f t="shared" si="236"/>
        <v>alltot</v>
      </c>
      <c r="I528" s="242" t="str">
        <f t="shared" si="237"/>
        <v>explns-q3</v>
      </c>
      <c r="J528" s="242" t="str">
        <f t="shared" si="238"/>
        <v>EandR1-</v>
      </c>
      <c r="K528" s="242" t="str">
        <f t="shared" si="239"/>
        <v>alltot-explns-q3</v>
      </c>
      <c r="L528" s="242" t="str">
        <f t="shared" si="240"/>
        <v>alltot-</v>
      </c>
    </row>
    <row r="529" spans="1:12">
      <c r="A529" s="243" t="s">
        <v>1040</v>
      </c>
      <c r="B529" s="311" t="e">
        <f t="shared" ca="1" si="248"/>
        <v>#N/A</v>
      </c>
      <c r="G529" s="242" t="str">
        <f t="shared" si="235"/>
        <v>EandR1</v>
      </c>
      <c r="H529" s="242" t="str">
        <f t="shared" si="236"/>
        <v>alltot</v>
      </c>
      <c r="I529" s="242" t="str">
        <f t="shared" si="237"/>
        <v>explnsla-q3</v>
      </c>
      <c r="J529" s="242" t="str">
        <f t="shared" si="238"/>
        <v>EandR1-</v>
      </c>
      <c r="K529" s="242" t="str">
        <f t="shared" si="239"/>
        <v>alltot-explnsla-q3</v>
      </c>
      <c r="L529" s="242" t="str">
        <f t="shared" si="240"/>
        <v>alltot-</v>
      </c>
    </row>
    <row r="530" spans="1:12">
      <c r="A530" s="243" t="s">
        <v>1041</v>
      </c>
      <c r="B530" s="311" t="e">
        <f t="shared" ca="1" si="248"/>
        <v>#N/A</v>
      </c>
      <c r="G530" s="242" t="str">
        <f t="shared" si="235"/>
        <v>EandR1</v>
      </c>
      <c r="H530" s="242" t="str">
        <f t="shared" si="236"/>
        <v>alltot</v>
      </c>
      <c r="I530" s="242" t="str">
        <f t="shared" si="237"/>
        <v>explnsoth-q3</v>
      </c>
      <c r="J530" s="242" t="str">
        <f t="shared" si="238"/>
        <v>EandR1-</v>
      </c>
      <c r="K530" s="242" t="str">
        <f t="shared" si="239"/>
        <v>alltot-explnsoth-q3</v>
      </c>
      <c r="L530" s="242" t="str">
        <f t="shared" si="240"/>
        <v>alltot-</v>
      </c>
    </row>
    <row r="531" spans="1:12">
      <c r="A531" s="243" t="s">
        <v>1042</v>
      </c>
      <c r="B531" s="311" t="e">
        <f t="shared" ca="1" si="248"/>
        <v>#N/A</v>
      </c>
      <c r="G531" s="242" t="str">
        <f t="shared" si="235"/>
        <v>EandR1</v>
      </c>
      <c r="H531" s="242" t="str">
        <f t="shared" si="236"/>
        <v>alltot</v>
      </c>
      <c r="I531" s="242" t="str">
        <f t="shared" si="237"/>
        <v>expshrlns-q3</v>
      </c>
      <c r="J531" s="242" t="str">
        <f t="shared" si="238"/>
        <v>EandR1-</v>
      </c>
      <c r="K531" s="242" t="str">
        <f t="shared" si="239"/>
        <v>alltot-expshrlns-q3</v>
      </c>
      <c r="L531" s="242" t="str">
        <f t="shared" si="240"/>
        <v>alltot-</v>
      </c>
    </row>
    <row r="532" spans="1:12">
      <c r="A532" s="243" t="s">
        <v>1043</v>
      </c>
      <c r="B532" s="311" t="e">
        <f t="shared" ca="1" si="248"/>
        <v>#N/A</v>
      </c>
      <c r="G532" s="242" t="str">
        <f t="shared" si="235"/>
        <v>EandR1</v>
      </c>
      <c r="H532" s="242" t="str">
        <f t="shared" si="236"/>
        <v>alltot</v>
      </c>
      <c r="I532" s="242" t="str">
        <f t="shared" si="237"/>
        <v>exptotfin-q3</v>
      </c>
      <c r="J532" s="242" t="str">
        <f t="shared" si="238"/>
        <v>EandR1-</v>
      </c>
      <c r="K532" s="242" t="str">
        <f t="shared" si="239"/>
        <v>alltot-exptotfin-q3</v>
      </c>
      <c r="L532" s="242" t="str">
        <f t="shared" si="240"/>
        <v>alltot-</v>
      </c>
    </row>
    <row r="533" spans="1:12">
      <c r="A533" s="243" t="s">
        <v>1044</v>
      </c>
      <c r="B533" s="311" t="e">
        <f t="shared" ca="1" si="248"/>
        <v>#N/A</v>
      </c>
      <c r="G533" s="242" t="str">
        <f t="shared" si="235"/>
        <v>EandR1</v>
      </c>
      <c r="H533" s="242" t="str">
        <f t="shared" si="236"/>
        <v>alltot</v>
      </c>
      <c r="I533" s="242" t="str">
        <f t="shared" si="237"/>
        <v>exptot-q3</v>
      </c>
      <c r="J533" s="242" t="str">
        <f t="shared" si="238"/>
        <v>EandR1-</v>
      </c>
      <c r="K533" s="242" t="str">
        <f t="shared" si="239"/>
        <v>alltot-exptot-q3</v>
      </c>
      <c r="L533" s="242" t="str">
        <f t="shared" si="240"/>
        <v>alltot-</v>
      </c>
    </row>
    <row r="534" spans="1:12">
      <c r="A534" s="243" t="s">
        <v>1045</v>
      </c>
      <c r="B534" s="311" t="e">
        <f t="shared" ca="1" si="248"/>
        <v>#N/A</v>
      </c>
      <c r="G534" s="242" t="str">
        <f t="shared" si="235"/>
        <v>EandR1</v>
      </c>
      <c r="H534" s="242" t="str">
        <f t="shared" si="236"/>
        <v>alltot</v>
      </c>
      <c r="I534" s="242" t="str">
        <f t="shared" si="237"/>
        <v>rectng-q3</v>
      </c>
      <c r="J534" s="242" t="str">
        <f t="shared" si="238"/>
        <v>EandR1-</v>
      </c>
      <c r="K534" s="242" t="str">
        <f t="shared" si="239"/>
        <v>alltot-rectng-q3</v>
      </c>
      <c r="L534" s="242" t="str">
        <f t="shared" si="240"/>
        <v>alltot-</v>
      </c>
    </row>
    <row r="535" spans="1:12">
      <c r="A535" s="243" t="s">
        <v>1046</v>
      </c>
      <c r="B535" s="311" t="e">
        <f t="shared" ca="1" si="248"/>
        <v>#N/A</v>
      </c>
      <c r="G535" s="242" t="str">
        <f t="shared" si="235"/>
        <v>EandR1</v>
      </c>
      <c r="H535" s="242" t="str">
        <f t="shared" si="236"/>
        <v>alltot</v>
      </c>
      <c r="I535" s="242" t="str">
        <f t="shared" si="237"/>
        <v>recint-q3</v>
      </c>
      <c r="J535" s="242" t="str">
        <f t="shared" si="238"/>
        <v>EandR1-</v>
      </c>
      <c r="K535" s="242" t="str">
        <f t="shared" si="239"/>
        <v>alltot-recint-q3</v>
      </c>
      <c r="L535" s="242" t="str">
        <f t="shared" si="240"/>
        <v>alltot-</v>
      </c>
    </row>
    <row r="536" spans="1:12">
      <c r="A536" s="243" t="s">
        <v>1047</v>
      </c>
      <c r="B536" s="311" t="e">
        <f t="shared" ca="1" si="248"/>
        <v>#N/A</v>
      </c>
      <c r="G536" s="242" t="str">
        <f t="shared" si="235"/>
        <v>EandR1</v>
      </c>
      <c r="H536" s="242" t="str">
        <f t="shared" si="236"/>
        <v>alltot</v>
      </c>
      <c r="I536" s="242" t="str">
        <f t="shared" si="237"/>
        <v>recrpy-q3</v>
      </c>
      <c r="J536" s="242" t="str">
        <f t="shared" si="238"/>
        <v>EandR1-</v>
      </c>
      <c r="K536" s="242" t="str">
        <f t="shared" si="239"/>
        <v>alltot-recrpy-q3</v>
      </c>
      <c r="L536" s="242" t="str">
        <f t="shared" si="240"/>
        <v>alltot-</v>
      </c>
    </row>
    <row r="537" spans="1:12">
      <c r="A537" s="243" t="s">
        <v>1048</v>
      </c>
      <c r="B537" s="311" t="e">
        <f t="shared" ca="1" si="248"/>
        <v>#N/A</v>
      </c>
      <c r="G537" s="242" t="str">
        <f t="shared" si="235"/>
        <v>EandR1</v>
      </c>
      <c r="H537" s="242" t="str">
        <f t="shared" si="236"/>
        <v>alltot</v>
      </c>
      <c r="I537" s="242" t="str">
        <f t="shared" si="237"/>
        <v>recinv-q3</v>
      </c>
      <c r="J537" s="242" t="str">
        <f t="shared" si="238"/>
        <v>EandR1-</v>
      </c>
      <c r="K537" s="242" t="str">
        <f t="shared" si="239"/>
        <v>alltot-recinv-q3</v>
      </c>
      <c r="L537" s="242" t="str">
        <f t="shared" si="240"/>
        <v>alltot-</v>
      </c>
    </row>
    <row r="538" spans="1:12">
      <c r="A538" s="243" t="s">
        <v>1049</v>
      </c>
      <c r="B538" s="311" t="e">
        <f t="shared" ca="1" si="248"/>
        <v>#N/A</v>
      </c>
      <c r="G538" s="242" t="str">
        <f t="shared" si="235"/>
        <v>EandR1</v>
      </c>
      <c r="H538" s="242" t="str">
        <f t="shared" si="236"/>
        <v>alltot</v>
      </c>
      <c r="I538" s="242" t="str">
        <f t="shared" si="237"/>
        <v>rectot-q3</v>
      </c>
      <c r="J538" s="242" t="str">
        <f t="shared" si="238"/>
        <v>EandR1-</v>
      </c>
      <c r="K538" s="242" t="str">
        <f t="shared" si="239"/>
        <v>alltot-rectot-q3</v>
      </c>
      <c r="L538" s="242" t="str">
        <f t="shared" si="240"/>
        <v>alltot-</v>
      </c>
    </row>
    <row r="539" spans="1:12">
      <c r="A539" s="243" t="s">
        <v>1050</v>
      </c>
      <c r="B539" s="311" t="e">
        <f t="shared" ca="1" si="248"/>
        <v>#N/A</v>
      </c>
      <c r="G539" s="242" t="str">
        <f t="shared" si="235"/>
        <v>EandR1</v>
      </c>
      <c r="H539" s="242" t="str">
        <f t="shared" si="236"/>
        <v>alltot</v>
      </c>
      <c r="I539" s="242" t="str">
        <f t="shared" si="237"/>
        <v>rectotla-q3</v>
      </c>
      <c r="J539" s="242" t="str">
        <f t="shared" si="238"/>
        <v>EandR1-</v>
      </c>
      <c r="K539" s="242" t="str">
        <f t="shared" si="239"/>
        <v>alltot-rectotla-q3</v>
      </c>
      <c r="L539" s="242" t="str">
        <f t="shared" si="240"/>
        <v>alltot-</v>
      </c>
    </row>
    <row r="540" spans="1:12">
      <c r="A540" s="243" t="s">
        <v>1051</v>
      </c>
      <c r="B540" s="311" t="e">
        <f t="shared" ca="1" si="248"/>
        <v>#N/A</v>
      </c>
      <c r="G540" s="242" t="str">
        <f t="shared" si="235"/>
        <v>EandR1</v>
      </c>
      <c r="H540" s="242" t="str">
        <f t="shared" si="236"/>
        <v>alltot</v>
      </c>
      <c r="I540" s="242" t="str">
        <f t="shared" si="237"/>
        <v>rectototh-q3</v>
      </c>
      <c r="J540" s="242" t="str">
        <f t="shared" si="238"/>
        <v>EandR1-</v>
      </c>
      <c r="K540" s="242" t="str">
        <f t="shared" si="239"/>
        <v>alltot-rectototh-q3</v>
      </c>
      <c r="L540" s="242" t="str">
        <f t="shared" si="240"/>
        <v>alltot-</v>
      </c>
    </row>
    <row r="541" spans="1:12">
      <c r="A541" s="243" t="s">
        <v>1052</v>
      </c>
      <c r="B541" s="311" t="e">
        <f ca="1">INDEX(INDIRECT(LEFT($A541,SEARCH("-",$A541,1)-1)&amp;"_data"),MATCH(MID($A541,SEARCH("-",$A541)+1,SEARCH("-",$A541,SEARCH("-",$A541)+1)-SEARCH("-",$A541)-1)&amp;"-q1",INDIRECT(LEFT($A541,SEARCH("-",$A541,1)-1)&amp;"_rows"),0),MATCH(MID($A541,FIND(CHAR(1),SUBSTITUTE($A541,"-",CHAR(1),2))+1,FIND(CHAR(1),SUBSTITUTE($A541,"-",CHAR(1),3))-FIND(CHAR(1),SUBSTITUTE($A541,"-",CHAR(1),2))-1),INDIRECT(LEFT($A541,SEARCH("-",$A541,1)-1)&amp;"_Header"),0))</f>
        <v>#N/A</v>
      </c>
      <c r="G541" s="242" t="str">
        <f>LEFT(A541,SEARCH("-",A541)-1)</f>
        <v>EandR1</v>
      </c>
      <c r="H541" s="242" t="str">
        <f>LEFT(K541,SEARCH("-",K541)-1)</f>
        <v>alltothra</v>
      </c>
      <c r="I541" s="242" t="str">
        <f>SUBSTITUTE(K541,L541,"")</f>
        <v>explndbld-q1</v>
      </c>
      <c r="J541" s="242" t="str">
        <f>LEFT(A541,SEARCH("-",A541))</f>
        <v>EandR1-</v>
      </c>
      <c r="K541" s="242" t="str">
        <f>SUBSTITUTE(A541,J541,"")</f>
        <v>alltothra-explndbld-q1</v>
      </c>
      <c r="L541" s="242" t="str">
        <f>LEFT(K541,SEARCH("-",K541))</f>
        <v>alltothra-</v>
      </c>
    </row>
    <row r="542" spans="1:12">
      <c r="A542" s="243" t="s">
        <v>1053</v>
      </c>
      <c r="B542" s="311" t="e">
        <f t="shared" ref="B542:B561" ca="1" si="249">INDEX(INDIRECT(LEFT($A542,SEARCH("-",$A542,1)-1)&amp;"_data"),MATCH(MID($A542,SEARCH("-",$A542)+1,SEARCH("-",$A542,SEARCH("-",$A542)+1)-SEARCH("-",$A542)-1)&amp;"-q1",INDIRECT(LEFT($A542,SEARCH("-",$A542,1)-1)&amp;"_rows"),0),MATCH(MID($A542,FIND(CHAR(1),SUBSTITUTE($A542,"-",CHAR(1),2))+1,FIND(CHAR(1),SUBSTITUTE($A542,"-",CHAR(1),3))-FIND(CHAR(1),SUBSTITUTE($A542,"-",CHAR(1),2))-1),INDIRECT(LEFT($A542,SEARCH("-",$A542,1)-1)&amp;"_Header"),0))</f>
        <v>#N/A</v>
      </c>
      <c r="G542" s="242" t="str">
        <f t="shared" ref="G542:G562" si="250">LEFT(A542,SEARCH("-",A542)-1)</f>
        <v>EandR1</v>
      </c>
      <c r="H542" s="242" t="str">
        <f t="shared" ref="H542:H562" si="251">LEFT(K542,SEARCH("-",K542)-1)</f>
        <v>alltothra</v>
      </c>
      <c r="I542" s="242" t="str">
        <f t="shared" ref="I542:I562" si="252">SUBSTITUTE(K542,L542,"")</f>
        <v>expcnscnvrnv-q1</v>
      </c>
      <c r="J542" s="242" t="str">
        <f t="shared" ref="J542:J562" si="253">LEFT(A542,SEARCH("-",A542))</f>
        <v>EandR1-</v>
      </c>
      <c r="K542" s="242" t="str">
        <f t="shared" ref="K542:K562" si="254">SUBSTITUTE(A542,J542,"")</f>
        <v>alltothra-expcnscnvrnv-q1</v>
      </c>
      <c r="L542" s="242" t="str">
        <f t="shared" ref="L542:L603" si="255">LEFT(K542,SEARCH("-",K542))</f>
        <v>alltothra-</v>
      </c>
    </row>
    <row r="543" spans="1:12">
      <c r="A543" s="243" t="s">
        <v>1054</v>
      </c>
      <c r="B543" s="311" t="e">
        <f t="shared" ca="1" si="249"/>
        <v>#N/A</v>
      </c>
      <c r="G543" s="242" t="str">
        <f t="shared" si="250"/>
        <v>EandR1</v>
      </c>
      <c r="H543" s="242" t="str">
        <f t="shared" si="251"/>
        <v>alltothra</v>
      </c>
      <c r="I543" s="242" t="str">
        <f t="shared" si="252"/>
        <v>expvhceqpmch-q1</v>
      </c>
      <c r="J543" s="242" t="str">
        <f t="shared" si="253"/>
        <v>EandR1-</v>
      </c>
      <c r="K543" s="242" t="str">
        <f t="shared" si="254"/>
        <v>alltothra-expvhceqpmch-q1</v>
      </c>
      <c r="L543" s="242" t="str">
        <f t="shared" si="255"/>
        <v>alltothra-</v>
      </c>
    </row>
    <row r="544" spans="1:12">
      <c r="A544" s="243" t="s">
        <v>1055</v>
      </c>
      <c r="B544" s="311" t="e">
        <f t="shared" ca="1" si="249"/>
        <v>#N/A</v>
      </c>
      <c r="G544" s="242" t="str">
        <f t="shared" si="250"/>
        <v>EandR1</v>
      </c>
      <c r="H544" s="242" t="str">
        <f t="shared" si="251"/>
        <v>alltothra</v>
      </c>
      <c r="I544" s="242" t="str">
        <f t="shared" si="252"/>
        <v>expint-q1</v>
      </c>
      <c r="J544" s="242" t="str">
        <f t="shared" si="253"/>
        <v>EandR1-</v>
      </c>
      <c r="K544" s="242" t="str">
        <f t="shared" si="254"/>
        <v>alltothra-expint-q1</v>
      </c>
      <c r="L544" s="242" t="str">
        <f t="shared" si="255"/>
        <v>alltothra-</v>
      </c>
    </row>
    <row r="545" spans="1:12">
      <c r="A545" s="243" t="s">
        <v>1056</v>
      </c>
      <c r="B545" s="311" t="e">
        <f t="shared" ca="1" si="249"/>
        <v>#N/A</v>
      </c>
      <c r="G545" s="242" t="str">
        <f t="shared" si="250"/>
        <v>EandR1</v>
      </c>
      <c r="H545" s="242" t="str">
        <f t="shared" si="251"/>
        <v>alltothra</v>
      </c>
      <c r="I545" s="242" t="str">
        <f t="shared" si="252"/>
        <v>exptotfa-q1</v>
      </c>
      <c r="J545" s="242" t="str">
        <f t="shared" si="253"/>
        <v>EandR1-</v>
      </c>
      <c r="K545" s="242" t="str">
        <f t="shared" si="254"/>
        <v>alltothra-exptotfa-q1</v>
      </c>
      <c r="L545" s="242" t="str">
        <f t="shared" si="255"/>
        <v>alltothra-</v>
      </c>
    </row>
    <row r="546" spans="1:12">
      <c r="A546" s="243" t="s">
        <v>1057</v>
      </c>
      <c r="B546" s="311" t="e">
        <f t="shared" ca="1" si="249"/>
        <v>#N/A</v>
      </c>
      <c r="G546" s="242" t="str">
        <f t="shared" si="250"/>
        <v>EandR1</v>
      </c>
      <c r="H546" s="242" t="str">
        <f t="shared" si="251"/>
        <v>alltothra</v>
      </c>
      <c r="I546" s="242" t="str">
        <f t="shared" si="252"/>
        <v>expgrn-q1</v>
      </c>
      <c r="J546" s="242" t="str">
        <f t="shared" si="253"/>
        <v>EandR1-</v>
      </c>
      <c r="K546" s="242" t="str">
        <f t="shared" si="254"/>
        <v>alltothra-expgrn-q1</v>
      </c>
      <c r="L546" s="242" t="str">
        <f t="shared" si="255"/>
        <v>alltothra-</v>
      </c>
    </row>
    <row r="547" spans="1:12">
      <c r="A547" s="243" t="s">
        <v>1058</v>
      </c>
      <c r="B547" s="311" t="e">
        <f t="shared" ca="1" si="249"/>
        <v>#N/A</v>
      </c>
      <c r="G547" s="242" t="str">
        <f t="shared" si="250"/>
        <v>EandR1</v>
      </c>
      <c r="H547" s="242" t="str">
        <f t="shared" si="251"/>
        <v>alltothra</v>
      </c>
      <c r="I547" s="242" t="str">
        <f t="shared" si="252"/>
        <v>expgrnla-q1</v>
      </c>
      <c r="J547" s="242" t="str">
        <f t="shared" si="253"/>
        <v>EandR1-</v>
      </c>
      <c r="K547" s="242" t="str">
        <f t="shared" si="254"/>
        <v>alltothra-expgrnla-q1</v>
      </c>
      <c r="L547" s="242" t="str">
        <f t="shared" si="255"/>
        <v>alltothra-</v>
      </c>
    </row>
    <row r="548" spans="1:12">
      <c r="A548" s="243" t="s">
        <v>1059</v>
      </c>
      <c r="B548" s="311" t="e">
        <f t="shared" ca="1" si="249"/>
        <v>#N/A</v>
      </c>
      <c r="G548" s="242" t="str">
        <f t="shared" si="250"/>
        <v>EandR1</v>
      </c>
      <c r="H548" s="242" t="str">
        <f t="shared" si="251"/>
        <v>alltothra</v>
      </c>
      <c r="I548" s="242" t="str">
        <f t="shared" si="252"/>
        <v>expgrnoth-q1</v>
      </c>
      <c r="J548" s="242" t="str">
        <f t="shared" si="253"/>
        <v>EandR1-</v>
      </c>
      <c r="K548" s="242" t="str">
        <f t="shared" si="254"/>
        <v>alltothra-expgrnoth-q1</v>
      </c>
      <c r="L548" s="242" t="str">
        <f t="shared" si="255"/>
        <v>alltothra-</v>
      </c>
    </row>
    <row r="549" spans="1:12">
      <c r="A549" s="243" t="s">
        <v>1060</v>
      </c>
      <c r="B549" s="311" t="e">
        <f t="shared" ca="1" si="249"/>
        <v>#N/A</v>
      </c>
      <c r="G549" s="242" t="str">
        <f t="shared" si="250"/>
        <v>EandR1</v>
      </c>
      <c r="H549" s="242" t="str">
        <f t="shared" si="251"/>
        <v>alltothra</v>
      </c>
      <c r="I549" s="242" t="str">
        <f t="shared" si="252"/>
        <v>explns-q1</v>
      </c>
      <c r="J549" s="242" t="str">
        <f t="shared" si="253"/>
        <v>EandR1-</v>
      </c>
      <c r="K549" s="242" t="str">
        <f t="shared" si="254"/>
        <v>alltothra-explns-q1</v>
      </c>
      <c r="L549" s="242" t="str">
        <f t="shared" si="255"/>
        <v>alltothra-</v>
      </c>
    </row>
    <row r="550" spans="1:12">
      <c r="A550" s="243" t="s">
        <v>1061</v>
      </c>
      <c r="B550" s="311" t="e">
        <f t="shared" ca="1" si="249"/>
        <v>#N/A</v>
      </c>
      <c r="G550" s="242" t="str">
        <f t="shared" si="250"/>
        <v>EandR1</v>
      </c>
      <c r="H550" s="242" t="str">
        <f t="shared" si="251"/>
        <v>alltothra</v>
      </c>
      <c r="I550" s="242" t="str">
        <f t="shared" si="252"/>
        <v>explnsla-q1</v>
      </c>
      <c r="J550" s="242" t="str">
        <f t="shared" si="253"/>
        <v>EandR1-</v>
      </c>
      <c r="K550" s="242" t="str">
        <f t="shared" si="254"/>
        <v>alltothra-explnsla-q1</v>
      </c>
      <c r="L550" s="242" t="str">
        <f t="shared" si="255"/>
        <v>alltothra-</v>
      </c>
    </row>
    <row r="551" spans="1:12">
      <c r="A551" s="243" t="s">
        <v>1062</v>
      </c>
      <c r="B551" s="311" t="e">
        <f t="shared" ca="1" si="249"/>
        <v>#N/A</v>
      </c>
      <c r="G551" s="242" t="str">
        <f t="shared" si="250"/>
        <v>EandR1</v>
      </c>
      <c r="H551" s="242" t="str">
        <f t="shared" si="251"/>
        <v>alltothra</v>
      </c>
      <c r="I551" s="242" t="str">
        <f t="shared" si="252"/>
        <v>explnsoth-q1</v>
      </c>
      <c r="J551" s="242" t="str">
        <f t="shared" si="253"/>
        <v>EandR1-</v>
      </c>
      <c r="K551" s="242" t="str">
        <f t="shared" si="254"/>
        <v>alltothra-explnsoth-q1</v>
      </c>
      <c r="L551" s="242" t="str">
        <f t="shared" si="255"/>
        <v>alltothra-</v>
      </c>
    </row>
    <row r="552" spans="1:12">
      <c r="A552" s="243" t="s">
        <v>1063</v>
      </c>
      <c r="B552" s="311" t="e">
        <f t="shared" ca="1" si="249"/>
        <v>#N/A</v>
      </c>
      <c r="G552" s="242" t="str">
        <f t="shared" si="250"/>
        <v>EandR1</v>
      </c>
      <c r="H552" s="242" t="str">
        <f t="shared" si="251"/>
        <v>alltothra</v>
      </c>
      <c r="I552" s="242" t="str">
        <f t="shared" si="252"/>
        <v>expshrlns-q1</v>
      </c>
      <c r="J552" s="242" t="str">
        <f t="shared" si="253"/>
        <v>EandR1-</v>
      </c>
      <c r="K552" s="242" t="str">
        <f t="shared" si="254"/>
        <v>alltothra-expshrlns-q1</v>
      </c>
      <c r="L552" s="242" t="str">
        <f t="shared" si="255"/>
        <v>alltothra-</v>
      </c>
    </row>
    <row r="553" spans="1:12">
      <c r="A553" s="243" t="s">
        <v>1064</v>
      </c>
      <c r="B553" s="311" t="e">
        <f t="shared" ca="1" si="249"/>
        <v>#N/A</v>
      </c>
      <c r="G553" s="242" t="str">
        <f t="shared" si="250"/>
        <v>EandR1</v>
      </c>
      <c r="H553" s="242" t="str">
        <f t="shared" si="251"/>
        <v>alltothra</v>
      </c>
      <c r="I553" s="242" t="str">
        <f t="shared" si="252"/>
        <v>exptotfin-q1</v>
      </c>
      <c r="J553" s="242" t="str">
        <f t="shared" si="253"/>
        <v>EandR1-</v>
      </c>
      <c r="K553" s="242" t="str">
        <f t="shared" si="254"/>
        <v>alltothra-exptotfin-q1</v>
      </c>
      <c r="L553" s="242" t="str">
        <f t="shared" si="255"/>
        <v>alltothra-</v>
      </c>
    </row>
    <row r="554" spans="1:12">
      <c r="A554" s="243" t="s">
        <v>1065</v>
      </c>
      <c r="B554" s="311" t="e">
        <f t="shared" ca="1" si="249"/>
        <v>#N/A</v>
      </c>
      <c r="G554" s="242" t="str">
        <f t="shared" si="250"/>
        <v>EandR1</v>
      </c>
      <c r="H554" s="242" t="str">
        <f t="shared" si="251"/>
        <v>alltothra</v>
      </c>
      <c r="I554" s="242" t="str">
        <f t="shared" si="252"/>
        <v>exptot-q1</v>
      </c>
      <c r="J554" s="242" t="str">
        <f t="shared" si="253"/>
        <v>EandR1-</v>
      </c>
      <c r="K554" s="242" t="str">
        <f t="shared" si="254"/>
        <v>alltothra-exptot-q1</v>
      </c>
      <c r="L554" s="242" t="str">
        <f t="shared" si="255"/>
        <v>alltothra-</v>
      </c>
    </row>
    <row r="555" spans="1:12">
      <c r="A555" s="243" t="s">
        <v>1066</v>
      </c>
      <c r="B555" s="311" t="e">
        <f t="shared" ca="1" si="249"/>
        <v>#N/A</v>
      </c>
      <c r="G555" s="242" t="str">
        <f t="shared" si="250"/>
        <v>EandR1</v>
      </c>
      <c r="H555" s="242" t="str">
        <f t="shared" si="251"/>
        <v>alltothra</v>
      </c>
      <c r="I555" s="242" t="str">
        <f t="shared" si="252"/>
        <v>rectng-q1</v>
      </c>
      <c r="J555" s="242" t="str">
        <f t="shared" si="253"/>
        <v>EandR1-</v>
      </c>
      <c r="K555" s="242" t="str">
        <f t="shared" si="254"/>
        <v>alltothra-rectng-q1</v>
      </c>
      <c r="L555" s="242" t="str">
        <f t="shared" si="255"/>
        <v>alltothra-</v>
      </c>
    </row>
    <row r="556" spans="1:12">
      <c r="A556" s="243" t="s">
        <v>1067</v>
      </c>
      <c r="B556" s="311" t="e">
        <f t="shared" ca="1" si="249"/>
        <v>#N/A</v>
      </c>
      <c r="G556" s="242" t="str">
        <f t="shared" si="250"/>
        <v>EandR1</v>
      </c>
      <c r="H556" s="242" t="str">
        <f t="shared" si="251"/>
        <v>alltothra</v>
      </c>
      <c r="I556" s="242" t="str">
        <f t="shared" si="252"/>
        <v>recint-q1</v>
      </c>
      <c r="J556" s="242" t="str">
        <f t="shared" si="253"/>
        <v>EandR1-</v>
      </c>
      <c r="K556" s="242" t="str">
        <f t="shared" si="254"/>
        <v>alltothra-recint-q1</v>
      </c>
      <c r="L556" s="242" t="str">
        <f t="shared" si="255"/>
        <v>alltothra-</v>
      </c>
    </row>
    <row r="557" spans="1:12">
      <c r="A557" s="243" t="s">
        <v>1068</v>
      </c>
      <c r="B557" s="311" t="e">
        <f t="shared" ca="1" si="249"/>
        <v>#N/A</v>
      </c>
      <c r="G557" s="242" t="str">
        <f t="shared" si="250"/>
        <v>EandR1</v>
      </c>
      <c r="H557" s="242" t="str">
        <f t="shared" si="251"/>
        <v>alltothra</v>
      </c>
      <c r="I557" s="242" t="str">
        <f t="shared" si="252"/>
        <v>recrpy-q1</v>
      </c>
      <c r="J557" s="242" t="str">
        <f t="shared" si="253"/>
        <v>EandR1-</v>
      </c>
      <c r="K557" s="242" t="str">
        <f t="shared" si="254"/>
        <v>alltothra-recrpy-q1</v>
      </c>
      <c r="L557" s="242" t="str">
        <f t="shared" si="255"/>
        <v>alltothra-</v>
      </c>
    </row>
    <row r="558" spans="1:12">
      <c r="A558" s="243" t="s">
        <v>1069</v>
      </c>
      <c r="B558" s="311" t="e">
        <f t="shared" ca="1" si="249"/>
        <v>#N/A</v>
      </c>
      <c r="G558" s="242" t="str">
        <f t="shared" si="250"/>
        <v>EandR1</v>
      </c>
      <c r="H558" s="242" t="str">
        <f t="shared" si="251"/>
        <v>alltothra</v>
      </c>
      <c r="I558" s="242" t="str">
        <f t="shared" si="252"/>
        <v>recinv-q1</v>
      </c>
      <c r="J558" s="242" t="str">
        <f t="shared" si="253"/>
        <v>EandR1-</v>
      </c>
      <c r="K558" s="242" t="str">
        <f t="shared" si="254"/>
        <v>alltothra-recinv-q1</v>
      </c>
      <c r="L558" s="242" t="str">
        <f t="shared" si="255"/>
        <v>alltothra-</v>
      </c>
    </row>
    <row r="559" spans="1:12">
      <c r="A559" s="243" t="s">
        <v>1070</v>
      </c>
      <c r="B559" s="311" t="e">
        <f t="shared" ca="1" si="249"/>
        <v>#N/A</v>
      </c>
      <c r="G559" s="242" t="str">
        <f t="shared" si="250"/>
        <v>EandR1</v>
      </c>
      <c r="H559" s="242" t="str">
        <f t="shared" si="251"/>
        <v>alltothra</v>
      </c>
      <c r="I559" s="242" t="str">
        <f t="shared" si="252"/>
        <v>rectot-q1</v>
      </c>
      <c r="J559" s="242" t="str">
        <f t="shared" si="253"/>
        <v>EandR1-</v>
      </c>
      <c r="K559" s="242" t="str">
        <f t="shared" si="254"/>
        <v>alltothra-rectot-q1</v>
      </c>
      <c r="L559" s="242" t="str">
        <f t="shared" si="255"/>
        <v>alltothra-</v>
      </c>
    </row>
    <row r="560" spans="1:12">
      <c r="A560" s="243" t="s">
        <v>1071</v>
      </c>
      <c r="B560" s="311" t="e">
        <f t="shared" ca="1" si="249"/>
        <v>#N/A</v>
      </c>
      <c r="G560" s="242" t="str">
        <f t="shared" si="250"/>
        <v>EandR1</v>
      </c>
      <c r="H560" s="242" t="str">
        <f t="shared" si="251"/>
        <v>alltothra</v>
      </c>
      <c r="I560" s="242" t="str">
        <f t="shared" si="252"/>
        <v>rectotla-q1</v>
      </c>
      <c r="J560" s="242" t="str">
        <f t="shared" si="253"/>
        <v>EandR1-</v>
      </c>
      <c r="K560" s="242" t="str">
        <f t="shared" si="254"/>
        <v>alltothra-rectotla-q1</v>
      </c>
      <c r="L560" s="242" t="str">
        <f t="shared" si="255"/>
        <v>alltothra-</v>
      </c>
    </row>
    <row r="561" spans="1:12">
      <c r="A561" s="243" t="s">
        <v>1072</v>
      </c>
      <c r="B561" s="311" t="e">
        <f t="shared" ca="1" si="249"/>
        <v>#N/A</v>
      </c>
      <c r="G561" s="242" t="str">
        <f t="shared" si="250"/>
        <v>EandR1</v>
      </c>
      <c r="H561" s="242" t="str">
        <f t="shared" si="251"/>
        <v>alltothra</v>
      </c>
      <c r="I561" s="242" t="str">
        <f t="shared" si="252"/>
        <v>rectototh-q1</v>
      </c>
      <c r="J561" s="242" t="str">
        <f t="shared" si="253"/>
        <v>EandR1-</v>
      </c>
      <c r="K561" s="242" t="str">
        <f t="shared" si="254"/>
        <v>alltothra-rectototh-q1</v>
      </c>
      <c r="L561" s="242" t="str">
        <f t="shared" si="255"/>
        <v>alltothra-</v>
      </c>
    </row>
    <row r="562" spans="1:12">
      <c r="A562" s="243" t="s">
        <v>1073</v>
      </c>
      <c r="B562" s="311" t="e">
        <f t="shared" ref="B562:B582" ca="1" si="256">INDEX(INDIRECT(LEFT($A562,SEARCH("-",$A562,1)-1)&amp;"_data"),MATCH(MID($A562,SEARCH("-",$A562)+1,SEARCH("-",$A562,SEARCH("-",$A562)+1)-SEARCH("-",$A562)-1)&amp;"-q2",INDIRECT(LEFT($A562,SEARCH("-",$A562,1)-1)&amp;"_rows"),0),MATCH(MID($A562,FIND(CHAR(1),SUBSTITUTE($A562,"-",CHAR(1),2))+1,FIND(CHAR(1),SUBSTITUTE($A562,"-",CHAR(1),3))-FIND(CHAR(1),SUBSTITUTE($A562,"-",CHAR(1),2))-1),INDIRECT(LEFT($A562,SEARCH("-",$A562,1)-1)&amp;"_Header"),0))</f>
        <v>#N/A</v>
      </c>
      <c r="G562" s="242" t="str">
        <f t="shared" si="250"/>
        <v>EandR1</v>
      </c>
      <c r="H562" s="242" t="str">
        <f t="shared" si="251"/>
        <v>alltothra</v>
      </c>
      <c r="I562" s="242" t="str">
        <f t="shared" si="252"/>
        <v>explndbld-q2</v>
      </c>
      <c r="J562" s="242" t="str">
        <f t="shared" si="253"/>
        <v>EandR1-</v>
      </c>
      <c r="K562" s="242" t="str">
        <f t="shared" si="254"/>
        <v>alltothra-explndbld-q2</v>
      </c>
      <c r="L562" s="242" t="str">
        <f t="shared" si="255"/>
        <v>alltothra-</v>
      </c>
    </row>
    <row r="563" spans="1:12">
      <c r="A563" s="243" t="s">
        <v>1074</v>
      </c>
      <c r="B563" s="311" t="e">
        <f t="shared" ca="1" si="256"/>
        <v>#N/A</v>
      </c>
      <c r="G563" s="242" t="str">
        <f t="shared" ref="G563:G583" si="257">LEFT(A563,SEARCH("-",A563)-1)</f>
        <v>EandR1</v>
      </c>
      <c r="H563" s="242" t="str">
        <f t="shared" ref="H563:H583" si="258">LEFT(K563,SEARCH("-",K563)-1)</f>
        <v>alltothra</v>
      </c>
      <c r="I563" s="242" t="str">
        <f t="shared" ref="I563:I583" si="259">SUBSTITUTE(K563,L563,"")</f>
        <v>expcnscnvrnv-q2</v>
      </c>
      <c r="J563" s="242" t="str">
        <f t="shared" ref="J563:J583" si="260">LEFT(A563,SEARCH("-",A563))</f>
        <v>EandR1-</v>
      </c>
      <c r="K563" s="242" t="str">
        <f t="shared" ref="K563:K583" si="261">SUBSTITUTE(A563,J563,"")</f>
        <v>alltothra-expcnscnvrnv-q2</v>
      </c>
      <c r="L563" s="242" t="str">
        <f t="shared" si="255"/>
        <v>alltothra-</v>
      </c>
    </row>
    <row r="564" spans="1:12">
      <c r="A564" s="243" t="s">
        <v>1075</v>
      </c>
      <c r="B564" s="311" t="e">
        <f t="shared" ca="1" si="256"/>
        <v>#N/A</v>
      </c>
      <c r="G564" s="242" t="str">
        <f t="shared" si="257"/>
        <v>EandR1</v>
      </c>
      <c r="H564" s="242" t="str">
        <f t="shared" si="258"/>
        <v>alltothra</v>
      </c>
      <c r="I564" s="242" t="str">
        <f t="shared" si="259"/>
        <v>expvhceqpmch-q2</v>
      </c>
      <c r="J564" s="242" t="str">
        <f t="shared" si="260"/>
        <v>EandR1-</v>
      </c>
      <c r="K564" s="242" t="str">
        <f t="shared" si="261"/>
        <v>alltothra-expvhceqpmch-q2</v>
      </c>
      <c r="L564" s="242" t="str">
        <f t="shared" si="255"/>
        <v>alltothra-</v>
      </c>
    </row>
    <row r="565" spans="1:12">
      <c r="A565" s="243" t="s">
        <v>1076</v>
      </c>
      <c r="B565" s="311" t="e">
        <f t="shared" ca="1" si="256"/>
        <v>#N/A</v>
      </c>
      <c r="G565" s="242" t="str">
        <f t="shared" si="257"/>
        <v>EandR1</v>
      </c>
      <c r="H565" s="242" t="str">
        <f t="shared" si="258"/>
        <v>alltothra</v>
      </c>
      <c r="I565" s="242" t="str">
        <f t="shared" si="259"/>
        <v>expint-q2</v>
      </c>
      <c r="J565" s="242" t="str">
        <f t="shared" si="260"/>
        <v>EandR1-</v>
      </c>
      <c r="K565" s="242" t="str">
        <f t="shared" si="261"/>
        <v>alltothra-expint-q2</v>
      </c>
      <c r="L565" s="242" t="str">
        <f t="shared" si="255"/>
        <v>alltothra-</v>
      </c>
    </row>
    <row r="566" spans="1:12">
      <c r="A566" s="243" t="s">
        <v>1077</v>
      </c>
      <c r="B566" s="311" t="e">
        <f t="shared" ca="1" si="256"/>
        <v>#N/A</v>
      </c>
      <c r="G566" s="242" t="str">
        <f t="shared" si="257"/>
        <v>EandR1</v>
      </c>
      <c r="H566" s="242" t="str">
        <f t="shared" si="258"/>
        <v>alltothra</v>
      </c>
      <c r="I566" s="242" t="str">
        <f t="shared" si="259"/>
        <v>exptotfa-q2</v>
      </c>
      <c r="J566" s="242" t="str">
        <f t="shared" si="260"/>
        <v>EandR1-</v>
      </c>
      <c r="K566" s="242" t="str">
        <f t="shared" si="261"/>
        <v>alltothra-exptotfa-q2</v>
      </c>
      <c r="L566" s="242" t="str">
        <f t="shared" si="255"/>
        <v>alltothra-</v>
      </c>
    </row>
    <row r="567" spans="1:12">
      <c r="A567" s="243" t="s">
        <v>1078</v>
      </c>
      <c r="B567" s="311" t="e">
        <f t="shared" ca="1" si="256"/>
        <v>#N/A</v>
      </c>
      <c r="G567" s="242" t="str">
        <f t="shared" si="257"/>
        <v>EandR1</v>
      </c>
      <c r="H567" s="242" t="str">
        <f t="shared" si="258"/>
        <v>alltothra</v>
      </c>
      <c r="I567" s="242" t="str">
        <f t="shared" si="259"/>
        <v>expgrn-q2</v>
      </c>
      <c r="J567" s="242" t="str">
        <f t="shared" si="260"/>
        <v>EandR1-</v>
      </c>
      <c r="K567" s="242" t="str">
        <f t="shared" si="261"/>
        <v>alltothra-expgrn-q2</v>
      </c>
      <c r="L567" s="242" t="str">
        <f t="shared" si="255"/>
        <v>alltothra-</v>
      </c>
    </row>
    <row r="568" spans="1:12">
      <c r="A568" s="243" t="s">
        <v>1079</v>
      </c>
      <c r="B568" s="311" t="e">
        <f t="shared" ca="1" si="256"/>
        <v>#N/A</v>
      </c>
      <c r="G568" s="242" t="str">
        <f t="shared" si="257"/>
        <v>EandR1</v>
      </c>
      <c r="H568" s="242" t="str">
        <f t="shared" si="258"/>
        <v>alltothra</v>
      </c>
      <c r="I568" s="242" t="str">
        <f t="shared" si="259"/>
        <v>expgrnla-q2</v>
      </c>
      <c r="J568" s="242" t="str">
        <f t="shared" si="260"/>
        <v>EandR1-</v>
      </c>
      <c r="K568" s="242" t="str">
        <f t="shared" si="261"/>
        <v>alltothra-expgrnla-q2</v>
      </c>
      <c r="L568" s="242" t="str">
        <f t="shared" si="255"/>
        <v>alltothra-</v>
      </c>
    </row>
    <row r="569" spans="1:12">
      <c r="A569" s="243" t="s">
        <v>1080</v>
      </c>
      <c r="B569" s="311" t="e">
        <f t="shared" ca="1" si="256"/>
        <v>#N/A</v>
      </c>
      <c r="G569" s="242" t="str">
        <f t="shared" si="257"/>
        <v>EandR1</v>
      </c>
      <c r="H569" s="242" t="str">
        <f t="shared" si="258"/>
        <v>alltothra</v>
      </c>
      <c r="I569" s="242" t="str">
        <f t="shared" si="259"/>
        <v>expgrnoth-q2</v>
      </c>
      <c r="J569" s="242" t="str">
        <f t="shared" si="260"/>
        <v>EandR1-</v>
      </c>
      <c r="K569" s="242" t="str">
        <f t="shared" si="261"/>
        <v>alltothra-expgrnoth-q2</v>
      </c>
      <c r="L569" s="242" t="str">
        <f t="shared" si="255"/>
        <v>alltothra-</v>
      </c>
    </row>
    <row r="570" spans="1:12">
      <c r="A570" s="243" t="s">
        <v>1081</v>
      </c>
      <c r="B570" s="311" t="e">
        <f t="shared" ca="1" si="256"/>
        <v>#N/A</v>
      </c>
      <c r="G570" s="242" t="str">
        <f t="shared" si="257"/>
        <v>EandR1</v>
      </c>
      <c r="H570" s="242" t="str">
        <f t="shared" si="258"/>
        <v>alltothra</v>
      </c>
      <c r="I570" s="242" t="str">
        <f t="shared" si="259"/>
        <v>explns-q2</v>
      </c>
      <c r="J570" s="242" t="str">
        <f t="shared" si="260"/>
        <v>EandR1-</v>
      </c>
      <c r="K570" s="242" t="str">
        <f t="shared" si="261"/>
        <v>alltothra-explns-q2</v>
      </c>
      <c r="L570" s="242" t="str">
        <f t="shared" si="255"/>
        <v>alltothra-</v>
      </c>
    </row>
    <row r="571" spans="1:12">
      <c r="A571" s="243" t="s">
        <v>1082</v>
      </c>
      <c r="B571" s="311" t="e">
        <f t="shared" ca="1" si="256"/>
        <v>#N/A</v>
      </c>
      <c r="G571" s="242" t="str">
        <f t="shared" si="257"/>
        <v>EandR1</v>
      </c>
      <c r="H571" s="242" t="str">
        <f t="shared" si="258"/>
        <v>alltothra</v>
      </c>
      <c r="I571" s="242" t="str">
        <f t="shared" si="259"/>
        <v>explnsla-q2</v>
      </c>
      <c r="J571" s="242" t="str">
        <f t="shared" si="260"/>
        <v>EandR1-</v>
      </c>
      <c r="K571" s="242" t="str">
        <f t="shared" si="261"/>
        <v>alltothra-explnsla-q2</v>
      </c>
      <c r="L571" s="242" t="str">
        <f t="shared" si="255"/>
        <v>alltothra-</v>
      </c>
    </row>
    <row r="572" spans="1:12">
      <c r="A572" s="243" t="s">
        <v>1083</v>
      </c>
      <c r="B572" s="311" t="e">
        <f t="shared" ca="1" si="256"/>
        <v>#N/A</v>
      </c>
      <c r="G572" s="242" t="str">
        <f t="shared" si="257"/>
        <v>EandR1</v>
      </c>
      <c r="H572" s="242" t="str">
        <f t="shared" si="258"/>
        <v>alltothra</v>
      </c>
      <c r="I572" s="242" t="str">
        <f t="shared" si="259"/>
        <v>explnsoth-q2</v>
      </c>
      <c r="J572" s="242" t="str">
        <f t="shared" si="260"/>
        <v>EandR1-</v>
      </c>
      <c r="K572" s="242" t="str">
        <f t="shared" si="261"/>
        <v>alltothra-explnsoth-q2</v>
      </c>
      <c r="L572" s="242" t="str">
        <f t="shared" si="255"/>
        <v>alltothra-</v>
      </c>
    </row>
    <row r="573" spans="1:12">
      <c r="A573" s="243" t="s">
        <v>1084</v>
      </c>
      <c r="B573" s="311" t="e">
        <f t="shared" ca="1" si="256"/>
        <v>#N/A</v>
      </c>
      <c r="G573" s="242" t="str">
        <f t="shared" si="257"/>
        <v>EandR1</v>
      </c>
      <c r="H573" s="242" t="str">
        <f t="shared" si="258"/>
        <v>alltothra</v>
      </c>
      <c r="I573" s="242" t="str">
        <f t="shared" si="259"/>
        <v>expshrlns-q2</v>
      </c>
      <c r="J573" s="242" t="str">
        <f t="shared" si="260"/>
        <v>EandR1-</v>
      </c>
      <c r="K573" s="242" t="str">
        <f t="shared" si="261"/>
        <v>alltothra-expshrlns-q2</v>
      </c>
      <c r="L573" s="242" t="str">
        <f t="shared" si="255"/>
        <v>alltothra-</v>
      </c>
    </row>
    <row r="574" spans="1:12">
      <c r="A574" s="243" t="s">
        <v>1085</v>
      </c>
      <c r="B574" s="311" t="e">
        <f t="shared" ca="1" si="256"/>
        <v>#N/A</v>
      </c>
      <c r="G574" s="242" t="str">
        <f t="shared" si="257"/>
        <v>EandR1</v>
      </c>
      <c r="H574" s="242" t="str">
        <f t="shared" si="258"/>
        <v>alltothra</v>
      </c>
      <c r="I574" s="242" t="str">
        <f t="shared" si="259"/>
        <v>exptotfin-q2</v>
      </c>
      <c r="J574" s="242" t="str">
        <f t="shared" si="260"/>
        <v>EandR1-</v>
      </c>
      <c r="K574" s="242" t="str">
        <f t="shared" si="261"/>
        <v>alltothra-exptotfin-q2</v>
      </c>
      <c r="L574" s="242" t="str">
        <f t="shared" si="255"/>
        <v>alltothra-</v>
      </c>
    </row>
    <row r="575" spans="1:12">
      <c r="A575" s="243" t="s">
        <v>1086</v>
      </c>
      <c r="B575" s="311" t="e">
        <f t="shared" ca="1" si="256"/>
        <v>#N/A</v>
      </c>
      <c r="G575" s="242" t="str">
        <f t="shared" si="257"/>
        <v>EandR1</v>
      </c>
      <c r="H575" s="242" t="str">
        <f t="shared" si="258"/>
        <v>alltothra</v>
      </c>
      <c r="I575" s="242" t="str">
        <f t="shared" si="259"/>
        <v>exptot-q2</v>
      </c>
      <c r="J575" s="242" t="str">
        <f t="shared" si="260"/>
        <v>EandR1-</v>
      </c>
      <c r="K575" s="242" t="str">
        <f t="shared" si="261"/>
        <v>alltothra-exptot-q2</v>
      </c>
      <c r="L575" s="242" t="str">
        <f t="shared" si="255"/>
        <v>alltothra-</v>
      </c>
    </row>
    <row r="576" spans="1:12">
      <c r="A576" s="243" t="s">
        <v>1087</v>
      </c>
      <c r="B576" s="311" t="e">
        <f t="shared" ca="1" si="256"/>
        <v>#N/A</v>
      </c>
      <c r="G576" s="242" t="str">
        <f t="shared" si="257"/>
        <v>EandR1</v>
      </c>
      <c r="H576" s="242" t="str">
        <f t="shared" si="258"/>
        <v>alltothra</v>
      </c>
      <c r="I576" s="242" t="str">
        <f t="shared" si="259"/>
        <v>rectng-q2</v>
      </c>
      <c r="J576" s="242" t="str">
        <f t="shared" si="260"/>
        <v>EandR1-</v>
      </c>
      <c r="K576" s="242" t="str">
        <f t="shared" si="261"/>
        <v>alltothra-rectng-q2</v>
      </c>
      <c r="L576" s="242" t="str">
        <f t="shared" si="255"/>
        <v>alltothra-</v>
      </c>
    </row>
    <row r="577" spans="1:12">
      <c r="A577" s="243" t="s">
        <v>1088</v>
      </c>
      <c r="B577" s="311" t="e">
        <f t="shared" ca="1" si="256"/>
        <v>#N/A</v>
      </c>
      <c r="G577" s="242" t="str">
        <f t="shared" si="257"/>
        <v>EandR1</v>
      </c>
      <c r="H577" s="242" t="str">
        <f t="shared" si="258"/>
        <v>alltothra</v>
      </c>
      <c r="I577" s="242" t="str">
        <f t="shared" si="259"/>
        <v>recint-q2</v>
      </c>
      <c r="J577" s="242" t="str">
        <f t="shared" si="260"/>
        <v>EandR1-</v>
      </c>
      <c r="K577" s="242" t="str">
        <f t="shared" si="261"/>
        <v>alltothra-recint-q2</v>
      </c>
      <c r="L577" s="242" t="str">
        <f t="shared" si="255"/>
        <v>alltothra-</v>
      </c>
    </row>
    <row r="578" spans="1:12">
      <c r="A578" s="243" t="s">
        <v>1089</v>
      </c>
      <c r="B578" s="311" t="e">
        <f t="shared" ca="1" si="256"/>
        <v>#N/A</v>
      </c>
      <c r="G578" s="242" t="str">
        <f t="shared" si="257"/>
        <v>EandR1</v>
      </c>
      <c r="H578" s="242" t="str">
        <f t="shared" si="258"/>
        <v>alltothra</v>
      </c>
      <c r="I578" s="242" t="str">
        <f t="shared" si="259"/>
        <v>recrpy-q2</v>
      </c>
      <c r="J578" s="242" t="str">
        <f t="shared" si="260"/>
        <v>EandR1-</v>
      </c>
      <c r="K578" s="242" t="str">
        <f t="shared" si="261"/>
        <v>alltothra-recrpy-q2</v>
      </c>
      <c r="L578" s="242" t="str">
        <f t="shared" si="255"/>
        <v>alltothra-</v>
      </c>
    </row>
    <row r="579" spans="1:12">
      <c r="A579" s="243" t="s">
        <v>1090</v>
      </c>
      <c r="B579" s="311" t="e">
        <f t="shared" ca="1" si="256"/>
        <v>#N/A</v>
      </c>
      <c r="G579" s="242" t="str">
        <f t="shared" si="257"/>
        <v>EandR1</v>
      </c>
      <c r="H579" s="242" t="str">
        <f t="shared" si="258"/>
        <v>alltothra</v>
      </c>
      <c r="I579" s="242" t="str">
        <f t="shared" si="259"/>
        <v>recinv-q2</v>
      </c>
      <c r="J579" s="242" t="str">
        <f t="shared" si="260"/>
        <v>EandR1-</v>
      </c>
      <c r="K579" s="242" t="str">
        <f t="shared" si="261"/>
        <v>alltothra-recinv-q2</v>
      </c>
      <c r="L579" s="242" t="str">
        <f t="shared" si="255"/>
        <v>alltothra-</v>
      </c>
    </row>
    <row r="580" spans="1:12">
      <c r="A580" s="243" t="s">
        <v>1091</v>
      </c>
      <c r="B580" s="311" t="e">
        <f t="shared" ca="1" si="256"/>
        <v>#N/A</v>
      </c>
      <c r="G580" s="242" t="str">
        <f t="shared" si="257"/>
        <v>EandR1</v>
      </c>
      <c r="H580" s="242" t="str">
        <f t="shared" si="258"/>
        <v>alltothra</v>
      </c>
      <c r="I580" s="242" t="str">
        <f t="shared" si="259"/>
        <v>rectot-q2</v>
      </c>
      <c r="J580" s="242" t="str">
        <f t="shared" si="260"/>
        <v>EandR1-</v>
      </c>
      <c r="K580" s="242" t="str">
        <f t="shared" si="261"/>
        <v>alltothra-rectot-q2</v>
      </c>
      <c r="L580" s="242" t="str">
        <f t="shared" si="255"/>
        <v>alltothra-</v>
      </c>
    </row>
    <row r="581" spans="1:12">
      <c r="A581" s="243" t="s">
        <v>1092</v>
      </c>
      <c r="B581" s="311" t="e">
        <f t="shared" ca="1" si="256"/>
        <v>#N/A</v>
      </c>
      <c r="G581" s="242" t="str">
        <f t="shared" si="257"/>
        <v>EandR1</v>
      </c>
      <c r="H581" s="242" t="str">
        <f t="shared" si="258"/>
        <v>alltothra</v>
      </c>
      <c r="I581" s="242" t="str">
        <f t="shared" si="259"/>
        <v>rectotla-q2</v>
      </c>
      <c r="J581" s="242" t="str">
        <f t="shared" si="260"/>
        <v>EandR1-</v>
      </c>
      <c r="K581" s="242" t="str">
        <f t="shared" si="261"/>
        <v>alltothra-rectotla-q2</v>
      </c>
      <c r="L581" s="242" t="str">
        <f t="shared" si="255"/>
        <v>alltothra-</v>
      </c>
    </row>
    <row r="582" spans="1:12">
      <c r="A582" s="243" t="s">
        <v>1093</v>
      </c>
      <c r="B582" s="311" t="e">
        <f t="shared" ca="1" si="256"/>
        <v>#N/A</v>
      </c>
      <c r="G582" s="242" t="str">
        <f t="shared" si="257"/>
        <v>EandR1</v>
      </c>
      <c r="H582" s="242" t="str">
        <f t="shared" si="258"/>
        <v>alltothra</v>
      </c>
      <c r="I582" s="242" t="str">
        <f t="shared" si="259"/>
        <v>rectototh-q2</v>
      </c>
      <c r="J582" s="242" t="str">
        <f t="shared" si="260"/>
        <v>EandR1-</v>
      </c>
      <c r="K582" s="242" t="str">
        <f t="shared" si="261"/>
        <v>alltothra-rectototh-q2</v>
      </c>
      <c r="L582" s="242" t="str">
        <f t="shared" si="255"/>
        <v>alltothra-</v>
      </c>
    </row>
    <row r="583" spans="1:12">
      <c r="A583" s="243" t="s">
        <v>1094</v>
      </c>
      <c r="B583" s="311" t="e">
        <f t="shared" ref="B583:B603" ca="1" si="262">INDEX(INDIRECT(LEFT($A583,SEARCH("-",$A583,1)-1)&amp;"_data"),MATCH(MID($A583,SEARCH("-",$A583)+1,SEARCH("-",$A583,SEARCH("-",$A583)+1)-SEARCH("-",$A583)-1)&amp;"-q3",INDIRECT(LEFT($A583,SEARCH("-",$A583,1)-1)&amp;"_rows"),0),MATCH(MID($A583,FIND(CHAR(1),SUBSTITUTE($A583,"-",CHAR(1),2))+1,FIND(CHAR(1),SUBSTITUTE($A583,"-",CHAR(1),3))-FIND(CHAR(1),SUBSTITUTE($A583,"-",CHAR(1),2))-1),INDIRECT(LEFT($A583,SEARCH("-",$A583,1)-1)&amp;"_Header"),0))</f>
        <v>#N/A</v>
      </c>
      <c r="G583" s="242" t="str">
        <f t="shared" si="257"/>
        <v>EandR1</v>
      </c>
      <c r="H583" s="242" t="str">
        <f t="shared" si="258"/>
        <v>alltothra</v>
      </c>
      <c r="I583" s="242" t="str">
        <f t="shared" si="259"/>
        <v>explndbld-q3</v>
      </c>
      <c r="J583" s="242" t="str">
        <f t="shared" si="260"/>
        <v>EandR1-</v>
      </c>
      <c r="K583" s="242" t="str">
        <f t="shared" si="261"/>
        <v>alltothra-explndbld-q3</v>
      </c>
      <c r="L583" s="242" t="str">
        <f t="shared" si="255"/>
        <v>alltothra-</v>
      </c>
    </row>
    <row r="584" spans="1:12">
      <c r="A584" s="243" t="s">
        <v>1095</v>
      </c>
      <c r="B584" s="311" t="e">
        <f t="shared" ca="1" si="262"/>
        <v>#N/A</v>
      </c>
      <c r="G584" s="242" t="str">
        <f t="shared" ref="G584:G603" si="263">LEFT(A584,SEARCH("-",A584)-1)</f>
        <v>EandR1</v>
      </c>
      <c r="H584" s="242" t="str">
        <f t="shared" ref="H584:H603" si="264">LEFT(K584,SEARCH("-",K584)-1)</f>
        <v>alltothra</v>
      </c>
      <c r="I584" s="242" t="str">
        <f t="shared" ref="I584:I603" si="265">SUBSTITUTE(K584,L584,"")</f>
        <v>expcnscnvrnv-q3</v>
      </c>
      <c r="J584" s="242" t="str">
        <f t="shared" ref="J584:J603" si="266">LEFT(A584,SEARCH("-",A584))</f>
        <v>EandR1-</v>
      </c>
      <c r="K584" s="242" t="str">
        <f t="shared" ref="K584:K603" si="267">SUBSTITUTE(A584,J584,"")</f>
        <v>alltothra-expcnscnvrnv-q3</v>
      </c>
      <c r="L584" s="242" t="str">
        <f t="shared" si="255"/>
        <v>alltothra-</v>
      </c>
    </row>
    <row r="585" spans="1:12">
      <c r="A585" s="243" t="s">
        <v>1096</v>
      </c>
      <c r="B585" s="311" t="e">
        <f t="shared" ca="1" si="262"/>
        <v>#N/A</v>
      </c>
      <c r="G585" s="242" t="str">
        <f t="shared" si="263"/>
        <v>EandR1</v>
      </c>
      <c r="H585" s="242" t="str">
        <f t="shared" si="264"/>
        <v>alltothra</v>
      </c>
      <c r="I585" s="242" t="str">
        <f t="shared" si="265"/>
        <v>expvhceqpmch-q3</v>
      </c>
      <c r="J585" s="242" t="str">
        <f t="shared" si="266"/>
        <v>EandR1-</v>
      </c>
      <c r="K585" s="242" t="str">
        <f t="shared" si="267"/>
        <v>alltothra-expvhceqpmch-q3</v>
      </c>
      <c r="L585" s="242" t="str">
        <f t="shared" si="255"/>
        <v>alltothra-</v>
      </c>
    </row>
    <row r="586" spans="1:12">
      <c r="A586" s="243" t="s">
        <v>1097</v>
      </c>
      <c r="B586" s="311" t="e">
        <f t="shared" ca="1" si="262"/>
        <v>#N/A</v>
      </c>
      <c r="G586" s="242" t="str">
        <f t="shared" si="263"/>
        <v>EandR1</v>
      </c>
      <c r="H586" s="242" t="str">
        <f t="shared" si="264"/>
        <v>alltothra</v>
      </c>
      <c r="I586" s="242" t="str">
        <f t="shared" si="265"/>
        <v>expint-q3</v>
      </c>
      <c r="J586" s="242" t="str">
        <f t="shared" si="266"/>
        <v>EandR1-</v>
      </c>
      <c r="K586" s="242" t="str">
        <f t="shared" si="267"/>
        <v>alltothra-expint-q3</v>
      </c>
      <c r="L586" s="242" t="str">
        <f t="shared" si="255"/>
        <v>alltothra-</v>
      </c>
    </row>
    <row r="587" spans="1:12">
      <c r="A587" s="243" t="s">
        <v>1098</v>
      </c>
      <c r="B587" s="311" t="e">
        <f t="shared" ca="1" si="262"/>
        <v>#N/A</v>
      </c>
      <c r="G587" s="242" t="str">
        <f t="shared" si="263"/>
        <v>EandR1</v>
      </c>
      <c r="H587" s="242" t="str">
        <f t="shared" si="264"/>
        <v>alltothra</v>
      </c>
      <c r="I587" s="242" t="str">
        <f t="shared" si="265"/>
        <v>exptotfa-q3</v>
      </c>
      <c r="J587" s="242" t="str">
        <f t="shared" si="266"/>
        <v>EandR1-</v>
      </c>
      <c r="K587" s="242" t="str">
        <f t="shared" si="267"/>
        <v>alltothra-exptotfa-q3</v>
      </c>
      <c r="L587" s="242" t="str">
        <f t="shared" si="255"/>
        <v>alltothra-</v>
      </c>
    </row>
    <row r="588" spans="1:12">
      <c r="A588" s="243" t="s">
        <v>1099</v>
      </c>
      <c r="B588" s="311" t="e">
        <f t="shared" ca="1" si="262"/>
        <v>#N/A</v>
      </c>
      <c r="G588" s="242" t="str">
        <f t="shared" si="263"/>
        <v>EandR1</v>
      </c>
      <c r="H588" s="242" t="str">
        <f t="shared" si="264"/>
        <v>alltothra</v>
      </c>
      <c r="I588" s="242" t="str">
        <f t="shared" si="265"/>
        <v>expgrn-q3</v>
      </c>
      <c r="J588" s="242" t="str">
        <f t="shared" si="266"/>
        <v>EandR1-</v>
      </c>
      <c r="K588" s="242" t="str">
        <f t="shared" si="267"/>
        <v>alltothra-expgrn-q3</v>
      </c>
      <c r="L588" s="242" t="str">
        <f t="shared" si="255"/>
        <v>alltothra-</v>
      </c>
    </row>
    <row r="589" spans="1:12">
      <c r="A589" s="243" t="s">
        <v>1100</v>
      </c>
      <c r="B589" s="311" t="e">
        <f t="shared" ca="1" si="262"/>
        <v>#N/A</v>
      </c>
      <c r="G589" s="242" t="str">
        <f t="shared" si="263"/>
        <v>EandR1</v>
      </c>
      <c r="H589" s="242" t="str">
        <f t="shared" si="264"/>
        <v>alltothra</v>
      </c>
      <c r="I589" s="242" t="str">
        <f t="shared" si="265"/>
        <v>expgrnla-q3</v>
      </c>
      <c r="J589" s="242" t="str">
        <f t="shared" si="266"/>
        <v>EandR1-</v>
      </c>
      <c r="K589" s="242" t="str">
        <f t="shared" si="267"/>
        <v>alltothra-expgrnla-q3</v>
      </c>
      <c r="L589" s="242" t="str">
        <f t="shared" si="255"/>
        <v>alltothra-</v>
      </c>
    </row>
    <row r="590" spans="1:12">
      <c r="A590" s="243" t="s">
        <v>1101</v>
      </c>
      <c r="B590" s="311" t="e">
        <f t="shared" ca="1" si="262"/>
        <v>#N/A</v>
      </c>
      <c r="G590" s="242" t="str">
        <f t="shared" si="263"/>
        <v>EandR1</v>
      </c>
      <c r="H590" s="242" t="str">
        <f t="shared" si="264"/>
        <v>alltothra</v>
      </c>
      <c r="I590" s="242" t="str">
        <f t="shared" si="265"/>
        <v>expgrnoth-q3</v>
      </c>
      <c r="J590" s="242" t="str">
        <f t="shared" si="266"/>
        <v>EandR1-</v>
      </c>
      <c r="K590" s="242" t="str">
        <f t="shared" si="267"/>
        <v>alltothra-expgrnoth-q3</v>
      </c>
      <c r="L590" s="242" t="str">
        <f t="shared" si="255"/>
        <v>alltothra-</v>
      </c>
    </row>
    <row r="591" spans="1:12">
      <c r="A591" s="243" t="s">
        <v>1102</v>
      </c>
      <c r="B591" s="311" t="e">
        <f t="shared" ca="1" si="262"/>
        <v>#N/A</v>
      </c>
      <c r="G591" s="242" t="str">
        <f t="shared" si="263"/>
        <v>EandR1</v>
      </c>
      <c r="H591" s="242" t="str">
        <f t="shared" si="264"/>
        <v>alltothra</v>
      </c>
      <c r="I591" s="242" t="str">
        <f t="shared" si="265"/>
        <v>explns-q3</v>
      </c>
      <c r="J591" s="242" t="str">
        <f t="shared" si="266"/>
        <v>EandR1-</v>
      </c>
      <c r="K591" s="242" t="str">
        <f t="shared" si="267"/>
        <v>alltothra-explns-q3</v>
      </c>
      <c r="L591" s="242" t="str">
        <f t="shared" si="255"/>
        <v>alltothra-</v>
      </c>
    </row>
    <row r="592" spans="1:12">
      <c r="A592" s="243" t="s">
        <v>1103</v>
      </c>
      <c r="B592" s="311" t="e">
        <f t="shared" ca="1" si="262"/>
        <v>#N/A</v>
      </c>
      <c r="G592" s="242" t="str">
        <f t="shared" si="263"/>
        <v>EandR1</v>
      </c>
      <c r="H592" s="242" t="str">
        <f t="shared" si="264"/>
        <v>alltothra</v>
      </c>
      <c r="I592" s="242" t="str">
        <f t="shared" si="265"/>
        <v>explnsla-q3</v>
      </c>
      <c r="J592" s="242" t="str">
        <f t="shared" si="266"/>
        <v>EandR1-</v>
      </c>
      <c r="K592" s="242" t="str">
        <f t="shared" si="267"/>
        <v>alltothra-explnsla-q3</v>
      </c>
      <c r="L592" s="242" t="str">
        <f t="shared" si="255"/>
        <v>alltothra-</v>
      </c>
    </row>
    <row r="593" spans="1:12">
      <c r="A593" s="243" t="s">
        <v>1104</v>
      </c>
      <c r="B593" s="311" t="e">
        <f t="shared" ca="1" si="262"/>
        <v>#N/A</v>
      </c>
      <c r="G593" s="242" t="str">
        <f t="shared" si="263"/>
        <v>EandR1</v>
      </c>
      <c r="H593" s="242" t="str">
        <f t="shared" si="264"/>
        <v>alltothra</v>
      </c>
      <c r="I593" s="242" t="str">
        <f t="shared" si="265"/>
        <v>explnsoth-q3</v>
      </c>
      <c r="J593" s="242" t="str">
        <f t="shared" si="266"/>
        <v>EandR1-</v>
      </c>
      <c r="K593" s="242" t="str">
        <f t="shared" si="267"/>
        <v>alltothra-explnsoth-q3</v>
      </c>
      <c r="L593" s="242" t="str">
        <f t="shared" si="255"/>
        <v>alltothra-</v>
      </c>
    </row>
    <row r="594" spans="1:12">
      <c r="A594" s="243" t="s">
        <v>1105</v>
      </c>
      <c r="B594" s="311" t="e">
        <f t="shared" ca="1" si="262"/>
        <v>#N/A</v>
      </c>
      <c r="G594" s="242" t="str">
        <f t="shared" si="263"/>
        <v>EandR1</v>
      </c>
      <c r="H594" s="242" t="str">
        <f t="shared" si="264"/>
        <v>alltothra</v>
      </c>
      <c r="I594" s="242" t="str">
        <f t="shared" si="265"/>
        <v>expshrlns-q3</v>
      </c>
      <c r="J594" s="242" t="str">
        <f t="shared" si="266"/>
        <v>EandR1-</v>
      </c>
      <c r="K594" s="242" t="str">
        <f t="shared" si="267"/>
        <v>alltothra-expshrlns-q3</v>
      </c>
      <c r="L594" s="242" t="str">
        <f t="shared" si="255"/>
        <v>alltothra-</v>
      </c>
    </row>
    <row r="595" spans="1:12">
      <c r="A595" s="243" t="s">
        <v>1106</v>
      </c>
      <c r="B595" s="311" t="e">
        <f t="shared" ca="1" si="262"/>
        <v>#N/A</v>
      </c>
      <c r="G595" s="242" t="str">
        <f t="shared" si="263"/>
        <v>EandR1</v>
      </c>
      <c r="H595" s="242" t="str">
        <f t="shared" si="264"/>
        <v>alltothra</v>
      </c>
      <c r="I595" s="242" t="str">
        <f t="shared" si="265"/>
        <v>exptotfin-q3</v>
      </c>
      <c r="J595" s="242" t="str">
        <f t="shared" si="266"/>
        <v>EandR1-</v>
      </c>
      <c r="K595" s="242" t="str">
        <f t="shared" si="267"/>
        <v>alltothra-exptotfin-q3</v>
      </c>
      <c r="L595" s="242" t="str">
        <f t="shared" si="255"/>
        <v>alltothra-</v>
      </c>
    </row>
    <row r="596" spans="1:12">
      <c r="A596" s="243" t="s">
        <v>1107</v>
      </c>
      <c r="B596" s="311" t="e">
        <f t="shared" ca="1" si="262"/>
        <v>#N/A</v>
      </c>
      <c r="G596" s="242" t="str">
        <f t="shared" si="263"/>
        <v>EandR1</v>
      </c>
      <c r="H596" s="242" t="str">
        <f t="shared" si="264"/>
        <v>alltothra</v>
      </c>
      <c r="I596" s="242" t="str">
        <f t="shared" si="265"/>
        <v>exptot-q3</v>
      </c>
      <c r="J596" s="242" t="str">
        <f t="shared" si="266"/>
        <v>EandR1-</v>
      </c>
      <c r="K596" s="242" t="str">
        <f t="shared" si="267"/>
        <v>alltothra-exptot-q3</v>
      </c>
      <c r="L596" s="242" t="str">
        <f t="shared" si="255"/>
        <v>alltothra-</v>
      </c>
    </row>
    <row r="597" spans="1:12">
      <c r="A597" s="243" t="s">
        <v>1108</v>
      </c>
      <c r="B597" s="311" t="e">
        <f t="shared" ca="1" si="262"/>
        <v>#N/A</v>
      </c>
      <c r="G597" s="242" t="str">
        <f t="shared" si="263"/>
        <v>EandR1</v>
      </c>
      <c r="H597" s="242" t="str">
        <f t="shared" si="264"/>
        <v>alltothra</v>
      </c>
      <c r="I597" s="242" t="str">
        <f t="shared" si="265"/>
        <v>rectng-q3</v>
      </c>
      <c r="J597" s="242" t="str">
        <f t="shared" si="266"/>
        <v>EandR1-</v>
      </c>
      <c r="K597" s="242" t="str">
        <f t="shared" si="267"/>
        <v>alltothra-rectng-q3</v>
      </c>
      <c r="L597" s="242" t="str">
        <f t="shared" si="255"/>
        <v>alltothra-</v>
      </c>
    </row>
    <row r="598" spans="1:12">
      <c r="A598" s="243" t="s">
        <v>1109</v>
      </c>
      <c r="B598" s="311" t="e">
        <f t="shared" ca="1" si="262"/>
        <v>#N/A</v>
      </c>
      <c r="G598" s="242" t="str">
        <f t="shared" si="263"/>
        <v>EandR1</v>
      </c>
      <c r="H598" s="242" t="str">
        <f t="shared" si="264"/>
        <v>alltothra</v>
      </c>
      <c r="I598" s="242" t="str">
        <f t="shared" si="265"/>
        <v>recint-q3</v>
      </c>
      <c r="J598" s="242" t="str">
        <f t="shared" si="266"/>
        <v>EandR1-</v>
      </c>
      <c r="K598" s="242" t="str">
        <f t="shared" si="267"/>
        <v>alltothra-recint-q3</v>
      </c>
      <c r="L598" s="242" t="str">
        <f t="shared" si="255"/>
        <v>alltothra-</v>
      </c>
    </row>
    <row r="599" spans="1:12">
      <c r="A599" s="243" t="s">
        <v>1110</v>
      </c>
      <c r="B599" s="311" t="e">
        <f t="shared" ca="1" si="262"/>
        <v>#N/A</v>
      </c>
      <c r="G599" s="242" t="str">
        <f t="shared" si="263"/>
        <v>EandR1</v>
      </c>
      <c r="H599" s="242" t="str">
        <f t="shared" si="264"/>
        <v>alltothra</v>
      </c>
      <c r="I599" s="242" t="str">
        <f t="shared" si="265"/>
        <v>recrpy-q3</v>
      </c>
      <c r="J599" s="242" t="str">
        <f t="shared" si="266"/>
        <v>EandR1-</v>
      </c>
      <c r="K599" s="242" t="str">
        <f t="shared" si="267"/>
        <v>alltothra-recrpy-q3</v>
      </c>
      <c r="L599" s="242" t="str">
        <f t="shared" si="255"/>
        <v>alltothra-</v>
      </c>
    </row>
    <row r="600" spans="1:12">
      <c r="A600" s="243" t="s">
        <v>1111</v>
      </c>
      <c r="B600" s="311" t="e">
        <f t="shared" ca="1" si="262"/>
        <v>#N/A</v>
      </c>
      <c r="G600" s="242" t="str">
        <f t="shared" si="263"/>
        <v>EandR1</v>
      </c>
      <c r="H600" s="242" t="str">
        <f t="shared" si="264"/>
        <v>alltothra</v>
      </c>
      <c r="I600" s="242" t="str">
        <f t="shared" si="265"/>
        <v>recinv-q3</v>
      </c>
      <c r="J600" s="242" t="str">
        <f t="shared" si="266"/>
        <v>EandR1-</v>
      </c>
      <c r="K600" s="242" t="str">
        <f t="shared" si="267"/>
        <v>alltothra-recinv-q3</v>
      </c>
      <c r="L600" s="242" t="str">
        <f t="shared" si="255"/>
        <v>alltothra-</v>
      </c>
    </row>
    <row r="601" spans="1:12">
      <c r="A601" s="243" t="s">
        <v>1112</v>
      </c>
      <c r="B601" s="311" t="e">
        <f t="shared" ca="1" si="262"/>
        <v>#N/A</v>
      </c>
      <c r="G601" s="242" t="str">
        <f t="shared" si="263"/>
        <v>EandR1</v>
      </c>
      <c r="H601" s="242" t="str">
        <f t="shared" si="264"/>
        <v>alltothra</v>
      </c>
      <c r="I601" s="242" t="str">
        <f t="shared" si="265"/>
        <v>rectot-q3</v>
      </c>
      <c r="J601" s="242" t="str">
        <f t="shared" si="266"/>
        <v>EandR1-</v>
      </c>
      <c r="K601" s="242" t="str">
        <f t="shared" si="267"/>
        <v>alltothra-rectot-q3</v>
      </c>
      <c r="L601" s="242" t="str">
        <f t="shared" si="255"/>
        <v>alltothra-</v>
      </c>
    </row>
    <row r="602" spans="1:12">
      <c r="A602" s="243" t="s">
        <v>1113</v>
      </c>
      <c r="B602" s="311" t="e">
        <f t="shared" ca="1" si="262"/>
        <v>#N/A</v>
      </c>
      <c r="G602" s="242" t="str">
        <f t="shared" si="263"/>
        <v>EandR1</v>
      </c>
      <c r="H602" s="242" t="str">
        <f t="shared" si="264"/>
        <v>alltothra</v>
      </c>
      <c r="I602" s="242" t="str">
        <f t="shared" si="265"/>
        <v>rectotla-q3</v>
      </c>
      <c r="J602" s="242" t="str">
        <f t="shared" si="266"/>
        <v>EandR1-</v>
      </c>
      <c r="K602" s="242" t="str">
        <f t="shared" si="267"/>
        <v>alltothra-rectotla-q3</v>
      </c>
      <c r="L602" s="242" t="str">
        <f t="shared" si="255"/>
        <v>alltothra-</v>
      </c>
    </row>
    <row r="603" spans="1:12">
      <c r="A603" s="243" t="s">
        <v>1114</v>
      </c>
      <c r="B603" s="311" t="e">
        <f t="shared" ca="1" si="262"/>
        <v>#N/A</v>
      </c>
      <c r="G603" s="242" t="str">
        <f t="shared" si="263"/>
        <v>EandR1</v>
      </c>
      <c r="H603" s="242" t="str">
        <f t="shared" si="264"/>
        <v>alltothra</v>
      </c>
      <c r="I603" s="242" t="str">
        <f t="shared" si="265"/>
        <v>rectototh-q3</v>
      </c>
      <c r="J603" s="242" t="str">
        <f t="shared" si="266"/>
        <v>EandR1-</v>
      </c>
      <c r="K603" s="242" t="str">
        <f t="shared" si="267"/>
        <v>alltothra-rectototh-q3</v>
      </c>
      <c r="L603" s="242" t="str">
        <f t="shared" si="255"/>
        <v>alltothra-</v>
      </c>
    </row>
    <row r="604" spans="1:12">
      <c r="A604" s="243" t="s">
        <v>1115</v>
      </c>
      <c r="B604" s="311">
        <f ca="1">INDEX(INDIRECT(LEFT($A604,SEARCH("-",$A604,1)-1)&amp;"_data"),MATCH(MID($A604, SEARCH("-",$A604) + 1, SEARCH("-",$A604,SEARCH("-",$A604)+1) - SEARCH("-",$A604) - 1),INDIRECT(LEFT($A604,SEARCH("-",$A604,1)-1)&amp;"_row"),0),MATCH(RIGHT($A604,LEN($A604) - SEARCH("-", $A604, SEARCH("-", $A604) + 1)),INDIRECT(LEFT($A604,SEARCH("-",$A604,1)-1)&amp;"_Header"),0))</f>
        <v>0</v>
      </c>
      <c r="G604" s="242" t="str">
        <f>LEFT(A604,SEARCH("-",A604)-1)</f>
        <v>REC</v>
      </c>
      <c r="H604" s="242" t="str">
        <f>LEFT(K604,SEARCH("-",K604)-1)</f>
        <v>recusdflx</v>
      </c>
      <c r="I604" s="242" t="str">
        <f>SUBSTITUTE(K604,L604,"")</f>
        <v>amt</v>
      </c>
      <c r="J604" s="242" t="str">
        <f>LEFT(A604,SEARCH("-",A604))</f>
        <v>REC-</v>
      </c>
      <c r="K604" s="242" t="str">
        <f>SUBSTITUTE(A604,J604,"")</f>
        <v>recusdflx-amt</v>
      </c>
      <c r="L604" s="242" t="str">
        <f>LEFT(K604,SEARCH("-",K604))</f>
        <v>recusdflx-</v>
      </c>
    </row>
  </sheetData>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0" tint="-0.249977111117893"/>
  </sheetPr>
  <dimension ref="A1:AA769"/>
  <sheetViews>
    <sheetView showGridLines="0" topLeftCell="A391" workbookViewId="0">
      <selection activeCell="C134" sqref="C134"/>
    </sheetView>
  </sheetViews>
  <sheetFormatPr defaultRowHeight="15.6"/>
  <cols>
    <col min="1" max="1" width="57.88671875" bestFit="1" customWidth="1"/>
    <col min="2" max="2" width="8.88671875" bestFit="1" customWidth="1"/>
    <col min="3" max="3" width="10.109375" bestFit="1" customWidth="1"/>
    <col min="4" max="4" width="21.109375" bestFit="1" customWidth="1"/>
    <col min="5" max="5" width="16.6640625" customWidth="1"/>
    <col min="6" max="6" width="21" customWidth="1"/>
    <col min="7" max="7" width="13.88671875" customWidth="1"/>
    <col min="8" max="8" width="17.109375" customWidth="1"/>
    <col min="9" max="9" width="24.88671875" style="242" customWidth="1"/>
    <col min="10" max="12" width="9.21875" style="242"/>
    <col min="13" max="13" width="14.5546875" style="242" customWidth="1"/>
    <col min="14" max="14" width="9.21875" style="242"/>
    <col min="15" max="15" width="10.6640625" style="242" customWidth="1"/>
    <col min="16" max="22" width="9.21875" style="242"/>
  </cols>
  <sheetData>
    <row r="1" spans="1:8">
      <c r="A1" s="243" t="s">
        <v>1116</v>
      </c>
      <c r="B1" s="243" t="s">
        <v>1117</v>
      </c>
      <c r="C1" s="243" t="s">
        <v>1118</v>
      </c>
      <c r="D1" s="243" t="s">
        <v>1119</v>
      </c>
      <c r="F1" s="243" t="s">
        <v>1120</v>
      </c>
      <c r="G1" s="243" t="s">
        <v>1</v>
      </c>
      <c r="H1" s="243" t="s">
        <v>10</v>
      </c>
    </row>
    <row r="2" spans="1:8">
      <c r="A2" s="249" t="s">
        <v>10</v>
      </c>
      <c r="B2" s="249" t="s">
        <v>10</v>
      </c>
      <c r="C2" s="249" t="s">
        <v>10</v>
      </c>
      <c r="D2" s="249" t="s">
        <v>10</v>
      </c>
      <c r="F2" s="243"/>
      <c r="G2" s="243"/>
      <c r="H2" s="246" t="s">
        <v>1121</v>
      </c>
    </row>
    <row r="3" spans="1:8">
      <c r="A3" s="249" t="s">
        <v>1122</v>
      </c>
      <c r="B3" s="249" t="s">
        <v>1123</v>
      </c>
      <c r="C3" s="249" t="s">
        <v>1124</v>
      </c>
      <c r="D3" s="249" t="s">
        <v>1125</v>
      </c>
      <c r="F3" s="243"/>
      <c r="G3" s="243"/>
      <c r="H3" s="247" t="s">
        <v>1126</v>
      </c>
    </row>
    <row r="4" spans="1:8">
      <c r="A4" s="249" t="s">
        <v>1127</v>
      </c>
      <c r="B4" s="249" t="s">
        <v>1128</v>
      </c>
      <c r="C4" s="249" t="s">
        <v>1129</v>
      </c>
      <c r="D4" s="249" t="s">
        <v>1125</v>
      </c>
      <c r="H4" s="218"/>
    </row>
    <row r="5" spans="1:8">
      <c r="A5" s="249" t="s">
        <v>1130</v>
      </c>
      <c r="B5" s="249" t="s">
        <v>1131</v>
      </c>
      <c r="C5" s="249" t="s">
        <v>1132</v>
      </c>
      <c r="D5" s="249" t="s">
        <v>1125</v>
      </c>
      <c r="H5" s="218"/>
    </row>
    <row r="6" spans="1:8">
      <c r="A6" s="249" t="s">
        <v>1133</v>
      </c>
      <c r="B6" s="249" t="s">
        <v>1134</v>
      </c>
      <c r="C6" s="249" t="s">
        <v>1135</v>
      </c>
      <c r="D6" s="249" t="s">
        <v>1125</v>
      </c>
    </row>
    <row r="7" spans="1:8">
      <c r="A7" s="249" t="s">
        <v>1136</v>
      </c>
      <c r="B7" s="249" t="s">
        <v>1137</v>
      </c>
      <c r="C7" s="249" t="s">
        <v>1138</v>
      </c>
      <c r="D7" s="249" t="s">
        <v>1125</v>
      </c>
    </row>
    <row r="8" spans="1:8">
      <c r="A8" s="249" t="s">
        <v>1139</v>
      </c>
      <c r="B8" s="249" t="s">
        <v>1140</v>
      </c>
      <c r="C8" s="249" t="s">
        <v>1141</v>
      </c>
      <c r="D8" s="249" t="s">
        <v>1142</v>
      </c>
    </row>
    <row r="9" spans="1:8">
      <c r="A9" s="249" t="s">
        <v>1143</v>
      </c>
      <c r="B9" s="249" t="s">
        <v>1144</v>
      </c>
      <c r="C9" s="249" t="s">
        <v>1145</v>
      </c>
      <c r="D9" s="249" t="s">
        <v>1146</v>
      </c>
      <c r="H9" s="218"/>
    </row>
    <row r="10" spans="1:8">
      <c r="A10" s="249" t="s">
        <v>1147</v>
      </c>
      <c r="B10" s="249" t="s">
        <v>1148</v>
      </c>
      <c r="C10" s="249" t="s">
        <v>1149</v>
      </c>
      <c r="D10" s="249" t="s">
        <v>1125</v>
      </c>
    </row>
    <row r="11" spans="1:8">
      <c r="A11" s="249" t="s">
        <v>1150</v>
      </c>
      <c r="B11" s="249" t="s">
        <v>1151</v>
      </c>
      <c r="C11" s="249" t="s">
        <v>1152</v>
      </c>
      <c r="D11" s="249" t="s">
        <v>1153</v>
      </c>
    </row>
    <row r="12" spans="1:8">
      <c r="A12" s="249" t="s">
        <v>1154</v>
      </c>
      <c r="B12" s="249" t="s">
        <v>1155</v>
      </c>
      <c r="C12" s="249" t="s">
        <v>1156</v>
      </c>
      <c r="D12" s="249" t="s">
        <v>1153</v>
      </c>
    </row>
    <row r="13" spans="1:8">
      <c r="A13" s="249" t="s">
        <v>1157</v>
      </c>
      <c r="B13" s="249" t="s">
        <v>1158</v>
      </c>
      <c r="C13" s="249" t="s">
        <v>1159</v>
      </c>
      <c r="D13" s="249" t="s">
        <v>1160</v>
      </c>
    </row>
    <row r="14" spans="1:8">
      <c r="A14" s="249" t="s">
        <v>1161</v>
      </c>
      <c r="B14" s="249" t="s">
        <v>1162</v>
      </c>
      <c r="C14" s="249" t="s">
        <v>1163</v>
      </c>
      <c r="D14" s="249" t="s">
        <v>1125</v>
      </c>
    </row>
    <row r="15" spans="1:8">
      <c r="A15" s="249" t="s">
        <v>1164</v>
      </c>
      <c r="B15" s="249" t="s">
        <v>1165</v>
      </c>
      <c r="C15" s="249" t="s">
        <v>1166</v>
      </c>
      <c r="D15" s="249" t="s">
        <v>1125</v>
      </c>
    </row>
    <row r="16" spans="1:8">
      <c r="A16" s="249" t="s">
        <v>1167</v>
      </c>
      <c r="B16" s="249" t="s">
        <v>1168</v>
      </c>
      <c r="C16" s="249" t="s">
        <v>1169</v>
      </c>
      <c r="D16" s="249" t="s">
        <v>1125</v>
      </c>
    </row>
    <row r="17" spans="1:4">
      <c r="A17" s="249" t="s">
        <v>1170</v>
      </c>
      <c r="B17" s="249" t="s">
        <v>1171</v>
      </c>
      <c r="C17" s="249" t="s">
        <v>1172</v>
      </c>
      <c r="D17" s="249" t="s">
        <v>1173</v>
      </c>
    </row>
    <row r="18" spans="1:4">
      <c r="A18" s="249" t="s">
        <v>1174</v>
      </c>
      <c r="B18" s="249" t="s">
        <v>1175</v>
      </c>
      <c r="C18" s="249" t="s">
        <v>1176</v>
      </c>
      <c r="D18" s="249" t="s">
        <v>1173</v>
      </c>
    </row>
    <row r="19" spans="1:4">
      <c r="A19" s="249" t="s">
        <v>1177</v>
      </c>
      <c r="B19" s="249" t="s">
        <v>1178</v>
      </c>
      <c r="C19" s="249" t="s">
        <v>1179</v>
      </c>
      <c r="D19" s="249" t="s">
        <v>1146</v>
      </c>
    </row>
    <row r="20" spans="1:4">
      <c r="A20" s="249" t="s">
        <v>1180</v>
      </c>
      <c r="B20" s="249" t="s">
        <v>1181</v>
      </c>
      <c r="C20" s="249" t="s">
        <v>1182</v>
      </c>
      <c r="D20" s="249" t="s">
        <v>1142</v>
      </c>
    </row>
    <row r="21" spans="1:4">
      <c r="A21" s="249" t="s">
        <v>1183</v>
      </c>
      <c r="B21" s="249" t="s">
        <v>1184</v>
      </c>
      <c r="C21" s="249" t="s">
        <v>1185</v>
      </c>
      <c r="D21" s="249" t="s">
        <v>1146</v>
      </c>
    </row>
    <row r="22" spans="1:4">
      <c r="A22" s="249" t="s">
        <v>1186</v>
      </c>
      <c r="B22" s="249" t="s">
        <v>1187</v>
      </c>
      <c r="C22" s="249" t="s">
        <v>1188</v>
      </c>
      <c r="D22" s="249" t="s">
        <v>1153</v>
      </c>
    </row>
    <row r="23" spans="1:4">
      <c r="A23" s="249" t="s">
        <v>1189</v>
      </c>
      <c r="B23" s="249" t="s">
        <v>1190</v>
      </c>
      <c r="C23" s="249" t="s">
        <v>1191</v>
      </c>
      <c r="D23" s="249" t="s">
        <v>1160</v>
      </c>
    </row>
    <row r="24" spans="1:4">
      <c r="A24" s="249" t="s">
        <v>1192</v>
      </c>
      <c r="B24" s="249" t="s">
        <v>1193</v>
      </c>
      <c r="C24" s="249" t="s">
        <v>1194</v>
      </c>
      <c r="D24" s="249" t="s">
        <v>1125</v>
      </c>
    </row>
    <row r="25" spans="1:4">
      <c r="A25" s="249" t="s">
        <v>1195</v>
      </c>
      <c r="B25" s="249" t="s">
        <v>1196</v>
      </c>
      <c r="C25" s="249" t="s">
        <v>1197</v>
      </c>
      <c r="D25" s="249" t="s">
        <v>1173</v>
      </c>
    </row>
    <row r="26" spans="1:4">
      <c r="A26" s="249" t="s">
        <v>1198</v>
      </c>
      <c r="B26" s="249" t="s">
        <v>1199</v>
      </c>
      <c r="C26" s="249" t="s">
        <v>1200</v>
      </c>
      <c r="D26" s="249" t="s">
        <v>1173</v>
      </c>
    </row>
    <row r="27" spans="1:4">
      <c r="A27" s="249" t="s">
        <v>1201</v>
      </c>
      <c r="B27" s="249" t="s">
        <v>1202</v>
      </c>
      <c r="C27" s="249" t="s">
        <v>1203</v>
      </c>
      <c r="D27" s="249" t="s">
        <v>1125</v>
      </c>
    </row>
    <row r="28" spans="1:4">
      <c r="A28" s="249" t="s">
        <v>1204</v>
      </c>
      <c r="B28" s="249" t="s">
        <v>1205</v>
      </c>
      <c r="C28" s="249" t="s">
        <v>1206</v>
      </c>
      <c r="D28" s="249" t="s">
        <v>1160</v>
      </c>
    </row>
    <row r="29" spans="1:4">
      <c r="A29" s="249" t="s">
        <v>1207</v>
      </c>
      <c r="B29" s="249" t="s">
        <v>1208</v>
      </c>
      <c r="C29" s="249" t="s">
        <v>1209</v>
      </c>
      <c r="D29" s="249" t="s">
        <v>1125</v>
      </c>
    </row>
    <row r="30" spans="1:4">
      <c r="A30" s="249" t="s">
        <v>1210</v>
      </c>
      <c r="B30" s="249" t="s">
        <v>1211</v>
      </c>
      <c r="C30" s="249" t="s">
        <v>1212</v>
      </c>
      <c r="D30" s="249" t="s">
        <v>1173</v>
      </c>
    </row>
    <row r="31" spans="1:4">
      <c r="A31" s="249" t="s">
        <v>1213</v>
      </c>
      <c r="B31" s="249" t="s">
        <v>1214</v>
      </c>
      <c r="C31" s="249" t="s">
        <v>1215</v>
      </c>
      <c r="D31" s="249" t="s">
        <v>1173</v>
      </c>
    </row>
    <row r="32" spans="1:4">
      <c r="A32" s="249" t="s">
        <v>1216</v>
      </c>
      <c r="B32" s="249" t="s">
        <v>1217</v>
      </c>
      <c r="C32" s="249" t="s">
        <v>1218</v>
      </c>
      <c r="D32" s="249" t="s">
        <v>1160</v>
      </c>
    </row>
    <row r="33" spans="1:4">
      <c r="A33" s="249" t="s">
        <v>1219</v>
      </c>
      <c r="B33" s="249" t="s">
        <v>1220</v>
      </c>
      <c r="C33" s="249" t="s">
        <v>1221</v>
      </c>
      <c r="D33" s="249" t="s">
        <v>1125</v>
      </c>
    </row>
    <row r="34" spans="1:4">
      <c r="A34" s="249" t="s">
        <v>1222</v>
      </c>
      <c r="B34" s="249" t="s">
        <v>1223</v>
      </c>
      <c r="C34" s="249" t="s">
        <v>1224</v>
      </c>
      <c r="D34" s="249" t="s">
        <v>1125</v>
      </c>
    </row>
    <row r="35" spans="1:4">
      <c r="A35" s="249" t="s">
        <v>1225</v>
      </c>
      <c r="B35" s="249" t="s">
        <v>1226</v>
      </c>
      <c r="C35" s="249" t="s">
        <v>1227</v>
      </c>
      <c r="D35" s="249" t="s">
        <v>1153</v>
      </c>
    </row>
    <row r="36" spans="1:4">
      <c r="A36" s="249" t="s">
        <v>1228</v>
      </c>
      <c r="B36" s="249" t="s">
        <v>1229</v>
      </c>
      <c r="C36" s="249" t="s">
        <v>1230</v>
      </c>
      <c r="D36" s="249" t="s">
        <v>1125</v>
      </c>
    </row>
    <row r="37" spans="1:4">
      <c r="A37" s="249" t="s">
        <v>1231</v>
      </c>
      <c r="B37" s="249" t="s">
        <v>1232</v>
      </c>
      <c r="C37" s="249" t="s">
        <v>1233</v>
      </c>
      <c r="D37" s="249" t="s">
        <v>1173</v>
      </c>
    </row>
    <row r="38" spans="1:4">
      <c r="A38" s="249" t="s">
        <v>1234</v>
      </c>
      <c r="B38" s="249" t="s">
        <v>1235</v>
      </c>
      <c r="C38" s="249" t="s">
        <v>1236</v>
      </c>
      <c r="D38" s="249" t="s">
        <v>1173</v>
      </c>
    </row>
    <row r="39" spans="1:4">
      <c r="A39" s="249" t="s">
        <v>1237</v>
      </c>
      <c r="B39" s="249" t="s">
        <v>1238</v>
      </c>
      <c r="C39" s="249" t="s">
        <v>1239</v>
      </c>
      <c r="D39" s="249" t="s">
        <v>1125</v>
      </c>
    </row>
    <row r="40" spans="1:4">
      <c r="A40" s="249" t="s">
        <v>1240</v>
      </c>
      <c r="B40" s="249" t="s">
        <v>1241</v>
      </c>
      <c r="C40" s="249" t="s">
        <v>1242</v>
      </c>
      <c r="D40" s="249" t="s">
        <v>1153</v>
      </c>
    </row>
    <row r="41" spans="1:4">
      <c r="A41" s="249" t="s">
        <v>1243</v>
      </c>
      <c r="B41" s="249" t="s">
        <v>1244</v>
      </c>
      <c r="C41" s="249" t="s">
        <v>1245</v>
      </c>
      <c r="D41" s="249" t="s">
        <v>1125</v>
      </c>
    </row>
    <row r="42" spans="1:4">
      <c r="A42" s="249" t="s">
        <v>1246</v>
      </c>
      <c r="B42" s="249" t="s">
        <v>1247</v>
      </c>
      <c r="C42" s="249" t="s">
        <v>1248</v>
      </c>
      <c r="D42" s="249" t="s">
        <v>1125</v>
      </c>
    </row>
    <row r="43" spans="1:4">
      <c r="A43" s="249" t="s">
        <v>1249</v>
      </c>
      <c r="B43" s="249" t="s">
        <v>1250</v>
      </c>
      <c r="C43" s="249" t="s">
        <v>1251</v>
      </c>
      <c r="D43" s="249" t="s">
        <v>1125</v>
      </c>
    </row>
    <row r="44" spans="1:4">
      <c r="A44" s="249" t="s">
        <v>1252</v>
      </c>
      <c r="B44" s="249" t="s">
        <v>1253</v>
      </c>
      <c r="C44" s="249" t="s">
        <v>1254</v>
      </c>
      <c r="D44" s="249" t="s">
        <v>1146</v>
      </c>
    </row>
    <row r="45" spans="1:4">
      <c r="A45" s="249" t="s">
        <v>1255</v>
      </c>
      <c r="B45" s="249" t="s">
        <v>1256</v>
      </c>
      <c r="C45" s="249" t="s">
        <v>1257</v>
      </c>
      <c r="D45" s="249" t="s">
        <v>1173</v>
      </c>
    </row>
    <row r="46" spans="1:4">
      <c r="A46" s="249" t="s">
        <v>1258</v>
      </c>
      <c r="B46" s="249" t="s">
        <v>1259</v>
      </c>
      <c r="C46" s="249" t="s">
        <v>1260</v>
      </c>
      <c r="D46" s="249" t="s">
        <v>1125</v>
      </c>
    </row>
    <row r="47" spans="1:4">
      <c r="A47" s="249" t="s">
        <v>1261</v>
      </c>
      <c r="B47" s="249" t="s">
        <v>1262</v>
      </c>
      <c r="C47" s="249" t="s">
        <v>1263</v>
      </c>
      <c r="D47" s="249" t="s">
        <v>1160</v>
      </c>
    </row>
    <row r="48" spans="1:4">
      <c r="A48" s="249" t="s">
        <v>1264</v>
      </c>
      <c r="B48" s="249" t="s">
        <v>1265</v>
      </c>
      <c r="C48" s="249" t="s">
        <v>1266</v>
      </c>
      <c r="D48" s="249" t="s">
        <v>1160</v>
      </c>
    </row>
    <row r="49" spans="1:4">
      <c r="A49" s="249" t="s">
        <v>1267</v>
      </c>
      <c r="B49" s="249" t="s">
        <v>1268</v>
      </c>
      <c r="C49" s="249" t="s">
        <v>1269</v>
      </c>
      <c r="D49" s="249" t="s">
        <v>1125</v>
      </c>
    </row>
    <row r="50" spans="1:4">
      <c r="A50" s="249" t="s">
        <v>1270</v>
      </c>
      <c r="B50" s="249" t="s">
        <v>1271</v>
      </c>
      <c r="C50" s="249" t="s">
        <v>1272</v>
      </c>
      <c r="D50" s="249" t="s">
        <v>1273</v>
      </c>
    </row>
    <row r="51" spans="1:4">
      <c r="A51" s="249" t="s">
        <v>1274</v>
      </c>
      <c r="B51" s="249" t="s">
        <v>1275</v>
      </c>
      <c r="C51" s="249" t="s">
        <v>1276</v>
      </c>
      <c r="D51" s="249" t="s">
        <v>1277</v>
      </c>
    </row>
    <row r="52" spans="1:4">
      <c r="A52" s="249" t="s">
        <v>1278</v>
      </c>
      <c r="B52" s="249" t="s">
        <v>1279</v>
      </c>
      <c r="C52" s="249" t="s">
        <v>1280</v>
      </c>
      <c r="D52" s="249" t="s">
        <v>1146</v>
      </c>
    </row>
    <row r="53" spans="1:4">
      <c r="A53" s="249" t="s">
        <v>1281</v>
      </c>
      <c r="B53" s="249" t="s">
        <v>1282</v>
      </c>
      <c r="C53" s="249" t="s">
        <v>1283</v>
      </c>
      <c r="D53" s="249" t="s">
        <v>1142</v>
      </c>
    </row>
    <row r="54" spans="1:4">
      <c r="A54" s="249" t="s">
        <v>1284</v>
      </c>
      <c r="B54" s="249" t="s">
        <v>1285</v>
      </c>
      <c r="C54" s="249" t="s">
        <v>1286</v>
      </c>
      <c r="D54" s="249" t="s">
        <v>1153</v>
      </c>
    </row>
    <row r="55" spans="1:4">
      <c r="A55" s="249" t="s">
        <v>1287</v>
      </c>
      <c r="B55" s="249" t="s">
        <v>1288</v>
      </c>
      <c r="C55" s="249" t="s">
        <v>1289</v>
      </c>
      <c r="D55" s="249" t="s">
        <v>1125</v>
      </c>
    </row>
    <row r="56" spans="1:4">
      <c r="A56" s="249" t="s">
        <v>1290</v>
      </c>
      <c r="B56" s="249" t="s">
        <v>1291</v>
      </c>
      <c r="C56" s="249" t="s">
        <v>1292</v>
      </c>
      <c r="D56" s="249" t="s">
        <v>1125</v>
      </c>
    </row>
    <row r="57" spans="1:4">
      <c r="A57" s="249" t="s">
        <v>1293</v>
      </c>
      <c r="B57" s="249" t="s">
        <v>1294</v>
      </c>
      <c r="C57" s="249" t="s">
        <v>1295</v>
      </c>
      <c r="D57" s="249" t="s">
        <v>1125</v>
      </c>
    </row>
    <row r="58" spans="1:4">
      <c r="A58" s="249" t="s">
        <v>1296</v>
      </c>
      <c r="B58" s="249" t="s">
        <v>1297</v>
      </c>
      <c r="C58" s="249" t="s">
        <v>1298</v>
      </c>
      <c r="D58" s="249" t="s">
        <v>1173</v>
      </c>
    </row>
    <row r="59" spans="1:4">
      <c r="A59" s="249" t="s">
        <v>1299</v>
      </c>
      <c r="B59" s="249" t="s">
        <v>1300</v>
      </c>
      <c r="C59" s="249" t="s">
        <v>1301</v>
      </c>
      <c r="D59" s="249" t="s">
        <v>1125</v>
      </c>
    </row>
    <row r="60" spans="1:4">
      <c r="A60" s="249" t="s">
        <v>1302</v>
      </c>
      <c r="B60" s="249" t="s">
        <v>1303</v>
      </c>
      <c r="C60" s="249" t="s">
        <v>1304</v>
      </c>
      <c r="D60" s="249" t="s">
        <v>1125</v>
      </c>
    </row>
    <row r="61" spans="1:4">
      <c r="A61" s="249" t="s">
        <v>1305</v>
      </c>
      <c r="B61" s="249" t="s">
        <v>1306</v>
      </c>
      <c r="C61" s="249" t="s">
        <v>1307</v>
      </c>
      <c r="D61" s="249" t="s">
        <v>1125</v>
      </c>
    </row>
    <row r="62" spans="1:4">
      <c r="A62" s="249" t="s">
        <v>1308</v>
      </c>
      <c r="B62" s="249" t="s">
        <v>1309</v>
      </c>
      <c r="C62" s="249" t="s">
        <v>1310</v>
      </c>
      <c r="D62" s="249" t="s">
        <v>1125</v>
      </c>
    </row>
    <row r="63" spans="1:4">
      <c r="A63" s="249" t="s">
        <v>1311</v>
      </c>
      <c r="B63" s="249" t="s">
        <v>1312</v>
      </c>
      <c r="C63" s="249" t="s">
        <v>1313</v>
      </c>
      <c r="D63" s="249" t="s">
        <v>1146</v>
      </c>
    </row>
    <row r="64" spans="1:4">
      <c r="A64" s="249" t="s">
        <v>1314</v>
      </c>
      <c r="B64" s="249" t="s">
        <v>1315</v>
      </c>
      <c r="C64" s="249" t="s">
        <v>1316</v>
      </c>
      <c r="D64" s="249" t="s">
        <v>1173</v>
      </c>
    </row>
    <row r="65" spans="1:4">
      <c r="A65" s="249" t="s">
        <v>1317</v>
      </c>
      <c r="B65" s="249" t="s">
        <v>1318</v>
      </c>
      <c r="C65" s="249" t="s">
        <v>1319</v>
      </c>
      <c r="D65" s="249" t="s">
        <v>1142</v>
      </c>
    </row>
    <row r="66" spans="1:4">
      <c r="A66" s="249" t="s">
        <v>1320</v>
      </c>
      <c r="B66" s="249" t="s">
        <v>1321</v>
      </c>
      <c r="C66" s="249" t="s">
        <v>1322</v>
      </c>
      <c r="D66" s="249" t="s">
        <v>1173</v>
      </c>
    </row>
    <row r="67" spans="1:4">
      <c r="A67" s="249" t="s">
        <v>1323</v>
      </c>
      <c r="B67" s="249" t="s">
        <v>1324</v>
      </c>
      <c r="C67" s="249" t="s">
        <v>1325</v>
      </c>
      <c r="D67" s="249" t="s">
        <v>1125</v>
      </c>
    </row>
    <row r="68" spans="1:4">
      <c r="A68" s="249" t="s">
        <v>1326</v>
      </c>
      <c r="B68" s="249" t="s">
        <v>1327</v>
      </c>
      <c r="C68" s="249" t="s">
        <v>1328</v>
      </c>
      <c r="D68" s="249" t="s">
        <v>1125</v>
      </c>
    </row>
    <row r="69" spans="1:4">
      <c r="A69" s="249" t="s">
        <v>1329</v>
      </c>
      <c r="B69" s="249" t="s">
        <v>1330</v>
      </c>
      <c r="C69" s="249" t="s">
        <v>1331</v>
      </c>
      <c r="D69" s="249" t="s">
        <v>1125</v>
      </c>
    </row>
    <row r="70" spans="1:4">
      <c r="A70" s="249" t="s">
        <v>1332</v>
      </c>
      <c r="B70" s="249" t="s">
        <v>1333</v>
      </c>
      <c r="C70" s="249" t="s">
        <v>1334</v>
      </c>
      <c r="D70" s="249" t="s">
        <v>1153</v>
      </c>
    </row>
    <row r="71" spans="1:4">
      <c r="A71" s="249" t="s">
        <v>1335</v>
      </c>
      <c r="B71" s="249" t="s">
        <v>1336</v>
      </c>
      <c r="C71" s="249" t="s">
        <v>1337</v>
      </c>
      <c r="D71" s="249" t="s">
        <v>1146</v>
      </c>
    </row>
    <row r="72" spans="1:4">
      <c r="A72" s="249" t="s">
        <v>1338</v>
      </c>
      <c r="B72" s="249" t="s">
        <v>1339</v>
      </c>
      <c r="C72" s="249" t="s">
        <v>1340</v>
      </c>
      <c r="D72" s="249" t="s">
        <v>1142</v>
      </c>
    </row>
    <row r="73" spans="1:4">
      <c r="A73" s="249" t="s">
        <v>1341</v>
      </c>
      <c r="B73" s="249" t="s">
        <v>1342</v>
      </c>
      <c r="C73" s="249" t="s">
        <v>1343</v>
      </c>
      <c r="D73" s="249" t="s">
        <v>1125</v>
      </c>
    </row>
    <row r="74" spans="1:4">
      <c r="A74" s="249" t="s">
        <v>1344</v>
      </c>
      <c r="B74" s="249" t="s">
        <v>1345</v>
      </c>
      <c r="C74" s="249" t="s">
        <v>1346</v>
      </c>
      <c r="D74" s="249" t="s">
        <v>1173</v>
      </c>
    </row>
    <row r="75" spans="1:4">
      <c r="A75" s="249" t="s">
        <v>1347</v>
      </c>
      <c r="B75" s="249" t="s">
        <v>1348</v>
      </c>
      <c r="C75" s="249" t="s">
        <v>1349</v>
      </c>
      <c r="D75" s="249" t="s">
        <v>1125</v>
      </c>
    </row>
    <row r="76" spans="1:4">
      <c r="A76" s="249" t="s">
        <v>1350</v>
      </c>
      <c r="B76" s="249" t="s">
        <v>1351</v>
      </c>
      <c r="C76" s="249" t="s">
        <v>1352</v>
      </c>
      <c r="D76" s="249" t="s">
        <v>1160</v>
      </c>
    </row>
    <row r="77" spans="1:4">
      <c r="A77" s="249" t="s">
        <v>1353</v>
      </c>
      <c r="B77" s="249" t="s">
        <v>1354</v>
      </c>
      <c r="C77" s="249" t="s">
        <v>1355</v>
      </c>
      <c r="D77" s="249" t="s">
        <v>1125</v>
      </c>
    </row>
    <row r="78" spans="1:4">
      <c r="A78" s="249" t="s">
        <v>1356</v>
      </c>
      <c r="B78" s="249" t="s">
        <v>1357</v>
      </c>
      <c r="C78" s="249" t="s">
        <v>1358</v>
      </c>
      <c r="D78" s="249" t="s">
        <v>1153</v>
      </c>
    </row>
    <row r="79" spans="1:4">
      <c r="A79" s="249" t="s">
        <v>1359</v>
      </c>
      <c r="B79" s="249" t="s">
        <v>1360</v>
      </c>
      <c r="C79" s="249" t="s">
        <v>1361</v>
      </c>
      <c r="D79" s="249" t="s">
        <v>1173</v>
      </c>
    </row>
    <row r="80" spans="1:4">
      <c r="A80" s="249" t="s">
        <v>1362</v>
      </c>
      <c r="B80" s="249" t="s">
        <v>1363</v>
      </c>
      <c r="C80" s="249" t="s">
        <v>1364</v>
      </c>
      <c r="D80" s="249" t="s">
        <v>1146</v>
      </c>
    </row>
    <row r="81" spans="1:4">
      <c r="A81" s="249" t="s">
        <v>1365</v>
      </c>
      <c r="B81" s="249" t="s">
        <v>1366</v>
      </c>
      <c r="C81" s="249" t="s">
        <v>1367</v>
      </c>
      <c r="D81" s="249" t="s">
        <v>1142</v>
      </c>
    </row>
    <row r="82" spans="1:4">
      <c r="A82" s="249" t="s">
        <v>1368</v>
      </c>
      <c r="B82" s="249" t="s">
        <v>1369</v>
      </c>
      <c r="C82" s="249" t="s">
        <v>1370</v>
      </c>
      <c r="D82" s="249" t="s">
        <v>1125</v>
      </c>
    </row>
    <row r="83" spans="1:4">
      <c r="A83" s="249" t="s">
        <v>1371</v>
      </c>
      <c r="B83" s="249" t="s">
        <v>1372</v>
      </c>
      <c r="C83" s="249" t="s">
        <v>1373</v>
      </c>
      <c r="D83" s="249" t="s">
        <v>1173</v>
      </c>
    </row>
    <row r="84" spans="1:4">
      <c r="A84" s="249" t="s">
        <v>1374</v>
      </c>
      <c r="B84" s="249" t="s">
        <v>1375</v>
      </c>
      <c r="C84" s="249" t="s">
        <v>1376</v>
      </c>
      <c r="D84" s="249" t="s">
        <v>1125</v>
      </c>
    </row>
    <row r="85" spans="1:4">
      <c r="A85" s="249" t="s">
        <v>1377</v>
      </c>
      <c r="B85" s="249" t="s">
        <v>1378</v>
      </c>
      <c r="C85" s="249" t="s">
        <v>1379</v>
      </c>
      <c r="D85" s="249" t="s">
        <v>1380</v>
      </c>
    </row>
    <row r="86" spans="1:4">
      <c r="A86" s="249" t="s">
        <v>1381</v>
      </c>
      <c r="B86" s="249" t="s">
        <v>1382</v>
      </c>
      <c r="C86" s="249" t="s">
        <v>1383</v>
      </c>
      <c r="D86" s="249" t="s">
        <v>1173</v>
      </c>
    </row>
    <row r="87" spans="1:4">
      <c r="A87" s="249" t="s">
        <v>1384</v>
      </c>
      <c r="B87" s="249" t="s">
        <v>1385</v>
      </c>
      <c r="C87" s="249" t="s">
        <v>1386</v>
      </c>
      <c r="D87" s="249" t="s">
        <v>1273</v>
      </c>
    </row>
    <row r="88" spans="1:4">
      <c r="A88" s="249" t="s">
        <v>1387</v>
      </c>
      <c r="B88" s="249" t="s">
        <v>1388</v>
      </c>
      <c r="C88" s="249" t="s">
        <v>1389</v>
      </c>
      <c r="D88" s="249" t="s">
        <v>1146</v>
      </c>
    </row>
    <row r="89" spans="1:4">
      <c r="A89" s="249" t="s">
        <v>1390</v>
      </c>
      <c r="B89" s="249" t="s">
        <v>1391</v>
      </c>
      <c r="C89" s="249" t="s">
        <v>1392</v>
      </c>
      <c r="D89" s="249" t="s">
        <v>1125</v>
      </c>
    </row>
    <row r="90" spans="1:4">
      <c r="A90" s="249" t="s">
        <v>1393</v>
      </c>
      <c r="B90" s="249" t="s">
        <v>1394</v>
      </c>
      <c r="C90" s="249" t="s">
        <v>1395</v>
      </c>
      <c r="D90" s="249" t="s">
        <v>1142</v>
      </c>
    </row>
    <row r="91" spans="1:4">
      <c r="A91" s="249" t="s">
        <v>1396</v>
      </c>
      <c r="B91" s="249" t="s">
        <v>1397</v>
      </c>
      <c r="C91" s="249" t="s">
        <v>1398</v>
      </c>
      <c r="D91" s="249" t="s">
        <v>1273</v>
      </c>
    </row>
    <row r="92" spans="1:4">
      <c r="A92" s="249" t="s">
        <v>1399</v>
      </c>
      <c r="B92" s="249" t="s">
        <v>1400</v>
      </c>
      <c r="C92" s="249" t="s">
        <v>1401</v>
      </c>
      <c r="D92" s="249" t="s">
        <v>1142</v>
      </c>
    </row>
    <row r="93" spans="1:4">
      <c r="A93" s="249" t="s">
        <v>1402</v>
      </c>
      <c r="B93" s="249" t="s">
        <v>1403</v>
      </c>
      <c r="C93" s="249" t="s">
        <v>1404</v>
      </c>
      <c r="D93" s="249" t="s">
        <v>1146</v>
      </c>
    </row>
    <row r="94" spans="1:4">
      <c r="A94" s="249" t="s">
        <v>1405</v>
      </c>
      <c r="B94" s="249" t="s">
        <v>1406</v>
      </c>
      <c r="C94" s="249" t="s">
        <v>1407</v>
      </c>
      <c r="D94" s="249" t="s">
        <v>1160</v>
      </c>
    </row>
    <row r="95" spans="1:4">
      <c r="A95" s="249" t="s">
        <v>1408</v>
      </c>
      <c r="B95" s="249" t="s">
        <v>1409</v>
      </c>
      <c r="C95" s="249" t="s">
        <v>1410</v>
      </c>
      <c r="D95" s="249" t="s">
        <v>1173</v>
      </c>
    </row>
    <row r="96" spans="1:4">
      <c r="A96" s="249" t="s">
        <v>1411</v>
      </c>
      <c r="B96" s="249" t="s">
        <v>1412</v>
      </c>
      <c r="C96" s="249" t="s">
        <v>1413</v>
      </c>
      <c r="D96" s="249" t="s">
        <v>1146</v>
      </c>
    </row>
    <row r="97" spans="1:4">
      <c r="A97" s="249" t="s">
        <v>1414</v>
      </c>
      <c r="B97" s="249" t="s">
        <v>1415</v>
      </c>
      <c r="C97" s="249" t="s">
        <v>1416</v>
      </c>
      <c r="D97" s="249" t="s">
        <v>1142</v>
      </c>
    </row>
    <row r="98" spans="1:4">
      <c r="A98" s="249" t="s">
        <v>1417</v>
      </c>
      <c r="B98" s="249" t="s">
        <v>1418</v>
      </c>
      <c r="C98" s="249" t="s">
        <v>1419</v>
      </c>
      <c r="D98" s="249" t="s">
        <v>1125</v>
      </c>
    </row>
    <row r="99" spans="1:4">
      <c r="A99" s="249" t="s">
        <v>1420</v>
      </c>
      <c r="B99" s="249" t="s">
        <v>1421</v>
      </c>
      <c r="C99" s="249" t="s">
        <v>1422</v>
      </c>
      <c r="D99" s="249" t="s">
        <v>1160</v>
      </c>
    </row>
    <row r="100" spans="1:4">
      <c r="A100" s="249" t="s">
        <v>1423</v>
      </c>
      <c r="B100" s="249" t="s">
        <v>1424</v>
      </c>
      <c r="C100" s="249" t="s">
        <v>1425</v>
      </c>
      <c r="D100" s="249" t="s">
        <v>1173</v>
      </c>
    </row>
    <row r="101" spans="1:4">
      <c r="A101" s="249" t="s">
        <v>1426</v>
      </c>
      <c r="B101" s="249" t="s">
        <v>1427</v>
      </c>
      <c r="C101" s="249" t="s">
        <v>1428</v>
      </c>
      <c r="D101" s="249" t="s">
        <v>1146</v>
      </c>
    </row>
    <row r="102" spans="1:4">
      <c r="A102" s="249" t="s">
        <v>1429</v>
      </c>
      <c r="B102" s="249" t="s">
        <v>1430</v>
      </c>
      <c r="C102" s="249" t="s">
        <v>1431</v>
      </c>
      <c r="D102" s="249" t="s">
        <v>1142</v>
      </c>
    </row>
    <row r="103" spans="1:4">
      <c r="A103" s="249" t="s">
        <v>1432</v>
      </c>
      <c r="B103" s="249" t="s">
        <v>1433</v>
      </c>
      <c r="C103" s="249" t="s">
        <v>1434</v>
      </c>
      <c r="D103" s="249" t="s">
        <v>1153</v>
      </c>
    </row>
    <row r="104" spans="1:4">
      <c r="A104" s="249" t="s">
        <v>1435</v>
      </c>
      <c r="B104" s="249" t="s">
        <v>1436</v>
      </c>
      <c r="C104" s="249" t="s">
        <v>1437</v>
      </c>
      <c r="D104" s="249" t="s">
        <v>1125</v>
      </c>
    </row>
    <row r="105" spans="1:4">
      <c r="A105" s="249" t="s">
        <v>1438</v>
      </c>
      <c r="B105" s="249" t="s">
        <v>1439</v>
      </c>
      <c r="C105" s="249" t="s">
        <v>1440</v>
      </c>
      <c r="D105" s="249" t="s">
        <v>1125</v>
      </c>
    </row>
    <row r="106" spans="1:4">
      <c r="A106" s="249" t="s">
        <v>1441</v>
      </c>
      <c r="B106" s="249" t="s">
        <v>1442</v>
      </c>
      <c r="C106" s="249" t="s">
        <v>1443</v>
      </c>
      <c r="D106" s="249" t="s">
        <v>1125</v>
      </c>
    </row>
    <row r="107" spans="1:4">
      <c r="A107" s="249" t="s">
        <v>1444</v>
      </c>
      <c r="B107" s="249" t="s">
        <v>1445</v>
      </c>
      <c r="C107" s="249" t="s">
        <v>1446</v>
      </c>
      <c r="D107" s="249" t="s">
        <v>1125</v>
      </c>
    </row>
    <row r="108" spans="1:4">
      <c r="A108" s="249" t="s">
        <v>1447</v>
      </c>
      <c r="B108" s="249" t="s">
        <v>1448</v>
      </c>
      <c r="C108" s="249" t="s">
        <v>1449</v>
      </c>
      <c r="D108" s="249" t="s">
        <v>1125</v>
      </c>
    </row>
    <row r="109" spans="1:4">
      <c r="A109" s="249" t="s">
        <v>1450</v>
      </c>
      <c r="B109" s="249" t="s">
        <v>1451</v>
      </c>
      <c r="C109" s="249" t="s">
        <v>1452</v>
      </c>
      <c r="D109" s="249" t="s">
        <v>1453</v>
      </c>
    </row>
    <row r="110" spans="1:4">
      <c r="A110" s="249" t="s">
        <v>1454</v>
      </c>
      <c r="B110" s="249" t="s">
        <v>1455</v>
      </c>
      <c r="C110" s="249" t="s">
        <v>1456</v>
      </c>
      <c r="D110" s="249" t="s">
        <v>1173</v>
      </c>
    </row>
    <row r="111" spans="1:4">
      <c r="A111" s="249" t="s">
        <v>1457</v>
      </c>
      <c r="B111" s="249" t="s">
        <v>1458</v>
      </c>
      <c r="C111" s="249" t="s">
        <v>1459</v>
      </c>
      <c r="D111" s="249" t="s">
        <v>1125</v>
      </c>
    </row>
    <row r="112" spans="1:4">
      <c r="A112" s="249" t="s">
        <v>1460</v>
      </c>
      <c r="B112" s="249" t="s">
        <v>1461</v>
      </c>
      <c r="C112" s="249" t="s">
        <v>1462</v>
      </c>
      <c r="D112" s="249" t="s">
        <v>1125</v>
      </c>
    </row>
    <row r="113" spans="1:4">
      <c r="A113" s="249" t="s">
        <v>1463</v>
      </c>
      <c r="B113" s="249" t="s">
        <v>1464</v>
      </c>
      <c r="C113" s="249" t="s">
        <v>1465</v>
      </c>
      <c r="D113" s="249" t="s">
        <v>1273</v>
      </c>
    </row>
    <row r="114" spans="1:4">
      <c r="A114" s="249" t="s">
        <v>1466</v>
      </c>
      <c r="B114" s="249" t="s">
        <v>1467</v>
      </c>
      <c r="C114" s="249" t="s">
        <v>1468</v>
      </c>
      <c r="D114" s="249" t="s">
        <v>1146</v>
      </c>
    </row>
    <row r="115" spans="1:4">
      <c r="A115" s="249" t="s">
        <v>1469</v>
      </c>
      <c r="B115" s="249" t="s">
        <v>1470</v>
      </c>
      <c r="C115" s="249" t="s">
        <v>1471</v>
      </c>
      <c r="D115" s="249" t="s">
        <v>1125</v>
      </c>
    </row>
    <row r="116" spans="1:4">
      <c r="A116" s="249" t="s">
        <v>1472</v>
      </c>
      <c r="B116" s="249" t="s">
        <v>1473</v>
      </c>
      <c r="C116" s="249" t="s">
        <v>1474</v>
      </c>
      <c r="D116" s="249" t="s">
        <v>1125</v>
      </c>
    </row>
    <row r="117" spans="1:4">
      <c r="A117" s="249" t="s">
        <v>1475</v>
      </c>
      <c r="B117" s="249" t="s">
        <v>1476</v>
      </c>
      <c r="C117" s="249" t="s">
        <v>1477</v>
      </c>
      <c r="D117" s="249" t="s">
        <v>1125</v>
      </c>
    </row>
    <row r="118" spans="1:4">
      <c r="A118" s="249" t="s">
        <v>1478</v>
      </c>
      <c r="B118" s="249" t="s">
        <v>1479</v>
      </c>
      <c r="C118" s="249" t="s">
        <v>1480</v>
      </c>
      <c r="D118" s="249" t="s">
        <v>1153</v>
      </c>
    </row>
    <row r="119" spans="1:4">
      <c r="A119" s="249" t="s">
        <v>1481</v>
      </c>
      <c r="B119" s="249" t="s">
        <v>1482</v>
      </c>
      <c r="C119" s="249" t="s">
        <v>1483</v>
      </c>
      <c r="D119" s="249" t="s">
        <v>1125</v>
      </c>
    </row>
    <row r="120" spans="1:4">
      <c r="A120" s="249" t="s">
        <v>1484</v>
      </c>
      <c r="B120" s="249" t="s">
        <v>1485</v>
      </c>
      <c r="C120" s="249" t="s">
        <v>1486</v>
      </c>
      <c r="D120" s="249" t="s">
        <v>1125</v>
      </c>
    </row>
    <row r="121" spans="1:4">
      <c r="A121" s="249" t="s">
        <v>1487</v>
      </c>
      <c r="B121" s="249" t="s">
        <v>1488</v>
      </c>
      <c r="C121" s="249" t="s">
        <v>1489</v>
      </c>
      <c r="D121" s="249" t="s">
        <v>1125</v>
      </c>
    </row>
    <row r="122" spans="1:4">
      <c r="A122" s="249" t="s">
        <v>1490</v>
      </c>
      <c r="B122" s="249" t="s">
        <v>1491</v>
      </c>
      <c r="C122" s="249" t="s">
        <v>1492</v>
      </c>
      <c r="D122" s="249" t="s">
        <v>1273</v>
      </c>
    </row>
    <row r="123" spans="1:4">
      <c r="A123" s="249" t="s">
        <v>1493</v>
      </c>
      <c r="B123" s="249" t="s">
        <v>1494</v>
      </c>
      <c r="C123" s="249" t="s">
        <v>1495</v>
      </c>
      <c r="D123" s="249" t="s">
        <v>1146</v>
      </c>
    </row>
    <row r="124" spans="1:4">
      <c r="A124" s="249" t="s">
        <v>1496</v>
      </c>
      <c r="B124" s="249" t="s">
        <v>1497</v>
      </c>
      <c r="C124" s="249" t="s">
        <v>1498</v>
      </c>
      <c r="D124" s="249" t="s">
        <v>1142</v>
      </c>
    </row>
    <row r="125" spans="1:4">
      <c r="A125" s="249" t="s">
        <v>1499</v>
      </c>
      <c r="B125" s="249" t="s">
        <v>1500</v>
      </c>
      <c r="C125" s="249" t="s">
        <v>1501</v>
      </c>
      <c r="D125" s="249" t="s">
        <v>1125</v>
      </c>
    </row>
    <row r="126" spans="1:4">
      <c r="A126" s="249" t="s">
        <v>1502</v>
      </c>
      <c r="B126" s="249" t="s">
        <v>1503</v>
      </c>
      <c r="C126" s="249" t="s">
        <v>1504</v>
      </c>
      <c r="D126" s="249" t="s">
        <v>1380</v>
      </c>
    </row>
    <row r="127" spans="1:4">
      <c r="A127" s="249" t="s">
        <v>1505</v>
      </c>
      <c r="B127" s="249" t="s">
        <v>1506</v>
      </c>
      <c r="C127" s="249" t="s">
        <v>1507</v>
      </c>
      <c r="D127" s="249" t="s">
        <v>1125</v>
      </c>
    </row>
    <row r="128" spans="1:4">
      <c r="A128" s="249" t="s">
        <v>1508</v>
      </c>
      <c r="B128" s="249" t="s">
        <v>1509</v>
      </c>
      <c r="C128" s="249" t="s">
        <v>1510</v>
      </c>
      <c r="D128" s="249" t="s">
        <v>1125</v>
      </c>
    </row>
    <row r="129" spans="1:27" s="115" customFormat="1">
      <c r="A129" s="249" t="s">
        <v>1511</v>
      </c>
      <c r="B129" s="249" t="s">
        <v>1512</v>
      </c>
      <c r="C129" s="249" t="s">
        <v>1513</v>
      </c>
      <c r="D129" s="246" t="s">
        <v>1125</v>
      </c>
      <c r="E129"/>
      <c r="I129" s="248"/>
      <c r="J129" s="248"/>
      <c r="K129" s="242"/>
      <c r="L129" s="248"/>
      <c r="M129" s="248"/>
      <c r="N129" s="248"/>
      <c r="O129" s="248"/>
      <c r="P129" s="248"/>
      <c r="Q129" s="242"/>
      <c r="R129" s="242"/>
      <c r="S129" s="242"/>
      <c r="T129" s="242"/>
      <c r="U129" s="242"/>
      <c r="V129" s="242"/>
      <c r="AA129"/>
    </row>
    <row r="130" spans="1:27" s="115" customFormat="1">
      <c r="A130" s="249" t="s">
        <v>1514</v>
      </c>
      <c r="B130" s="249" t="s">
        <v>1515</v>
      </c>
      <c r="C130" s="249" t="s">
        <v>1516</v>
      </c>
      <c r="D130" s="246" t="s">
        <v>1125</v>
      </c>
      <c r="E130"/>
      <c r="I130" s="248"/>
      <c r="J130" s="248"/>
      <c r="K130" s="242"/>
      <c r="L130" s="248"/>
      <c r="M130" s="248"/>
      <c r="N130" s="248"/>
      <c r="O130" s="248"/>
      <c r="P130" s="248"/>
      <c r="Q130" s="242"/>
      <c r="R130" s="242"/>
      <c r="S130" s="242"/>
      <c r="T130" s="242"/>
      <c r="U130" s="242"/>
      <c r="V130" s="242"/>
      <c r="AA130"/>
    </row>
    <row r="131" spans="1:27">
      <c r="A131" s="249" t="s">
        <v>1517</v>
      </c>
      <c r="B131" s="249" t="s">
        <v>1518</v>
      </c>
      <c r="C131" s="249" t="s">
        <v>1519</v>
      </c>
      <c r="D131" s="249" t="s">
        <v>1125</v>
      </c>
    </row>
    <row r="132" spans="1:27">
      <c r="A132" s="249" t="s">
        <v>1520</v>
      </c>
      <c r="B132" s="249" t="s">
        <v>1521</v>
      </c>
      <c r="C132" s="249" t="s">
        <v>1522</v>
      </c>
      <c r="D132" s="249" t="s">
        <v>1160</v>
      </c>
    </row>
    <row r="133" spans="1:27">
      <c r="A133" s="249" t="s">
        <v>1523</v>
      </c>
      <c r="B133" s="249" t="s">
        <v>1524</v>
      </c>
      <c r="C133" s="249" t="s">
        <v>1525</v>
      </c>
      <c r="D133" s="249" t="s">
        <v>1125</v>
      </c>
    </row>
    <row r="134" spans="1:27">
      <c r="A134" s="249" t="s">
        <v>1526</v>
      </c>
      <c r="B134" s="249" t="s">
        <v>1527</v>
      </c>
      <c r="C134" s="249" t="s">
        <v>1528</v>
      </c>
      <c r="D134" s="249" t="s">
        <v>1125</v>
      </c>
    </row>
    <row r="135" spans="1:27">
      <c r="A135" s="249" t="s">
        <v>1529</v>
      </c>
      <c r="B135" s="249" t="s">
        <v>1530</v>
      </c>
      <c r="C135" s="249" t="s">
        <v>1531</v>
      </c>
      <c r="D135" s="249" t="s">
        <v>1273</v>
      </c>
    </row>
    <row r="136" spans="1:27">
      <c r="A136" s="249" t="s">
        <v>1532</v>
      </c>
      <c r="B136" s="249" t="s">
        <v>1533</v>
      </c>
      <c r="C136" s="249" t="s">
        <v>1534</v>
      </c>
      <c r="D136" s="249" t="s">
        <v>1142</v>
      </c>
    </row>
    <row r="137" spans="1:27">
      <c r="A137" s="249" t="s">
        <v>1535</v>
      </c>
      <c r="B137" s="249" t="s">
        <v>1536</v>
      </c>
      <c r="C137" s="249" t="s">
        <v>1537</v>
      </c>
      <c r="D137" s="249" t="s">
        <v>1125</v>
      </c>
    </row>
    <row r="138" spans="1:27">
      <c r="A138" s="249" t="s">
        <v>1538</v>
      </c>
      <c r="B138" s="249" t="s">
        <v>1539</v>
      </c>
      <c r="C138" s="249" t="s">
        <v>1540</v>
      </c>
      <c r="D138" s="249" t="s">
        <v>1125</v>
      </c>
    </row>
    <row r="139" spans="1:27">
      <c r="A139" s="249" t="s">
        <v>1541</v>
      </c>
      <c r="B139" s="249" t="s">
        <v>1542</v>
      </c>
      <c r="C139" s="249" t="s">
        <v>1543</v>
      </c>
      <c r="D139" s="249" t="s">
        <v>1125</v>
      </c>
    </row>
    <row r="140" spans="1:27">
      <c r="A140" s="249" t="s">
        <v>1544</v>
      </c>
      <c r="B140" s="249" t="s">
        <v>1545</v>
      </c>
      <c r="C140" s="249" t="s">
        <v>1546</v>
      </c>
      <c r="D140" s="249" t="s">
        <v>1277</v>
      </c>
    </row>
    <row r="141" spans="1:27">
      <c r="A141" s="249" t="s">
        <v>1547</v>
      </c>
      <c r="B141" s="249" t="s">
        <v>1548</v>
      </c>
      <c r="C141" s="249" t="s">
        <v>1549</v>
      </c>
      <c r="D141" s="249" t="s">
        <v>1153</v>
      </c>
    </row>
    <row r="142" spans="1:27">
      <c r="A142" s="249" t="s">
        <v>1550</v>
      </c>
      <c r="B142" s="249" t="s">
        <v>1551</v>
      </c>
      <c r="C142" s="249" t="s">
        <v>1552</v>
      </c>
      <c r="D142" s="249" t="s">
        <v>1125</v>
      </c>
    </row>
    <row r="143" spans="1:27">
      <c r="A143" s="249" t="s">
        <v>1553</v>
      </c>
      <c r="B143" s="249" t="s">
        <v>1554</v>
      </c>
      <c r="C143" s="249" t="s">
        <v>1555</v>
      </c>
      <c r="D143" s="249" t="s">
        <v>1153</v>
      </c>
    </row>
    <row r="144" spans="1:27">
      <c r="A144" s="249" t="s">
        <v>1556</v>
      </c>
      <c r="B144" s="249" t="s">
        <v>1557</v>
      </c>
      <c r="C144" s="249" t="s">
        <v>1558</v>
      </c>
      <c r="D144" s="249" t="s">
        <v>1173</v>
      </c>
    </row>
    <row r="145" spans="1:4">
      <c r="A145" s="249" t="s">
        <v>1559</v>
      </c>
      <c r="B145" s="249" t="s">
        <v>1560</v>
      </c>
      <c r="C145" s="249" t="s">
        <v>1561</v>
      </c>
      <c r="D145" s="249" t="s">
        <v>1153</v>
      </c>
    </row>
    <row r="146" spans="1:4">
      <c r="A146" s="249" t="s">
        <v>1562</v>
      </c>
      <c r="B146" s="249" t="s">
        <v>1563</v>
      </c>
      <c r="C146" s="249" t="s">
        <v>1564</v>
      </c>
      <c r="D146" s="249" t="s">
        <v>1273</v>
      </c>
    </row>
    <row r="147" spans="1:4">
      <c r="A147" s="249" t="s">
        <v>1565</v>
      </c>
      <c r="B147" s="249" t="s">
        <v>1566</v>
      </c>
      <c r="C147" s="249" t="s">
        <v>1567</v>
      </c>
      <c r="D147" s="249" t="s">
        <v>1146</v>
      </c>
    </row>
    <row r="148" spans="1:4">
      <c r="A148" s="249" t="s">
        <v>1568</v>
      </c>
      <c r="B148" s="249" t="s">
        <v>1569</v>
      </c>
      <c r="C148" s="249" t="s">
        <v>1570</v>
      </c>
      <c r="D148" s="249" t="s">
        <v>1142</v>
      </c>
    </row>
    <row r="149" spans="1:4">
      <c r="A149" s="249" t="s">
        <v>1571</v>
      </c>
      <c r="B149" s="249" t="s">
        <v>1572</v>
      </c>
      <c r="C149" s="249" t="s">
        <v>1573</v>
      </c>
      <c r="D149" s="249" t="s">
        <v>1125</v>
      </c>
    </row>
    <row r="150" spans="1:4">
      <c r="A150" s="249" t="s">
        <v>1574</v>
      </c>
      <c r="B150" s="249" t="s">
        <v>1575</v>
      </c>
      <c r="C150" s="249" t="s">
        <v>1576</v>
      </c>
      <c r="D150" s="249" t="s">
        <v>1153</v>
      </c>
    </row>
    <row r="151" spans="1:4">
      <c r="A151" s="249" t="s">
        <v>1577</v>
      </c>
      <c r="B151" s="249" t="s">
        <v>1578</v>
      </c>
      <c r="C151" s="249" t="s">
        <v>1579</v>
      </c>
      <c r="D151" s="249" t="s">
        <v>1125</v>
      </c>
    </row>
    <row r="152" spans="1:4">
      <c r="A152" s="249" t="s">
        <v>1580</v>
      </c>
      <c r="B152" s="249" t="s">
        <v>1581</v>
      </c>
      <c r="C152" s="249" t="s">
        <v>1582</v>
      </c>
      <c r="D152" s="249" t="s">
        <v>1153</v>
      </c>
    </row>
    <row r="153" spans="1:4">
      <c r="A153" s="249" t="s">
        <v>1583</v>
      </c>
      <c r="B153" s="249" t="s">
        <v>1584</v>
      </c>
      <c r="C153" s="249" t="s">
        <v>1585</v>
      </c>
      <c r="D153" s="249" t="s">
        <v>1125</v>
      </c>
    </row>
    <row r="154" spans="1:4">
      <c r="A154" s="249" t="s">
        <v>1586</v>
      </c>
      <c r="B154" s="249" t="s">
        <v>1587</v>
      </c>
      <c r="C154" s="249" t="s">
        <v>1588</v>
      </c>
      <c r="D154" s="249" t="s">
        <v>1173</v>
      </c>
    </row>
    <row r="155" spans="1:4">
      <c r="A155" s="249" t="s">
        <v>1589</v>
      </c>
      <c r="B155" s="249" t="s">
        <v>1590</v>
      </c>
      <c r="C155" s="249" t="s">
        <v>1591</v>
      </c>
      <c r="D155" s="249" t="s">
        <v>1125</v>
      </c>
    </row>
    <row r="156" spans="1:4">
      <c r="A156" s="249" t="s">
        <v>1592</v>
      </c>
      <c r="B156" s="249" t="s">
        <v>1593</v>
      </c>
      <c r="C156" s="249" t="s">
        <v>1594</v>
      </c>
      <c r="D156" s="249" t="s">
        <v>1125</v>
      </c>
    </row>
    <row r="157" spans="1:4">
      <c r="A157" s="249" t="s">
        <v>1595</v>
      </c>
      <c r="B157" s="249" t="s">
        <v>1596</v>
      </c>
      <c r="C157" s="249" t="s">
        <v>1597</v>
      </c>
      <c r="D157" s="249" t="s">
        <v>1153</v>
      </c>
    </row>
    <row r="158" spans="1:4">
      <c r="A158" s="249" t="s">
        <v>1598</v>
      </c>
      <c r="B158" s="249" t="s">
        <v>1599</v>
      </c>
      <c r="C158" s="249" t="s">
        <v>1600</v>
      </c>
      <c r="D158" s="249" t="s">
        <v>1146</v>
      </c>
    </row>
    <row r="159" spans="1:4">
      <c r="A159" s="249" t="s">
        <v>1601</v>
      </c>
      <c r="B159" s="249" t="s">
        <v>1602</v>
      </c>
      <c r="C159" s="249" t="s">
        <v>1603</v>
      </c>
      <c r="D159" s="249" t="s">
        <v>1173</v>
      </c>
    </row>
    <row r="160" spans="1:4">
      <c r="A160" s="249" t="s">
        <v>1604</v>
      </c>
      <c r="B160" s="249" t="s">
        <v>1605</v>
      </c>
      <c r="C160" s="249" t="s">
        <v>1606</v>
      </c>
      <c r="D160" s="249" t="s">
        <v>1273</v>
      </c>
    </row>
    <row r="161" spans="1:4">
      <c r="A161" s="249" t="s">
        <v>1607</v>
      </c>
      <c r="B161" s="249" t="s">
        <v>1608</v>
      </c>
      <c r="C161" s="249" t="s">
        <v>1609</v>
      </c>
      <c r="D161" s="249" t="s">
        <v>1142</v>
      </c>
    </row>
    <row r="162" spans="1:4">
      <c r="A162" s="249" t="s">
        <v>1610</v>
      </c>
      <c r="B162" s="249" t="s">
        <v>1611</v>
      </c>
      <c r="C162" s="249" t="s">
        <v>1612</v>
      </c>
      <c r="D162" s="249" t="s">
        <v>1125</v>
      </c>
    </row>
    <row r="163" spans="1:4">
      <c r="A163" s="249" t="s">
        <v>1613</v>
      </c>
      <c r="B163" s="249" t="s">
        <v>1614</v>
      </c>
      <c r="C163" s="249" t="s">
        <v>1615</v>
      </c>
      <c r="D163" s="249" t="s">
        <v>1125</v>
      </c>
    </row>
    <row r="164" spans="1:4">
      <c r="A164" s="249" t="s">
        <v>1616</v>
      </c>
      <c r="B164" s="249" t="s">
        <v>1617</v>
      </c>
      <c r="C164" s="249" t="s">
        <v>1618</v>
      </c>
      <c r="D164" s="249" t="s">
        <v>1153</v>
      </c>
    </row>
    <row r="165" spans="1:4">
      <c r="A165" s="249" t="s">
        <v>1619</v>
      </c>
      <c r="B165" s="249" t="s">
        <v>1620</v>
      </c>
      <c r="C165" s="249" t="s">
        <v>1621</v>
      </c>
      <c r="D165" s="249" t="s">
        <v>1125</v>
      </c>
    </row>
    <row r="166" spans="1:4">
      <c r="A166" s="249" t="s">
        <v>1622</v>
      </c>
      <c r="B166" s="249" t="s">
        <v>1623</v>
      </c>
      <c r="C166" s="249" t="s">
        <v>1624</v>
      </c>
      <c r="D166" s="249" t="s">
        <v>1125</v>
      </c>
    </row>
    <row r="167" spans="1:4">
      <c r="A167" s="249" t="s">
        <v>1625</v>
      </c>
      <c r="B167" s="249" t="s">
        <v>1626</v>
      </c>
      <c r="C167" s="249" t="s">
        <v>1627</v>
      </c>
      <c r="D167" s="249" t="s">
        <v>1153</v>
      </c>
    </row>
    <row r="168" spans="1:4">
      <c r="A168" s="249" t="s">
        <v>1628</v>
      </c>
      <c r="B168" s="249" t="s">
        <v>1629</v>
      </c>
      <c r="C168" s="249" t="s">
        <v>1630</v>
      </c>
      <c r="D168" s="249" t="s">
        <v>1146</v>
      </c>
    </row>
    <row r="169" spans="1:4">
      <c r="A169" s="249" t="s">
        <v>1631</v>
      </c>
      <c r="B169" s="249" t="s">
        <v>1632</v>
      </c>
      <c r="C169" s="249" t="s">
        <v>1633</v>
      </c>
      <c r="D169" s="249" t="s">
        <v>1142</v>
      </c>
    </row>
    <row r="170" spans="1:4">
      <c r="A170" s="249" t="s">
        <v>1634</v>
      </c>
      <c r="B170" s="249" t="s">
        <v>1635</v>
      </c>
      <c r="C170" s="249" t="s">
        <v>1636</v>
      </c>
      <c r="D170" s="249" t="s">
        <v>1125</v>
      </c>
    </row>
    <row r="171" spans="1:4">
      <c r="A171" s="249" t="s">
        <v>1637</v>
      </c>
      <c r="B171" s="249" t="s">
        <v>1638</v>
      </c>
      <c r="C171" s="249" t="s">
        <v>1639</v>
      </c>
      <c r="D171" s="249" t="s">
        <v>1125</v>
      </c>
    </row>
    <row r="172" spans="1:4">
      <c r="A172" s="249" t="s">
        <v>1640</v>
      </c>
      <c r="B172" s="249" t="s">
        <v>1641</v>
      </c>
      <c r="C172" s="249" t="s">
        <v>1642</v>
      </c>
      <c r="D172" s="249" t="s">
        <v>1125</v>
      </c>
    </row>
    <row r="173" spans="1:4">
      <c r="A173" s="249" t="s">
        <v>1643</v>
      </c>
      <c r="B173" s="249" t="s">
        <v>1644</v>
      </c>
      <c r="C173" s="249" t="s">
        <v>1645</v>
      </c>
      <c r="D173" s="249" t="s">
        <v>1173</v>
      </c>
    </row>
    <row r="174" spans="1:4">
      <c r="A174" s="249" t="s">
        <v>1646</v>
      </c>
      <c r="B174" s="249" t="s">
        <v>1647</v>
      </c>
      <c r="C174" s="249" t="s">
        <v>1648</v>
      </c>
      <c r="D174" s="249" t="s">
        <v>1173</v>
      </c>
    </row>
    <row r="175" spans="1:4">
      <c r="A175" s="249" t="s">
        <v>1649</v>
      </c>
      <c r="B175" s="249" t="s">
        <v>1650</v>
      </c>
      <c r="C175" s="249" t="s">
        <v>1651</v>
      </c>
      <c r="D175" s="249" t="s">
        <v>1153</v>
      </c>
    </row>
    <row r="176" spans="1:4">
      <c r="A176" s="249" t="s">
        <v>1652</v>
      </c>
      <c r="B176" s="249" t="s">
        <v>1653</v>
      </c>
      <c r="C176" s="249" t="s">
        <v>1654</v>
      </c>
      <c r="D176" s="249" t="s">
        <v>1153</v>
      </c>
    </row>
    <row r="177" spans="1:4">
      <c r="A177" s="249" t="s">
        <v>1655</v>
      </c>
      <c r="B177" s="249" t="s">
        <v>1656</v>
      </c>
      <c r="C177" s="249" t="s">
        <v>1657</v>
      </c>
      <c r="D177" s="249" t="s">
        <v>1273</v>
      </c>
    </row>
    <row r="178" spans="1:4">
      <c r="A178" s="249" t="s">
        <v>1658</v>
      </c>
      <c r="B178" s="249" t="s">
        <v>1659</v>
      </c>
      <c r="C178" s="249" t="s">
        <v>1660</v>
      </c>
      <c r="D178" s="249" t="s">
        <v>1146</v>
      </c>
    </row>
    <row r="179" spans="1:4">
      <c r="A179" s="249" t="s">
        <v>1661</v>
      </c>
      <c r="B179" s="249" t="s">
        <v>1662</v>
      </c>
      <c r="C179" s="249" t="s">
        <v>1663</v>
      </c>
      <c r="D179" s="249" t="s">
        <v>1142</v>
      </c>
    </row>
    <row r="180" spans="1:4">
      <c r="A180" s="249" t="s">
        <v>1664</v>
      </c>
      <c r="B180" s="249" t="s">
        <v>1665</v>
      </c>
      <c r="C180" s="249" t="s">
        <v>1666</v>
      </c>
      <c r="D180" s="249" t="s">
        <v>1125</v>
      </c>
    </row>
    <row r="181" spans="1:4">
      <c r="A181" s="249" t="s">
        <v>1667</v>
      </c>
      <c r="B181" s="249" t="s">
        <v>1668</v>
      </c>
      <c r="C181" s="249" t="s">
        <v>1669</v>
      </c>
      <c r="D181" s="249" t="s">
        <v>1173</v>
      </c>
    </row>
    <row r="182" spans="1:4">
      <c r="A182" s="249" t="s">
        <v>1670</v>
      </c>
      <c r="B182" s="249" t="s">
        <v>1671</v>
      </c>
      <c r="C182" s="249" t="s">
        <v>1672</v>
      </c>
      <c r="D182" s="249" t="s">
        <v>1153</v>
      </c>
    </row>
    <row r="183" spans="1:4">
      <c r="A183" s="249" t="s">
        <v>1673</v>
      </c>
      <c r="B183" s="249" t="s">
        <v>1674</v>
      </c>
      <c r="C183" s="249" t="s">
        <v>1675</v>
      </c>
      <c r="D183" s="249" t="s">
        <v>1160</v>
      </c>
    </row>
    <row r="184" spans="1:4">
      <c r="A184" s="249" t="s">
        <v>1676</v>
      </c>
      <c r="B184" s="249" t="s">
        <v>1677</v>
      </c>
      <c r="C184" s="249" t="s">
        <v>1678</v>
      </c>
      <c r="D184" s="249" t="s">
        <v>1160</v>
      </c>
    </row>
    <row r="185" spans="1:4">
      <c r="A185" s="249" t="s">
        <v>1679</v>
      </c>
      <c r="B185" s="249" t="s">
        <v>1680</v>
      </c>
      <c r="C185" s="249" t="s">
        <v>1681</v>
      </c>
      <c r="D185" s="249" t="s">
        <v>1380</v>
      </c>
    </row>
    <row r="186" spans="1:4">
      <c r="A186" s="249" t="s">
        <v>1682</v>
      </c>
      <c r="B186" s="249" t="s">
        <v>1683</v>
      </c>
      <c r="C186" s="249" t="s">
        <v>1684</v>
      </c>
      <c r="D186" s="249" t="s">
        <v>1153</v>
      </c>
    </row>
    <row r="187" spans="1:4">
      <c r="A187" s="249" t="s">
        <v>1685</v>
      </c>
      <c r="B187" s="249" t="s">
        <v>1686</v>
      </c>
      <c r="C187" s="249" t="s">
        <v>1687</v>
      </c>
      <c r="D187" s="249" t="s">
        <v>1273</v>
      </c>
    </row>
    <row r="188" spans="1:4">
      <c r="A188" s="249" t="s">
        <v>1688</v>
      </c>
      <c r="B188" s="249" t="s">
        <v>1689</v>
      </c>
      <c r="C188" s="249" t="s">
        <v>1690</v>
      </c>
      <c r="D188" s="249" t="s">
        <v>1146</v>
      </c>
    </row>
    <row r="189" spans="1:4">
      <c r="A189" s="249" t="s">
        <v>1691</v>
      </c>
      <c r="B189" s="249" t="s">
        <v>1692</v>
      </c>
      <c r="C189" s="249" t="s">
        <v>1693</v>
      </c>
      <c r="D189" s="249" t="s">
        <v>1142</v>
      </c>
    </row>
    <row r="190" spans="1:4">
      <c r="A190" s="249" t="s">
        <v>1694</v>
      </c>
      <c r="B190" s="249" t="s">
        <v>1695</v>
      </c>
      <c r="C190" s="249" t="s">
        <v>1696</v>
      </c>
      <c r="D190" s="249" t="s">
        <v>1125</v>
      </c>
    </row>
    <row r="191" spans="1:4">
      <c r="A191" s="249" t="s">
        <v>1697</v>
      </c>
      <c r="B191" s="249" t="s">
        <v>1698</v>
      </c>
      <c r="C191" s="249" t="s">
        <v>1698</v>
      </c>
      <c r="D191" s="249" t="s">
        <v>1380</v>
      </c>
    </row>
    <row r="192" spans="1:4">
      <c r="A192" s="249" t="s">
        <v>1699</v>
      </c>
      <c r="B192" s="249" t="s">
        <v>1700</v>
      </c>
      <c r="C192" s="249" t="s">
        <v>1701</v>
      </c>
      <c r="D192" s="249" t="s">
        <v>1160</v>
      </c>
    </row>
    <row r="193" spans="1:4">
      <c r="A193" s="249" t="s">
        <v>1702</v>
      </c>
      <c r="B193" s="249" t="s">
        <v>1703</v>
      </c>
      <c r="C193" s="249" t="s">
        <v>1704</v>
      </c>
      <c r="D193" s="249" t="s">
        <v>1173</v>
      </c>
    </row>
    <row r="194" spans="1:4">
      <c r="A194" s="249" t="s">
        <v>1705</v>
      </c>
      <c r="B194" s="249" t="s">
        <v>1706</v>
      </c>
      <c r="C194" s="249" t="s">
        <v>1707</v>
      </c>
      <c r="D194" s="249" t="s">
        <v>1273</v>
      </c>
    </row>
    <row r="195" spans="1:4">
      <c r="A195" s="249" t="s">
        <v>1708</v>
      </c>
      <c r="B195" s="249" t="s">
        <v>1709</v>
      </c>
      <c r="C195" s="249" t="s">
        <v>1710</v>
      </c>
      <c r="D195" s="249" t="s">
        <v>1146</v>
      </c>
    </row>
    <row r="196" spans="1:4">
      <c r="A196" s="249" t="s">
        <v>1711</v>
      </c>
      <c r="B196" s="249" t="s">
        <v>1712</v>
      </c>
      <c r="C196" s="249" t="s">
        <v>1713</v>
      </c>
      <c r="D196" s="249" t="s">
        <v>1142</v>
      </c>
    </row>
    <row r="197" spans="1:4">
      <c r="A197" s="249" t="s">
        <v>1714</v>
      </c>
      <c r="B197" s="249" t="s">
        <v>1715</v>
      </c>
      <c r="C197" s="249" t="s">
        <v>1716</v>
      </c>
      <c r="D197" s="249" t="s">
        <v>1125</v>
      </c>
    </row>
    <row r="198" spans="1:4">
      <c r="A198" s="249" t="s">
        <v>1717</v>
      </c>
      <c r="B198" s="249" t="s">
        <v>1718</v>
      </c>
      <c r="C198" s="249" t="s">
        <v>1719</v>
      </c>
      <c r="D198" s="249" t="s">
        <v>1153</v>
      </c>
    </row>
    <row r="199" spans="1:4">
      <c r="A199" s="249" t="s">
        <v>1720</v>
      </c>
      <c r="B199" s="249" t="s">
        <v>1721</v>
      </c>
      <c r="C199" s="249" t="s">
        <v>1722</v>
      </c>
      <c r="D199" s="249" t="s">
        <v>1125</v>
      </c>
    </row>
    <row r="200" spans="1:4">
      <c r="A200" s="249" t="s">
        <v>1723</v>
      </c>
      <c r="B200" s="249" t="s">
        <v>1724</v>
      </c>
      <c r="C200" s="249" t="s">
        <v>1725</v>
      </c>
      <c r="D200" s="249" t="s">
        <v>1125</v>
      </c>
    </row>
    <row r="201" spans="1:4">
      <c r="A201" s="249" t="s">
        <v>1726</v>
      </c>
      <c r="B201" s="249" t="s">
        <v>1727</v>
      </c>
      <c r="C201" s="249" t="s">
        <v>1728</v>
      </c>
      <c r="D201" s="249" t="s">
        <v>1273</v>
      </c>
    </row>
    <row r="202" spans="1:4">
      <c r="A202" s="249" t="s">
        <v>1729</v>
      </c>
      <c r="B202" s="249" t="s">
        <v>1730</v>
      </c>
      <c r="C202" s="249" t="s">
        <v>1731</v>
      </c>
      <c r="D202" s="249" t="s">
        <v>1142</v>
      </c>
    </row>
    <row r="203" spans="1:4">
      <c r="A203" s="249" t="s">
        <v>1732</v>
      </c>
      <c r="B203" s="249" t="s">
        <v>1733</v>
      </c>
      <c r="C203" s="249" t="s">
        <v>1734</v>
      </c>
      <c r="D203" s="249" t="s">
        <v>1160</v>
      </c>
    </row>
    <row r="204" spans="1:4">
      <c r="A204" s="249" t="s">
        <v>1735</v>
      </c>
      <c r="B204" s="249" t="s">
        <v>1736</v>
      </c>
      <c r="C204" s="249" t="s">
        <v>1737</v>
      </c>
      <c r="D204" s="249" t="s">
        <v>1277</v>
      </c>
    </row>
    <row r="205" spans="1:4">
      <c r="A205" s="249" t="s">
        <v>1738</v>
      </c>
      <c r="B205" s="249" t="s">
        <v>1739</v>
      </c>
      <c r="C205" s="249" t="s">
        <v>1740</v>
      </c>
      <c r="D205" s="249" t="s">
        <v>1173</v>
      </c>
    </row>
    <row r="206" spans="1:4">
      <c r="A206" s="249" t="s">
        <v>1741</v>
      </c>
      <c r="B206" s="249" t="s">
        <v>1742</v>
      </c>
      <c r="C206" s="249" t="s">
        <v>1743</v>
      </c>
      <c r="D206" s="249" t="s">
        <v>1125</v>
      </c>
    </row>
    <row r="207" spans="1:4">
      <c r="A207" s="249" t="s">
        <v>1744</v>
      </c>
      <c r="B207" s="249" t="s">
        <v>1745</v>
      </c>
      <c r="C207" s="249" t="s">
        <v>1746</v>
      </c>
      <c r="D207" s="249" t="s">
        <v>1125</v>
      </c>
    </row>
    <row r="208" spans="1:4">
      <c r="A208" s="249" t="s">
        <v>1747</v>
      </c>
      <c r="B208" s="249" t="s">
        <v>1748</v>
      </c>
      <c r="C208" s="249" t="s">
        <v>1749</v>
      </c>
      <c r="D208" s="249" t="s">
        <v>1125</v>
      </c>
    </row>
    <row r="209" spans="1:4">
      <c r="A209" s="249" t="s">
        <v>1750</v>
      </c>
      <c r="B209" s="249" t="s">
        <v>1751</v>
      </c>
      <c r="C209" s="249" t="s">
        <v>1752</v>
      </c>
      <c r="D209" s="249" t="s">
        <v>1160</v>
      </c>
    </row>
    <row r="210" spans="1:4">
      <c r="A210" s="249" t="s">
        <v>1753</v>
      </c>
      <c r="B210" s="249" t="s">
        <v>1754</v>
      </c>
      <c r="C210" s="249" t="s">
        <v>1755</v>
      </c>
      <c r="D210" s="249" t="s">
        <v>1125</v>
      </c>
    </row>
    <row r="211" spans="1:4">
      <c r="A211" s="249" t="s">
        <v>1756</v>
      </c>
      <c r="B211" s="249" t="s">
        <v>1757</v>
      </c>
      <c r="C211" s="249" t="s">
        <v>1758</v>
      </c>
      <c r="D211" s="249" t="s">
        <v>1173</v>
      </c>
    </row>
    <row r="212" spans="1:4">
      <c r="A212" s="249" t="s">
        <v>1759</v>
      </c>
      <c r="B212" s="249" t="s">
        <v>1760</v>
      </c>
      <c r="C212" s="249" t="s">
        <v>1761</v>
      </c>
      <c r="D212" s="249" t="s">
        <v>1125</v>
      </c>
    </row>
    <row r="213" spans="1:4">
      <c r="A213" s="249" t="s">
        <v>1762</v>
      </c>
      <c r="B213" s="249" t="s">
        <v>1763</v>
      </c>
      <c r="C213" s="249" t="s">
        <v>1764</v>
      </c>
      <c r="D213" s="249" t="s">
        <v>1146</v>
      </c>
    </row>
    <row r="214" spans="1:4">
      <c r="A214" s="249" t="s">
        <v>1765</v>
      </c>
      <c r="B214" s="249" t="s">
        <v>1766</v>
      </c>
      <c r="C214" s="249" t="s">
        <v>1767</v>
      </c>
      <c r="D214" s="249" t="s">
        <v>1142</v>
      </c>
    </row>
    <row r="215" spans="1:4">
      <c r="A215" s="249" t="s">
        <v>1768</v>
      </c>
      <c r="B215" s="249" t="s">
        <v>1769</v>
      </c>
      <c r="C215" s="249" t="s">
        <v>1770</v>
      </c>
      <c r="D215" s="249" t="s">
        <v>1453</v>
      </c>
    </row>
    <row r="216" spans="1:4">
      <c r="A216" s="249" t="s">
        <v>1771</v>
      </c>
      <c r="B216" s="249" t="s">
        <v>1772</v>
      </c>
      <c r="C216" s="249" t="s">
        <v>1773</v>
      </c>
      <c r="D216" s="249" t="s">
        <v>1153</v>
      </c>
    </row>
    <row r="217" spans="1:4">
      <c r="A217" s="249" t="s">
        <v>1774</v>
      </c>
      <c r="B217" s="249" t="s">
        <v>1775</v>
      </c>
      <c r="C217" s="249" t="s">
        <v>1776</v>
      </c>
      <c r="D217" s="249" t="s">
        <v>1125</v>
      </c>
    </row>
    <row r="218" spans="1:4">
      <c r="A218" s="249" t="s">
        <v>1777</v>
      </c>
      <c r="B218" s="249" t="s">
        <v>1778</v>
      </c>
      <c r="C218" s="249" t="s">
        <v>1779</v>
      </c>
      <c r="D218" s="249" t="s">
        <v>1125</v>
      </c>
    </row>
    <row r="219" spans="1:4">
      <c r="A219" s="249" t="s">
        <v>1780</v>
      </c>
      <c r="B219" s="249" t="s">
        <v>1781</v>
      </c>
      <c r="C219" s="249" t="s">
        <v>1782</v>
      </c>
      <c r="D219" s="249" t="s">
        <v>1125</v>
      </c>
    </row>
    <row r="220" spans="1:4">
      <c r="A220" s="249" t="s">
        <v>1783</v>
      </c>
      <c r="B220" s="249" t="s">
        <v>1784</v>
      </c>
      <c r="C220" s="249" t="s">
        <v>1785</v>
      </c>
      <c r="D220" s="249" t="s">
        <v>1173</v>
      </c>
    </row>
    <row r="221" spans="1:4">
      <c r="A221" s="249" t="s">
        <v>1786</v>
      </c>
      <c r="B221" s="249" t="s">
        <v>1787</v>
      </c>
      <c r="C221" s="249" t="s">
        <v>1788</v>
      </c>
      <c r="D221" s="249" t="s">
        <v>1173</v>
      </c>
    </row>
    <row r="222" spans="1:4">
      <c r="A222" s="249" t="s">
        <v>1789</v>
      </c>
      <c r="B222" s="249" t="s">
        <v>1790</v>
      </c>
      <c r="C222" s="249" t="s">
        <v>1791</v>
      </c>
      <c r="D222" s="249" t="s">
        <v>1125</v>
      </c>
    </row>
    <row r="223" spans="1:4">
      <c r="A223" s="249" t="s">
        <v>1792</v>
      </c>
      <c r="B223" s="249" t="s">
        <v>1793</v>
      </c>
      <c r="C223" s="249" t="s">
        <v>1794</v>
      </c>
      <c r="D223" s="249" t="s">
        <v>1125</v>
      </c>
    </row>
    <row r="224" spans="1:4">
      <c r="A224" s="249" t="s">
        <v>1795</v>
      </c>
      <c r="B224" s="249" t="s">
        <v>1796</v>
      </c>
      <c r="C224" s="249" t="s">
        <v>1797</v>
      </c>
      <c r="D224" s="249" t="s">
        <v>1380</v>
      </c>
    </row>
    <row r="225" spans="1:4">
      <c r="A225" s="249" t="s">
        <v>1798</v>
      </c>
      <c r="B225" s="249" t="s">
        <v>1799</v>
      </c>
      <c r="C225" s="249" t="s">
        <v>1800</v>
      </c>
      <c r="D225" s="249" t="s">
        <v>1125</v>
      </c>
    </row>
    <row r="226" spans="1:4">
      <c r="A226" s="249" t="s">
        <v>1801</v>
      </c>
      <c r="B226" s="249" t="s">
        <v>1802</v>
      </c>
      <c r="C226" s="249" t="s">
        <v>1803</v>
      </c>
      <c r="D226" s="249" t="s">
        <v>1160</v>
      </c>
    </row>
    <row r="227" spans="1:4">
      <c r="A227" s="249" t="s">
        <v>1804</v>
      </c>
      <c r="B227" s="249" t="s">
        <v>1805</v>
      </c>
      <c r="C227" s="249" t="s">
        <v>1806</v>
      </c>
      <c r="D227" s="249" t="s">
        <v>1125</v>
      </c>
    </row>
    <row r="228" spans="1:4">
      <c r="A228" s="249" t="s">
        <v>1807</v>
      </c>
      <c r="B228" s="249" t="s">
        <v>1808</v>
      </c>
      <c r="C228" s="249" t="s">
        <v>1809</v>
      </c>
      <c r="D228" s="249" t="s">
        <v>1153</v>
      </c>
    </row>
    <row r="229" spans="1:4">
      <c r="A229" s="249" t="s">
        <v>1810</v>
      </c>
      <c r="B229" s="249" t="s">
        <v>1811</v>
      </c>
      <c r="C229" s="249" t="s">
        <v>1812</v>
      </c>
      <c r="D229" s="249" t="s">
        <v>1273</v>
      </c>
    </row>
    <row r="230" spans="1:4">
      <c r="A230" s="249" t="s">
        <v>1813</v>
      </c>
      <c r="B230" s="249" t="s">
        <v>1814</v>
      </c>
      <c r="C230" s="249" t="s">
        <v>1815</v>
      </c>
      <c r="D230" s="249" t="s">
        <v>1142</v>
      </c>
    </row>
    <row r="231" spans="1:4">
      <c r="A231" s="249" t="s">
        <v>1816</v>
      </c>
      <c r="B231" s="249" t="s">
        <v>1817</v>
      </c>
      <c r="C231" s="249" t="s">
        <v>1818</v>
      </c>
      <c r="D231" s="249" t="s">
        <v>1125</v>
      </c>
    </row>
    <row r="232" spans="1:4">
      <c r="A232" s="249" t="s">
        <v>1819</v>
      </c>
      <c r="B232" s="249" t="s">
        <v>1820</v>
      </c>
      <c r="C232" s="249" t="s">
        <v>1821</v>
      </c>
      <c r="D232" s="249" t="s">
        <v>1277</v>
      </c>
    </row>
    <row r="233" spans="1:4">
      <c r="A233" s="249" t="s">
        <v>1822</v>
      </c>
      <c r="B233" s="249" t="s">
        <v>1823</v>
      </c>
      <c r="C233" s="249" t="s">
        <v>1824</v>
      </c>
      <c r="D233" s="249" t="s">
        <v>1125</v>
      </c>
    </row>
    <row r="234" spans="1:4">
      <c r="A234" s="249" t="s">
        <v>1825</v>
      </c>
      <c r="B234" s="249" t="s">
        <v>1826</v>
      </c>
      <c r="C234" s="249" t="s">
        <v>1827</v>
      </c>
      <c r="D234" s="249" t="s">
        <v>1173</v>
      </c>
    </row>
    <row r="235" spans="1:4">
      <c r="A235" s="249" t="s">
        <v>1828</v>
      </c>
      <c r="B235" s="249" t="s">
        <v>1829</v>
      </c>
      <c r="C235" s="249" t="s">
        <v>1830</v>
      </c>
      <c r="D235" s="249" t="s">
        <v>1125</v>
      </c>
    </row>
    <row r="236" spans="1:4">
      <c r="A236" s="249" t="s">
        <v>1831</v>
      </c>
      <c r="B236" s="249" t="s">
        <v>1832</v>
      </c>
      <c r="C236" s="249" t="s">
        <v>1833</v>
      </c>
      <c r="D236" s="249" t="s">
        <v>1125</v>
      </c>
    </row>
    <row r="237" spans="1:4">
      <c r="A237" s="249" t="s">
        <v>1834</v>
      </c>
      <c r="B237" s="249" t="s">
        <v>1835</v>
      </c>
      <c r="C237" s="249" t="s">
        <v>1836</v>
      </c>
      <c r="D237" s="249" t="s">
        <v>1173</v>
      </c>
    </row>
    <row r="238" spans="1:4">
      <c r="A238" s="249" t="s">
        <v>1837</v>
      </c>
      <c r="B238" s="249" t="s">
        <v>1838</v>
      </c>
      <c r="C238" s="249" t="s">
        <v>1839</v>
      </c>
      <c r="D238" s="249" t="s">
        <v>1453</v>
      </c>
    </row>
    <row r="239" spans="1:4">
      <c r="A239" s="249" t="s">
        <v>1840</v>
      </c>
      <c r="B239" s="249" t="s">
        <v>1841</v>
      </c>
      <c r="C239" s="249" t="s">
        <v>1842</v>
      </c>
      <c r="D239" s="249" t="s">
        <v>1125</v>
      </c>
    </row>
    <row r="240" spans="1:4">
      <c r="A240" s="249" t="s">
        <v>1843</v>
      </c>
      <c r="B240" s="249" t="s">
        <v>1844</v>
      </c>
      <c r="C240" s="249" t="s">
        <v>1845</v>
      </c>
      <c r="D240" s="249" t="s">
        <v>1173</v>
      </c>
    </row>
    <row r="241" spans="1:4">
      <c r="A241" s="249" t="s">
        <v>1846</v>
      </c>
      <c r="B241" s="249" t="s">
        <v>1847</v>
      </c>
      <c r="C241" s="249" t="s">
        <v>1848</v>
      </c>
      <c r="D241" s="249" t="s">
        <v>1277</v>
      </c>
    </row>
    <row r="242" spans="1:4">
      <c r="A242" s="249" t="s">
        <v>1849</v>
      </c>
      <c r="B242" s="249" t="s">
        <v>1850</v>
      </c>
      <c r="C242" s="249" t="s">
        <v>1851</v>
      </c>
      <c r="D242" s="249" t="s">
        <v>1173</v>
      </c>
    </row>
    <row r="243" spans="1:4">
      <c r="A243" s="249" t="s">
        <v>1852</v>
      </c>
      <c r="B243" s="249" t="s">
        <v>1853</v>
      </c>
      <c r="C243" s="249" t="s">
        <v>1854</v>
      </c>
      <c r="D243" s="249" t="s">
        <v>1160</v>
      </c>
    </row>
    <row r="244" spans="1:4">
      <c r="A244" s="249" t="s">
        <v>1855</v>
      </c>
      <c r="B244" s="249" t="s">
        <v>1856</v>
      </c>
      <c r="C244" s="249" t="s">
        <v>1857</v>
      </c>
      <c r="D244" s="249" t="s">
        <v>1125</v>
      </c>
    </row>
    <row r="245" spans="1:4">
      <c r="A245" s="249" t="s">
        <v>1858</v>
      </c>
      <c r="B245" s="249" t="s">
        <v>1859</v>
      </c>
      <c r="C245" s="249" t="s">
        <v>1860</v>
      </c>
      <c r="D245" s="249" t="s">
        <v>1125</v>
      </c>
    </row>
    <row r="246" spans="1:4">
      <c r="A246" s="249" t="s">
        <v>1861</v>
      </c>
      <c r="B246" s="249" t="s">
        <v>1862</v>
      </c>
      <c r="C246" s="249" t="s">
        <v>1863</v>
      </c>
      <c r="D246" s="249" t="s">
        <v>1380</v>
      </c>
    </row>
    <row r="247" spans="1:4">
      <c r="A247" s="249" t="s">
        <v>1864</v>
      </c>
      <c r="B247" s="249" t="s">
        <v>1865</v>
      </c>
      <c r="C247" s="249" t="s">
        <v>1866</v>
      </c>
      <c r="D247" s="249" t="s">
        <v>1173</v>
      </c>
    </row>
    <row r="248" spans="1:4">
      <c r="A248" s="249" t="s">
        <v>1867</v>
      </c>
      <c r="B248" s="249" t="s">
        <v>1868</v>
      </c>
      <c r="C248" s="249" t="s">
        <v>1869</v>
      </c>
      <c r="D248" s="249" t="s">
        <v>1146</v>
      </c>
    </row>
    <row r="249" spans="1:4">
      <c r="A249" s="249" t="s">
        <v>1870</v>
      </c>
      <c r="B249" s="249" t="s">
        <v>1871</v>
      </c>
      <c r="C249" s="249" t="s">
        <v>1872</v>
      </c>
      <c r="D249" s="249" t="s">
        <v>1142</v>
      </c>
    </row>
    <row r="250" spans="1:4">
      <c r="A250" s="249" t="s">
        <v>1873</v>
      </c>
      <c r="B250" s="249" t="s">
        <v>1874</v>
      </c>
      <c r="C250" s="249" t="s">
        <v>1875</v>
      </c>
      <c r="D250" s="249" t="s">
        <v>1146</v>
      </c>
    </row>
    <row r="251" spans="1:4">
      <c r="A251" s="249" t="s">
        <v>1876</v>
      </c>
      <c r="B251" s="249" t="s">
        <v>1877</v>
      </c>
      <c r="C251" s="249" t="s">
        <v>1878</v>
      </c>
      <c r="D251" s="249" t="s">
        <v>1142</v>
      </c>
    </row>
    <row r="252" spans="1:4">
      <c r="A252" s="249" t="s">
        <v>1879</v>
      </c>
      <c r="B252" s="249" t="s">
        <v>1880</v>
      </c>
      <c r="C252" s="249" t="s">
        <v>1881</v>
      </c>
      <c r="D252" s="249" t="s">
        <v>1173</v>
      </c>
    </row>
    <row r="253" spans="1:4">
      <c r="A253" s="249" t="s">
        <v>1882</v>
      </c>
      <c r="B253" s="249" t="s">
        <v>1883</v>
      </c>
      <c r="C253" s="249" t="s">
        <v>1884</v>
      </c>
      <c r="D253" s="249" t="s">
        <v>1380</v>
      </c>
    </row>
    <row r="254" spans="1:4">
      <c r="A254" s="249" t="s">
        <v>1885</v>
      </c>
      <c r="B254" s="249" t="s">
        <v>1886</v>
      </c>
      <c r="C254" s="249" t="s">
        <v>1887</v>
      </c>
      <c r="D254" s="249" t="s">
        <v>1142</v>
      </c>
    </row>
    <row r="255" spans="1:4">
      <c r="A255" s="249" t="s">
        <v>1888</v>
      </c>
      <c r="B255" s="249" t="s">
        <v>1889</v>
      </c>
      <c r="C255" s="249" t="s">
        <v>1890</v>
      </c>
      <c r="D255" s="249" t="s">
        <v>1125</v>
      </c>
    </row>
    <row r="256" spans="1:4">
      <c r="A256" s="249" t="s">
        <v>1891</v>
      </c>
      <c r="B256" s="249" t="s">
        <v>1892</v>
      </c>
      <c r="C256" s="249" t="s">
        <v>1893</v>
      </c>
      <c r="D256" s="249" t="s">
        <v>1173</v>
      </c>
    </row>
    <row r="257" spans="1:4">
      <c r="A257" s="249" t="s">
        <v>1894</v>
      </c>
      <c r="B257" s="249" t="s">
        <v>1895</v>
      </c>
      <c r="C257" s="249" t="s">
        <v>1896</v>
      </c>
      <c r="D257" s="249" t="s">
        <v>1273</v>
      </c>
    </row>
    <row r="258" spans="1:4">
      <c r="A258" s="249" t="s">
        <v>1897</v>
      </c>
      <c r="B258" s="249" t="s">
        <v>1898</v>
      </c>
      <c r="C258" s="249" t="s">
        <v>1899</v>
      </c>
      <c r="D258" s="249" t="s">
        <v>1146</v>
      </c>
    </row>
    <row r="259" spans="1:4">
      <c r="A259" s="249" t="s">
        <v>1900</v>
      </c>
      <c r="B259" s="249" t="s">
        <v>1901</v>
      </c>
      <c r="C259" s="249" t="s">
        <v>1902</v>
      </c>
      <c r="D259" s="249" t="s">
        <v>1142</v>
      </c>
    </row>
    <row r="260" spans="1:4">
      <c r="A260" s="249" t="s">
        <v>1903</v>
      </c>
      <c r="B260" s="249" t="s">
        <v>1904</v>
      </c>
      <c r="C260" s="249" t="s">
        <v>1905</v>
      </c>
      <c r="D260" s="249" t="s">
        <v>1125</v>
      </c>
    </row>
    <row r="261" spans="1:4">
      <c r="A261" s="249" t="s">
        <v>1906</v>
      </c>
      <c r="B261" s="249" t="s">
        <v>1907</v>
      </c>
      <c r="C261" s="249" t="s">
        <v>1908</v>
      </c>
      <c r="D261" s="249" t="s">
        <v>1125</v>
      </c>
    </row>
    <row r="262" spans="1:4">
      <c r="A262" s="249" t="s">
        <v>1909</v>
      </c>
      <c r="B262" s="249" t="s">
        <v>1910</v>
      </c>
      <c r="C262" s="249" t="s">
        <v>1911</v>
      </c>
      <c r="D262" s="249" t="s">
        <v>1160</v>
      </c>
    </row>
    <row r="263" spans="1:4">
      <c r="A263" s="249" t="s">
        <v>1912</v>
      </c>
      <c r="B263" s="249" t="s">
        <v>1913</v>
      </c>
      <c r="C263" s="249" t="s">
        <v>1914</v>
      </c>
      <c r="D263" s="249" t="s">
        <v>1125</v>
      </c>
    </row>
    <row r="264" spans="1:4">
      <c r="A264" s="249" t="s">
        <v>1915</v>
      </c>
      <c r="B264" s="249" t="s">
        <v>1916</v>
      </c>
      <c r="C264" s="249" t="s">
        <v>1917</v>
      </c>
      <c r="D264" s="249" t="s">
        <v>1273</v>
      </c>
    </row>
    <row r="265" spans="1:4">
      <c r="A265" s="249" t="s">
        <v>1918</v>
      </c>
      <c r="B265" s="249" t="s">
        <v>1919</v>
      </c>
      <c r="C265" s="249" t="s">
        <v>1920</v>
      </c>
      <c r="D265" s="249" t="s">
        <v>1380</v>
      </c>
    </row>
    <row r="266" spans="1:4">
      <c r="A266" s="249" t="s">
        <v>1921</v>
      </c>
      <c r="B266" s="249" t="s">
        <v>1922</v>
      </c>
      <c r="C266" s="249" t="s">
        <v>1923</v>
      </c>
      <c r="D266" s="249" t="s">
        <v>1125</v>
      </c>
    </row>
    <row r="267" spans="1:4">
      <c r="A267" s="249" t="s">
        <v>1924</v>
      </c>
      <c r="B267" s="249" t="s">
        <v>1925</v>
      </c>
      <c r="C267" s="249" t="s">
        <v>1926</v>
      </c>
      <c r="D267" s="249" t="s">
        <v>1173</v>
      </c>
    </row>
    <row r="268" spans="1:4">
      <c r="A268" s="249" t="s">
        <v>1927</v>
      </c>
      <c r="B268" s="249" t="s">
        <v>1928</v>
      </c>
      <c r="C268" s="249" t="s">
        <v>1929</v>
      </c>
      <c r="D268" s="249" t="s">
        <v>1173</v>
      </c>
    </row>
    <row r="269" spans="1:4">
      <c r="A269" s="249" t="s">
        <v>1930</v>
      </c>
      <c r="B269" s="249" t="s">
        <v>1931</v>
      </c>
      <c r="C269" s="249" t="s">
        <v>1932</v>
      </c>
      <c r="D269" s="249" t="s">
        <v>1173</v>
      </c>
    </row>
    <row r="270" spans="1:4">
      <c r="A270" s="249" t="s">
        <v>1933</v>
      </c>
      <c r="B270" s="249" t="s">
        <v>1934</v>
      </c>
      <c r="C270" s="249" t="s">
        <v>1935</v>
      </c>
      <c r="D270" s="249" t="s">
        <v>1125</v>
      </c>
    </row>
    <row r="271" spans="1:4">
      <c r="A271" s="249" t="s">
        <v>1936</v>
      </c>
      <c r="B271" s="249" t="s">
        <v>1937</v>
      </c>
      <c r="C271" s="249" t="s">
        <v>1938</v>
      </c>
      <c r="D271" s="249" t="s">
        <v>1173</v>
      </c>
    </row>
    <row r="272" spans="1:4">
      <c r="A272" s="249" t="s">
        <v>1939</v>
      </c>
      <c r="B272" s="249" t="s">
        <v>1940</v>
      </c>
      <c r="C272" s="249" t="s">
        <v>1941</v>
      </c>
      <c r="D272" s="249" t="s">
        <v>1153</v>
      </c>
    </row>
    <row r="273" spans="1:4">
      <c r="A273" s="249" t="s">
        <v>1942</v>
      </c>
      <c r="B273" s="249" t="s">
        <v>1943</v>
      </c>
      <c r="C273" s="249" t="s">
        <v>1944</v>
      </c>
      <c r="D273" s="249" t="s">
        <v>1173</v>
      </c>
    </row>
    <row r="274" spans="1:4">
      <c r="A274" s="249" t="s">
        <v>1945</v>
      </c>
      <c r="B274" s="249" t="s">
        <v>1946</v>
      </c>
      <c r="C274" s="249" t="s">
        <v>1947</v>
      </c>
      <c r="D274" s="249" t="s">
        <v>1125</v>
      </c>
    </row>
    <row r="275" spans="1:4">
      <c r="A275" s="249" t="s">
        <v>1948</v>
      </c>
      <c r="B275" s="249" t="s">
        <v>1949</v>
      </c>
      <c r="C275" s="249" t="s">
        <v>1950</v>
      </c>
      <c r="D275" s="249" t="s">
        <v>1125</v>
      </c>
    </row>
    <row r="276" spans="1:4">
      <c r="A276" s="249" t="s">
        <v>1951</v>
      </c>
      <c r="B276" s="249" t="s">
        <v>1952</v>
      </c>
      <c r="C276" s="249" t="s">
        <v>1953</v>
      </c>
      <c r="D276" s="249" t="s">
        <v>1125</v>
      </c>
    </row>
    <row r="277" spans="1:4">
      <c r="A277" s="249" t="s">
        <v>1954</v>
      </c>
      <c r="B277" s="249" t="s">
        <v>1955</v>
      </c>
      <c r="C277" s="249" t="s">
        <v>1956</v>
      </c>
      <c r="D277" s="249" t="s">
        <v>1153</v>
      </c>
    </row>
    <row r="278" spans="1:4">
      <c r="A278" s="249" t="s">
        <v>1957</v>
      </c>
      <c r="B278" s="249" t="s">
        <v>1958</v>
      </c>
      <c r="C278" s="249" t="s">
        <v>1959</v>
      </c>
      <c r="D278" s="249" t="s">
        <v>1160</v>
      </c>
    </row>
    <row r="279" spans="1:4">
      <c r="A279" s="249" t="s">
        <v>1960</v>
      </c>
      <c r="B279" s="249" t="s">
        <v>1961</v>
      </c>
      <c r="C279" s="249" t="s">
        <v>1962</v>
      </c>
      <c r="D279" s="249" t="s">
        <v>1125</v>
      </c>
    </row>
    <row r="280" spans="1:4">
      <c r="A280" s="249" t="s">
        <v>1963</v>
      </c>
      <c r="B280" s="249" t="s">
        <v>1964</v>
      </c>
      <c r="C280" s="249" t="s">
        <v>1965</v>
      </c>
      <c r="D280" s="249" t="s">
        <v>1125</v>
      </c>
    </row>
    <row r="281" spans="1:4">
      <c r="A281" s="249" t="s">
        <v>1966</v>
      </c>
      <c r="B281" s="249" t="s">
        <v>1967</v>
      </c>
      <c r="C281" s="249" t="s">
        <v>1968</v>
      </c>
      <c r="D281" s="249" t="s">
        <v>1125</v>
      </c>
    </row>
    <row r="282" spans="1:4">
      <c r="A282" s="249" t="s">
        <v>1969</v>
      </c>
      <c r="B282" s="249" t="s">
        <v>1970</v>
      </c>
      <c r="C282" s="249" t="s">
        <v>1971</v>
      </c>
      <c r="D282" s="249" t="s">
        <v>1160</v>
      </c>
    </row>
    <row r="283" spans="1:4">
      <c r="A283" s="249" t="s">
        <v>1972</v>
      </c>
      <c r="B283" s="249" t="s">
        <v>1973</v>
      </c>
      <c r="C283" s="249" t="s">
        <v>1974</v>
      </c>
      <c r="D283" s="249" t="s">
        <v>1125</v>
      </c>
    </row>
    <row r="284" spans="1:4">
      <c r="A284" s="249" t="s">
        <v>1975</v>
      </c>
      <c r="B284" s="249" t="s">
        <v>1976</v>
      </c>
      <c r="C284" s="249" t="s">
        <v>1977</v>
      </c>
      <c r="D284" s="249" t="s">
        <v>1125</v>
      </c>
    </row>
    <row r="285" spans="1:4">
      <c r="A285" s="249" t="s">
        <v>1978</v>
      </c>
      <c r="B285" s="249" t="s">
        <v>1979</v>
      </c>
      <c r="C285" s="249" t="s">
        <v>1980</v>
      </c>
      <c r="D285" s="249" t="s">
        <v>1125</v>
      </c>
    </row>
    <row r="286" spans="1:4">
      <c r="A286" s="249" t="s">
        <v>1981</v>
      </c>
      <c r="B286" s="249" t="s">
        <v>1982</v>
      </c>
      <c r="C286" s="249" t="s">
        <v>1983</v>
      </c>
      <c r="D286" s="249" t="s">
        <v>1125</v>
      </c>
    </row>
    <row r="287" spans="1:4">
      <c r="A287" s="249" t="s">
        <v>1984</v>
      </c>
      <c r="B287" s="249" t="s">
        <v>1985</v>
      </c>
      <c r="C287" s="249" t="s">
        <v>1986</v>
      </c>
      <c r="D287" s="249" t="s">
        <v>1173</v>
      </c>
    </row>
    <row r="288" spans="1:4">
      <c r="A288" s="249" t="s">
        <v>1987</v>
      </c>
      <c r="B288" s="249" t="s">
        <v>1988</v>
      </c>
      <c r="C288" s="249" t="s">
        <v>1989</v>
      </c>
      <c r="D288" s="249" t="s">
        <v>1160</v>
      </c>
    </row>
    <row r="289" spans="1:4">
      <c r="A289" s="249" t="s">
        <v>1990</v>
      </c>
      <c r="B289" s="249" t="s">
        <v>1991</v>
      </c>
      <c r="C289" s="249" t="s">
        <v>1992</v>
      </c>
      <c r="D289" s="249" t="s">
        <v>1160</v>
      </c>
    </row>
    <row r="290" spans="1:4">
      <c r="A290" s="249" t="s">
        <v>1993</v>
      </c>
      <c r="B290" s="249" t="s">
        <v>1994</v>
      </c>
      <c r="C290" s="249" t="s">
        <v>1995</v>
      </c>
      <c r="D290" s="249" t="s">
        <v>1160</v>
      </c>
    </row>
    <row r="291" spans="1:4">
      <c r="A291" s="249" t="s">
        <v>1996</v>
      </c>
      <c r="B291" s="249" t="s">
        <v>1997</v>
      </c>
      <c r="C291" s="249" t="s">
        <v>1998</v>
      </c>
      <c r="D291" s="249" t="s">
        <v>1125</v>
      </c>
    </row>
    <row r="292" spans="1:4">
      <c r="A292" s="249" t="s">
        <v>1999</v>
      </c>
      <c r="B292" s="249" t="s">
        <v>2000</v>
      </c>
      <c r="C292" s="249" t="s">
        <v>2001</v>
      </c>
      <c r="D292" s="249" t="s">
        <v>1160</v>
      </c>
    </row>
    <row r="293" spans="1:4">
      <c r="A293" s="249" t="s">
        <v>2002</v>
      </c>
      <c r="B293" s="249" t="s">
        <v>2003</v>
      </c>
      <c r="C293" s="249" t="s">
        <v>2004</v>
      </c>
      <c r="D293" s="249" t="s">
        <v>1173</v>
      </c>
    </row>
    <row r="294" spans="1:4">
      <c r="A294" s="249" t="s">
        <v>2005</v>
      </c>
      <c r="B294" s="249" t="s">
        <v>2006</v>
      </c>
      <c r="C294" s="249" t="s">
        <v>2007</v>
      </c>
      <c r="D294" s="249" t="s">
        <v>1146</v>
      </c>
    </row>
    <row r="295" spans="1:4">
      <c r="A295" s="249" t="s">
        <v>2008</v>
      </c>
      <c r="B295" s="249" t="s">
        <v>2009</v>
      </c>
      <c r="C295" s="249" t="s">
        <v>2010</v>
      </c>
      <c r="D295" s="249" t="s">
        <v>1173</v>
      </c>
    </row>
    <row r="296" spans="1:4">
      <c r="A296" s="249" t="s">
        <v>2011</v>
      </c>
      <c r="B296" s="249" t="s">
        <v>2012</v>
      </c>
      <c r="C296" s="249" t="s">
        <v>2013</v>
      </c>
      <c r="D296" s="249" t="s">
        <v>1160</v>
      </c>
    </row>
    <row r="297" spans="1:4">
      <c r="A297" s="249" t="s">
        <v>2014</v>
      </c>
      <c r="B297" s="249" t="s">
        <v>2015</v>
      </c>
      <c r="C297" s="249" t="s">
        <v>2016</v>
      </c>
      <c r="D297" s="249" t="s">
        <v>1173</v>
      </c>
    </row>
    <row r="298" spans="1:4">
      <c r="A298" s="249" t="s">
        <v>2017</v>
      </c>
      <c r="B298" s="249" t="s">
        <v>2018</v>
      </c>
      <c r="C298" s="249" t="s">
        <v>2019</v>
      </c>
      <c r="D298" s="249" t="s">
        <v>1125</v>
      </c>
    </row>
    <row r="299" spans="1:4">
      <c r="A299" s="249" t="s">
        <v>2020</v>
      </c>
      <c r="B299" s="249" t="s">
        <v>2021</v>
      </c>
      <c r="C299" s="249" t="s">
        <v>2022</v>
      </c>
      <c r="D299" s="249" t="s">
        <v>1125</v>
      </c>
    </row>
    <row r="300" spans="1:4">
      <c r="A300" s="249" t="s">
        <v>2023</v>
      </c>
      <c r="B300" s="249" t="s">
        <v>2024</v>
      </c>
      <c r="C300" s="249" t="s">
        <v>2025</v>
      </c>
      <c r="D300" s="249" t="s">
        <v>1380</v>
      </c>
    </row>
    <row r="301" spans="1:4">
      <c r="A301" s="249" t="s">
        <v>2026</v>
      </c>
      <c r="B301" s="249" t="s">
        <v>2027</v>
      </c>
      <c r="C301" s="249" t="s">
        <v>2028</v>
      </c>
      <c r="D301" s="249" t="s">
        <v>1173</v>
      </c>
    </row>
    <row r="302" spans="1:4">
      <c r="A302" s="249" t="s">
        <v>2029</v>
      </c>
      <c r="B302" s="249" t="s">
        <v>2030</v>
      </c>
      <c r="C302" s="249" t="s">
        <v>2031</v>
      </c>
      <c r="D302" s="249" t="s">
        <v>1125</v>
      </c>
    </row>
    <row r="303" spans="1:4">
      <c r="A303" s="249" t="s">
        <v>2032</v>
      </c>
      <c r="B303" s="249" t="s">
        <v>2033</v>
      </c>
      <c r="C303" s="249" t="s">
        <v>2034</v>
      </c>
      <c r="D303" s="249" t="s">
        <v>1125</v>
      </c>
    </row>
    <row r="304" spans="1:4">
      <c r="A304" s="249" t="s">
        <v>2035</v>
      </c>
      <c r="B304" s="249" t="s">
        <v>2036</v>
      </c>
      <c r="C304" s="249" t="s">
        <v>2037</v>
      </c>
      <c r="D304" s="249" t="s">
        <v>1125</v>
      </c>
    </row>
    <row r="305" spans="1:4">
      <c r="A305" s="249" t="s">
        <v>2038</v>
      </c>
      <c r="B305" s="249" t="s">
        <v>2039</v>
      </c>
      <c r="C305" s="249" t="s">
        <v>2040</v>
      </c>
      <c r="D305" s="249" t="s">
        <v>1125</v>
      </c>
    </row>
    <row r="306" spans="1:4">
      <c r="A306" s="249" t="s">
        <v>2041</v>
      </c>
      <c r="B306" s="249" t="s">
        <v>2042</v>
      </c>
      <c r="C306" s="249" t="s">
        <v>2043</v>
      </c>
      <c r="D306" s="249" t="s">
        <v>1125</v>
      </c>
    </row>
    <row r="307" spans="1:4">
      <c r="A307" s="249" t="s">
        <v>2044</v>
      </c>
      <c r="B307" s="249" t="s">
        <v>2045</v>
      </c>
      <c r="C307" s="249" t="s">
        <v>2046</v>
      </c>
      <c r="D307" s="249" t="s">
        <v>1125</v>
      </c>
    </row>
    <row r="308" spans="1:4">
      <c r="A308" s="249" t="s">
        <v>2047</v>
      </c>
      <c r="B308" s="249" t="s">
        <v>2048</v>
      </c>
      <c r="C308" s="249" t="s">
        <v>2049</v>
      </c>
      <c r="D308" s="249" t="s">
        <v>1125</v>
      </c>
    </row>
    <row r="309" spans="1:4">
      <c r="A309" s="249" t="s">
        <v>2050</v>
      </c>
      <c r="B309" s="249" t="s">
        <v>2051</v>
      </c>
      <c r="C309" s="249" t="s">
        <v>2052</v>
      </c>
      <c r="D309" s="249" t="s">
        <v>1160</v>
      </c>
    </row>
    <row r="310" spans="1:4">
      <c r="A310" s="249" t="s">
        <v>2053</v>
      </c>
      <c r="B310" s="249" t="s">
        <v>2054</v>
      </c>
      <c r="C310" s="249" t="s">
        <v>2055</v>
      </c>
      <c r="D310" s="249" t="s">
        <v>1146</v>
      </c>
    </row>
    <row r="311" spans="1:4">
      <c r="A311" s="249" t="s">
        <v>2056</v>
      </c>
      <c r="B311" s="249" t="s">
        <v>2057</v>
      </c>
      <c r="C311" s="249" t="s">
        <v>2058</v>
      </c>
      <c r="D311" s="249" t="s">
        <v>1277</v>
      </c>
    </row>
    <row r="312" spans="1:4">
      <c r="A312" s="249" t="s">
        <v>2059</v>
      </c>
      <c r="B312" s="249" t="s">
        <v>2060</v>
      </c>
      <c r="C312" s="249" t="s">
        <v>2061</v>
      </c>
      <c r="D312" s="249" t="s">
        <v>1142</v>
      </c>
    </row>
    <row r="313" spans="1:4">
      <c r="A313" s="249" t="s">
        <v>2062</v>
      </c>
      <c r="B313" s="249" t="s">
        <v>2063</v>
      </c>
      <c r="C313" s="249" t="s">
        <v>2064</v>
      </c>
      <c r="D313" s="249" t="s">
        <v>1173</v>
      </c>
    </row>
    <row r="314" spans="1:4">
      <c r="A314" s="249" t="s">
        <v>2065</v>
      </c>
      <c r="B314" s="249" t="s">
        <v>2066</v>
      </c>
      <c r="C314" s="249" t="s">
        <v>2067</v>
      </c>
      <c r="D314" s="249" t="s">
        <v>1173</v>
      </c>
    </row>
    <row r="315" spans="1:4">
      <c r="A315" s="249" t="s">
        <v>2068</v>
      </c>
      <c r="B315" s="249" t="s">
        <v>2069</v>
      </c>
      <c r="C315" s="249" t="s">
        <v>2070</v>
      </c>
      <c r="D315" s="249" t="s">
        <v>1153</v>
      </c>
    </row>
    <row r="316" spans="1:4">
      <c r="A316" s="249" t="s">
        <v>2071</v>
      </c>
      <c r="B316" s="249" t="s">
        <v>2072</v>
      </c>
      <c r="C316" s="249" t="s">
        <v>2073</v>
      </c>
      <c r="D316" s="249" t="s">
        <v>1125</v>
      </c>
    </row>
    <row r="317" spans="1:4">
      <c r="A317" s="249" t="s">
        <v>2074</v>
      </c>
      <c r="B317" s="249" t="s">
        <v>2075</v>
      </c>
      <c r="C317" s="249" t="s">
        <v>2076</v>
      </c>
      <c r="D317" s="249" t="s">
        <v>1125</v>
      </c>
    </row>
    <row r="318" spans="1:4">
      <c r="A318" s="249" t="s">
        <v>2077</v>
      </c>
      <c r="B318" s="249" t="s">
        <v>2078</v>
      </c>
      <c r="C318" s="249" t="s">
        <v>2079</v>
      </c>
      <c r="D318" s="249" t="s">
        <v>1160</v>
      </c>
    </row>
    <row r="319" spans="1:4">
      <c r="A319" s="249" t="s">
        <v>2080</v>
      </c>
      <c r="B319" s="249" t="s">
        <v>2081</v>
      </c>
      <c r="C319" s="249" t="s">
        <v>2082</v>
      </c>
      <c r="D319" s="249" t="s">
        <v>1125</v>
      </c>
    </row>
    <row r="320" spans="1:4">
      <c r="A320" s="249" t="s">
        <v>2083</v>
      </c>
      <c r="B320" s="249" t="s">
        <v>2084</v>
      </c>
      <c r="C320" s="249" t="s">
        <v>2085</v>
      </c>
      <c r="D320" s="249" t="s">
        <v>1273</v>
      </c>
    </row>
    <row r="321" spans="1:4">
      <c r="A321" s="249" t="s">
        <v>2086</v>
      </c>
      <c r="B321" s="249" t="s">
        <v>2087</v>
      </c>
      <c r="C321" s="249" t="s">
        <v>2088</v>
      </c>
      <c r="D321" s="249" t="s">
        <v>1125</v>
      </c>
    </row>
    <row r="322" spans="1:4">
      <c r="A322" s="249" t="s">
        <v>2089</v>
      </c>
      <c r="B322" s="249" t="s">
        <v>2090</v>
      </c>
      <c r="C322" s="249" t="s">
        <v>2091</v>
      </c>
      <c r="D322" s="249" t="s">
        <v>1146</v>
      </c>
    </row>
    <row r="323" spans="1:4">
      <c r="A323" s="249" t="s">
        <v>2092</v>
      </c>
      <c r="B323" s="249" t="s">
        <v>2093</v>
      </c>
      <c r="C323" s="249" t="s">
        <v>2094</v>
      </c>
      <c r="D323" s="249" t="s">
        <v>1142</v>
      </c>
    </row>
    <row r="324" spans="1:4">
      <c r="A324" s="249" t="s">
        <v>2095</v>
      </c>
      <c r="B324" s="249" t="s">
        <v>2096</v>
      </c>
      <c r="C324" s="249" t="s">
        <v>2097</v>
      </c>
      <c r="D324" s="249" t="s">
        <v>1125</v>
      </c>
    </row>
    <row r="325" spans="1:4">
      <c r="A325" s="249" t="s">
        <v>2098</v>
      </c>
      <c r="B325" s="249" t="s">
        <v>2099</v>
      </c>
      <c r="C325" s="249" t="s">
        <v>2100</v>
      </c>
      <c r="D325" s="249" t="s">
        <v>1160</v>
      </c>
    </row>
    <row r="326" spans="1:4">
      <c r="A326" s="249" t="s">
        <v>2101</v>
      </c>
      <c r="B326" s="249" t="s">
        <v>2102</v>
      </c>
      <c r="C326" s="249" t="s">
        <v>2103</v>
      </c>
      <c r="D326" s="249" t="s">
        <v>1173</v>
      </c>
    </row>
    <row r="327" spans="1:4">
      <c r="A327" s="249" t="s">
        <v>2104</v>
      </c>
      <c r="B327" s="249" t="s">
        <v>2105</v>
      </c>
      <c r="C327" s="249" t="s">
        <v>2106</v>
      </c>
      <c r="D327" s="249" t="s">
        <v>1173</v>
      </c>
    </row>
    <row r="328" spans="1:4">
      <c r="A328" s="249" t="s">
        <v>2107</v>
      </c>
      <c r="B328" s="249" t="s">
        <v>2108</v>
      </c>
      <c r="C328" s="249" t="s">
        <v>2109</v>
      </c>
      <c r="D328" s="249" t="s">
        <v>1125</v>
      </c>
    </row>
    <row r="329" spans="1:4">
      <c r="A329" s="249" t="s">
        <v>2110</v>
      </c>
      <c r="B329" s="249" t="s">
        <v>2111</v>
      </c>
      <c r="C329" s="249" t="s">
        <v>2112</v>
      </c>
      <c r="D329" s="249" t="s">
        <v>1125</v>
      </c>
    </row>
    <row r="330" spans="1:4">
      <c r="A330" s="249" t="s">
        <v>2113</v>
      </c>
      <c r="B330" s="249" t="s">
        <v>2114</v>
      </c>
      <c r="C330" s="249" t="s">
        <v>2115</v>
      </c>
      <c r="D330" s="249" t="s">
        <v>1273</v>
      </c>
    </row>
    <row r="331" spans="1:4">
      <c r="A331" s="249" t="s">
        <v>2116</v>
      </c>
      <c r="B331" s="249" t="s">
        <v>2117</v>
      </c>
      <c r="C331" s="249" t="s">
        <v>2118</v>
      </c>
      <c r="D331" s="249" t="s">
        <v>1142</v>
      </c>
    </row>
    <row r="332" spans="1:4">
      <c r="A332" s="249" t="s">
        <v>2119</v>
      </c>
      <c r="B332" s="249" t="s">
        <v>2120</v>
      </c>
      <c r="C332" s="249" t="s">
        <v>2121</v>
      </c>
      <c r="D332" s="249" t="s">
        <v>1160</v>
      </c>
    </row>
    <row r="333" spans="1:4">
      <c r="A333" s="249" t="s">
        <v>2122</v>
      </c>
      <c r="B333" s="249" t="s">
        <v>2123</v>
      </c>
      <c r="C333" s="249" t="s">
        <v>2124</v>
      </c>
      <c r="D333" s="249" t="s">
        <v>1273</v>
      </c>
    </row>
    <row r="334" spans="1:4">
      <c r="A334" s="249" t="s">
        <v>2125</v>
      </c>
      <c r="B334" s="249" t="s">
        <v>2126</v>
      </c>
      <c r="C334" s="249" t="s">
        <v>2127</v>
      </c>
      <c r="D334" s="249" t="s">
        <v>1125</v>
      </c>
    </row>
    <row r="335" spans="1:4">
      <c r="A335" s="249" t="s">
        <v>2128</v>
      </c>
      <c r="B335" s="249" t="s">
        <v>2129</v>
      </c>
      <c r="C335" s="249" t="s">
        <v>2130</v>
      </c>
      <c r="D335" s="249" t="s">
        <v>1142</v>
      </c>
    </row>
    <row r="336" spans="1:4">
      <c r="A336" s="249" t="s">
        <v>2131</v>
      </c>
      <c r="B336" s="249" t="s">
        <v>2132</v>
      </c>
      <c r="C336" s="249" t="s">
        <v>2133</v>
      </c>
      <c r="D336" s="249" t="s">
        <v>1142</v>
      </c>
    </row>
    <row r="337" spans="1:4">
      <c r="A337" s="249" t="s">
        <v>2134</v>
      </c>
      <c r="B337" s="249" t="s">
        <v>2135</v>
      </c>
      <c r="C337" s="249" t="s">
        <v>2136</v>
      </c>
      <c r="D337" s="249" t="s">
        <v>1153</v>
      </c>
    </row>
    <row r="338" spans="1:4">
      <c r="A338" s="249" t="s">
        <v>2137</v>
      </c>
      <c r="B338" s="249" t="s">
        <v>2138</v>
      </c>
      <c r="C338" s="249" t="s">
        <v>2139</v>
      </c>
      <c r="D338" s="249" t="s">
        <v>1125</v>
      </c>
    </row>
    <row r="339" spans="1:4">
      <c r="A339" s="249" t="s">
        <v>2140</v>
      </c>
      <c r="B339" s="249" t="s">
        <v>2141</v>
      </c>
      <c r="C339" s="249" t="s">
        <v>2142</v>
      </c>
      <c r="D339" s="249" t="s">
        <v>1173</v>
      </c>
    </row>
    <row r="340" spans="1:4">
      <c r="A340" s="249" t="s">
        <v>2143</v>
      </c>
      <c r="B340" s="249" t="s">
        <v>2144</v>
      </c>
      <c r="C340" s="249" t="s">
        <v>2145</v>
      </c>
      <c r="D340" s="249" t="s">
        <v>1160</v>
      </c>
    </row>
    <row r="341" spans="1:4">
      <c r="A341" s="249" t="s">
        <v>2146</v>
      </c>
      <c r="B341" s="249" t="s">
        <v>2147</v>
      </c>
      <c r="C341" s="249" t="s">
        <v>2148</v>
      </c>
      <c r="D341" s="249" t="s">
        <v>1125</v>
      </c>
    </row>
    <row r="342" spans="1:4">
      <c r="A342" s="249" t="s">
        <v>2149</v>
      </c>
      <c r="B342" s="249" t="s">
        <v>2150</v>
      </c>
      <c r="C342" s="249" t="s">
        <v>2151</v>
      </c>
      <c r="D342" s="249" t="s">
        <v>1125</v>
      </c>
    </row>
    <row r="343" spans="1:4">
      <c r="A343" s="249" t="s">
        <v>2152</v>
      </c>
      <c r="B343" s="249" t="s">
        <v>2153</v>
      </c>
      <c r="C343" s="249" t="s">
        <v>2154</v>
      </c>
      <c r="D343" s="249" t="s">
        <v>1277</v>
      </c>
    </row>
    <row r="344" spans="1:4">
      <c r="A344" s="249" t="s">
        <v>2155</v>
      </c>
      <c r="B344" s="249" t="s">
        <v>2156</v>
      </c>
      <c r="C344" s="249" t="s">
        <v>2157</v>
      </c>
      <c r="D344" s="249" t="s">
        <v>1125</v>
      </c>
    </row>
    <row r="345" spans="1:4">
      <c r="A345" s="249" t="s">
        <v>2158</v>
      </c>
      <c r="B345" s="249" t="s">
        <v>2159</v>
      </c>
      <c r="C345" s="249" t="s">
        <v>2160</v>
      </c>
      <c r="D345" s="249" t="s">
        <v>1173</v>
      </c>
    </row>
    <row r="346" spans="1:4">
      <c r="A346" s="249" t="s">
        <v>2161</v>
      </c>
      <c r="B346" s="249" t="s">
        <v>2162</v>
      </c>
      <c r="C346" s="249" t="s">
        <v>2163</v>
      </c>
      <c r="D346" s="249" t="s">
        <v>1125</v>
      </c>
    </row>
    <row r="347" spans="1:4">
      <c r="A347" s="249" t="s">
        <v>2164</v>
      </c>
      <c r="B347" s="249" t="s">
        <v>2165</v>
      </c>
      <c r="C347" s="249" t="s">
        <v>2166</v>
      </c>
      <c r="D347" s="249" t="s">
        <v>1125</v>
      </c>
    </row>
    <row r="348" spans="1:4">
      <c r="A348" s="249" t="s">
        <v>2167</v>
      </c>
      <c r="B348" s="249" t="s">
        <v>2168</v>
      </c>
      <c r="C348" s="249" t="s">
        <v>2169</v>
      </c>
      <c r="D348" s="249" t="s">
        <v>1125</v>
      </c>
    </row>
    <row r="349" spans="1:4">
      <c r="A349" s="249" t="s">
        <v>2170</v>
      </c>
      <c r="B349" s="249" t="s">
        <v>2171</v>
      </c>
      <c r="C349" s="249" t="s">
        <v>2172</v>
      </c>
      <c r="D349" s="249" t="s">
        <v>1142</v>
      </c>
    </row>
    <row r="350" spans="1:4">
      <c r="A350" s="249" t="s">
        <v>2173</v>
      </c>
      <c r="B350" s="249" t="s">
        <v>2174</v>
      </c>
      <c r="C350" s="249" t="s">
        <v>2175</v>
      </c>
      <c r="D350" s="249" t="s">
        <v>1125</v>
      </c>
    </row>
    <row r="351" spans="1:4">
      <c r="A351" s="249" t="s">
        <v>2176</v>
      </c>
      <c r="B351" s="249" t="s">
        <v>2177</v>
      </c>
      <c r="C351" s="249" t="s">
        <v>2178</v>
      </c>
      <c r="D351" s="249" t="s">
        <v>1380</v>
      </c>
    </row>
    <row r="352" spans="1:4">
      <c r="A352" s="249" t="s">
        <v>2179</v>
      </c>
      <c r="B352" s="249" t="s">
        <v>2180</v>
      </c>
      <c r="C352" s="249" t="s">
        <v>2181</v>
      </c>
      <c r="D352" s="249" t="s">
        <v>1125</v>
      </c>
    </row>
    <row r="353" spans="1:4">
      <c r="A353" s="249" t="s">
        <v>2182</v>
      </c>
      <c r="B353" s="249" t="s">
        <v>2183</v>
      </c>
      <c r="C353" s="249" t="s">
        <v>2184</v>
      </c>
      <c r="D353" s="249" t="s">
        <v>1173</v>
      </c>
    </row>
    <row r="354" spans="1:4">
      <c r="A354" s="249" t="s">
        <v>2185</v>
      </c>
      <c r="B354" s="249" t="s">
        <v>2186</v>
      </c>
      <c r="C354" s="249" t="s">
        <v>2187</v>
      </c>
      <c r="D354" s="249" t="s">
        <v>1125</v>
      </c>
    </row>
    <row r="355" spans="1:4">
      <c r="A355" s="249" t="s">
        <v>2188</v>
      </c>
      <c r="B355" s="249" t="s">
        <v>2189</v>
      </c>
      <c r="C355" s="249" t="s">
        <v>2190</v>
      </c>
      <c r="D355" s="249" t="s">
        <v>1173</v>
      </c>
    </row>
    <row r="356" spans="1:4">
      <c r="A356" s="249" t="s">
        <v>2191</v>
      </c>
      <c r="B356" s="249" t="s">
        <v>2192</v>
      </c>
      <c r="C356" s="249" t="s">
        <v>2193</v>
      </c>
      <c r="D356" s="249" t="s">
        <v>1125</v>
      </c>
    </row>
    <row r="357" spans="1:4">
      <c r="A357" s="249" t="s">
        <v>2194</v>
      </c>
      <c r="B357" s="249" t="s">
        <v>2195</v>
      </c>
      <c r="C357" s="249" t="s">
        <v>2196</v>
      </c>
      <c r="D357" s="249" t="s">
        <v>1153</v>
      </c>
    </row>
    <row r="358" spans="1:4">
      <c r="A358" s="249" t="s">
        <v>2197</v>
      </c>
      <c r="B358" s="249" t="s">
        <v>2198</v>
      </c>
      <c r="C358" s="249" t="s">
        <v>2199</v>
      </c>
      <c r="D358" s="249" t="s">
        <v>1160</v>
      </c>
    </row>
    <row r="359" spans="1:4">
      <c r="A359" s="249" t="s">
        <v>2200</v>
      </c>
      <c r="B359" s="249" t="s">
        <v>2201</v>
      </c>
      <c r="C359" s="249" t="s">
        <v>2202</v>
      </c>
      <c r="D359" s="249" t="s">
        <v>1125</v>
      </c>
    </row>
    <row r="360" spans="1:4">
      <c r="A360" s="249" t="s">
        <v>2203</v>
      </c>
      <c r="B360" s="249" t="s">
        <v>2204</v>
      </c>
      <c r="C360" s="249" t="s">
        <v>2205</v>
      </c>
      <c r="D360" s="249" t="s">
        <v>1146</v>
      </c>
    </row>
    <row r="361" spans="1:4">
      <c r="A361" s="249" t="s">
        <v>2206</v>
      </c>
      <c r="B361" s="249" t="s">
        <v>2207</v>
      </c>
      <c r="C361" s="249" t="s">
        <v>2208</v>
      </c>
      <c r="D361" s="249" t="s">
        <v>1125</v>
      </c>
    </row>
    <row r="362" spans="1:4">
      <c r="A362" s="249" t="s">
        <v>2209</v>
      </c>
      <c r="B362" s="249" t="s">
        <v>2210</v>
      </c>
      <c r="C362" s="249" t="s">
        <v>2211</v>
      </c>
      <c r="D362" s="249" t="s">
        <v>1125</v>
      </c>
    </row>
    <row r="363" spans="1:4">
      <c r="A363" s="249" t="s">
        <v>2212</v>
      </c>
      <c r="B363" s="249" t="s">
        <v>2213</v>
      </c>
      <c r="C363" s="249" t="s">
        <v>2214</v>
      </c>
      <c r="D363" s="249" t="s">
        <v>1160</v>
      </c>
    </row>
    <row r="364" spans="1:4">
      <c r="A364" s="249" t="s">
        <v>2215</v>
      </c>
      <c r="B364" s="249" t="s">
        <v>2216</v>
      </c>
      <c r="C364" s="249" t="s">
        <v>2217</v>
      </c>
      <c r="D364" s="249" t="s">
        <v>1160</v>
      </c>
    </row>
    <row r="365" spans="1:4">
      <c r="A365" s="249" t="s">
        <v>2218</v>
      </c>
      <c r="B365" s="249" t="s">
        <v>2219</v>
      </c>
      <c r="C365" s="249" t="s">
        <v>2220</v>
      </c>
      <c r="D365" s="249" t="s">
        <v>1153</v>
      </c>
    </row>
    <row r="366" spans="1:4">
      <c r="A366" s="249" t="s">
        <v>2221</v>
      </c>
      <c r="B366" s="249" t="s">
        <v>2222</v>
      </c>
      <c r="C366" s="249" t="s">
        <v>2223</v>
      </c>
      <c r="D366" s="249" t="s">
        <v>1153</v>
      </c>
    </row>
    <row r="367" spans="1:4">
      <c r="A367" s="249" t="s">
        <v>2224</v>
      </c>
      <c r="B367" s="249" t="s">
        <v>2225</v>
      </c>
      <c r="C367" s="249" t="s">
        <v>2226</v>
      </c>
      <c r="D367" s="249" t="s">
        <v>1173</v>
      </c>
    </row>
    <row r="368" spans="1:4">
      <c r="A368" s="249" t="s">
        <v>2227</v>
      </c>
      <c r="B368" s="249" t="s">
        <v>2228</v>
      </c>
      <c r="C368" s="249" t="s">
        <v>2229</v>
      </c>
      <c r="D368" s="249" t="s">
        <v>1125</v>
      </c>
    </row>
    <row r="369" spans="1:4">
      <c r="A369" s="249" t="s">
        <v>2230</v>
      </c>
      <c r="B369" s="249" t="s">
        <v>2231</v>
      </c>
      <c r="C369" s="249" t="s">
        <v>2232</v>
      </c>
      <c r="D369" s="249" t="s">
        <v>1273</v>
      </c>
    </row>
    <row r="370" spans="1:4">
      <c r="A370" s="249" t="s">
        <v>2233</v>
      </c>
      <c r="B370" s="249" t="s">
        <v>2234</v>
      </c>
      <c r="C370" s="249" t="s">
        <v>2235</v>
      </c>
      <c r="D370" s="249" t="s">
        <v>1142</v>
      </c>
    </row>
    <row r="371" spans="1:4">
      <c r="A371" s="249" t="s">
        <v>2236</v>
      </c>
      <c r="B371" s="249" t="s">
        <v>2237</v>
      </c>
      <c r="C371" s="249" t="s">
        <v>2238</v>
      </c>
      <c r="D371" s="249" t="s">
        <v>1125</v>
      </c>
    </row>
    <row r="372" spans="1:4">
      <c r="A372" s="249" t="s">
        <v>2239</v>
      </c>
      <c r="B372" s="249" t="s">
        <v>2240</v>
      </c>
      <c r="C372" s="249" t="s">
        <v>2241</v>
      </c>
      <c r="D372" s="249" t="s">
        <v>1125</v>
      </c>
    </row>
    <row r="373" spans="1:4">
      <c r="A373" s="249" t="s">
        <v>2242</v>
      </c>
      <c r="B373" s="249" t="s">
        <v>2243</v>
      </c>
      <c r="C373" s="249" t="s">
        <v>2244</v>
      </c>
      <c r="D373" s="249" t="s">
        <v>1125</v>
      </c>
    </row>
    <row r="374" spans="1:4">
      <c r="A374" s="249" t="s">
        <v>2245</v>
      </c>
      <c r="B374" s="249" t="s">
        <v>2246</v>
      </c>
      <c r="C374" s="249" t="s">
        <v>2247</v>
      </c>
      <c r="D374" s="249" t="s">
        <v>1125</v>
      </c>
    </row>
    <row r="375" spans="1:4">
      <c r="A375" s="249" t="s">
        <v>2248</v>
      </c>
      <c r="B375" s="249" t="s">
        <v>2249</v>
      </c>
      <c r="C375" s="249" t="s">
        <v>2250</v>
      </c>
      <c r="D375" s="249" t="s">
        <v>1173</v>
      </c>
    </row>
    <row r="376" spans="1:4">
      <c r="A376" s="249" t="s">
        <v>2251</v>
      </c>
      <c r="B376" s="249" t="s">
        <v>2252</v>
      </c>
      <c r="C376" s="249" t="s">
        <v>2253</v>
      </c>
      <c r="D376" s="249" t="s">
        <v>1125</v>
      </c>
    </row>
    <row r="377" spans="1:4">
      <c r="A377" s="249" t="s">
        <v>2254</v>
      </c>
      <c r="B377" s="249" t="s">
        <v>2255</v>
      </c>
      <c r="C377" s="249" t="s">
        <v>2256</v>
      </c>
      <c r="D377" s="249" t="s">
        <v>1125</v>
      </c>
    </row>
    <row r="378" spans="1:4">
      <c r="A378" s="249" t="s">
        <v>2257</v>
      </c>
      <c r="B378" s="249" t="s">
        <v>2258</v>
      </c>
      <c r="C378" s="249" t="s">
        <v>2259</v>
      </c>
      <c r="D378" s="249" t="s">
        <v>1125</v>
      </c>
    </row>
    <row r="379" spans="1:4">
      <c r="A379" s="249" t="s">
        <v>2260</v>
      </c>
      <c r="B379" s="249" t="s">
        <v>2261</v>
      </c>
      <c r="C379" s="249" t="s">
        <v>2262</v>
      </c>
      <c r="D379" s="249" t="s">
        <v>1453</v>
      </c>
    </row>
    <row r="380" spans="1:4">
      <c r="A380" s="249" t="s">
        <v>2263</v>
      </c>
      <c r="B380" s="249" t="s">
        <v>2264</v>
      </c>
      <c r="C380" s="249" t="s">
        <v>2265</v>
      </c>
      <c r="D380" s="249" t="s">
        <v>1142</v>
      </c>
    </row>
    <row r="381" spans="1:4">
      <c r="A381" s="249" t="s">
        <v>2266</v>
      </c>
      <c r="B381" s="249" t="s">
        <v>2267</v>
      </c>
      <c r="C381" s="249" t="s">
        <v>2268</v>
      </c>
      <c r="D381" s="249" t="s">
        <v>1277</v>
      </c>
    </row>
    <row r="382" spans="1:4">
      <c r="A382" s="249" t="s">
        <v>2269</v>
      </c>
      <c r="B382" s="249" t="s">
        <v>2270</v>
      </c>
      <c r="C382" s="249" t="s">
        <v>2271</v>
      </c>
      <c r="D382" s="249" t="s">
        <v>1146</v>
      </c>
    </row>
    <row r="383" spans="1:4">
      <c r="A383" s="249" t="s">
        <v>2272</v>
      </c>
      <c r="B383" s="249" t="s">
        <v>2273</v>
      </c>
      <c r="C383" s="249" t="s">
        <v>2274</v>
      </c>
      <c r="D383" s="249" t="s">
        <v>1142</v>
      </c>
    </row>
    <row r="384" spans="1:4">
      <c r="A384" s="249" t="s">
        <v>2275</v>
      </c>
      <c r="B384" s="249" t="s">
        <v>2276</v>
      </c>
      <c r="C384" s="249" t="s">
        <v>2277</v>
      </c>
      <c r="D384" s="249" t="s">
        <v>1173</v>
      </c>
    </row>
    <row r="385" spans="1:4">
      <c r="A385" s="249" t="s">
        <v>2278</v>
      </c>
      <c r="B385" s="249" t="s">
        <v>2279</v>
      </c>
      <c r="C385" s="249" t="s">
        <v>2280</v>
      </c>
      <c r="D385" s="249" t="s">
        <v>1277</v>
      </c>
    </row>
    <row r="386" spans="1:4">
      <c r="A386" s="249" t="s">
        <v>2281</v>
      </c>
      <c r="B386" s="249" t="s">
        <v>2282</v>
      </c>
      <c r="C386" s="249" t="s">
        <v>2283</v>
      </c>
      <c r="D386" s="249" t="s">
        <v>1125</v>
      </c>
    </row>
    <row r="387" spans="1:4">
      <c r="A387" s="249" t="s">
        <v>2284</v>
      </c>
      <c r="B387" s="249" t="s">
        <v>2285</v>
      </c>
      <c r="C387" s="249" t="s">
        <v>2286</v>
      </c>
      <c r="D387" s="249" t="s">
        <v>1125</v>
      </c>
    </row>
    <row r="388" spans="1:4">
      <c r="A388" s="249" t="s">
        <v>2287</v>
      </c>
      <c r="B388" s="249" t="s">
        <v>2288</v>
      </c>
      <c r="C388" s="249" t="s">
        <v>2289</v>
      </c>
      <c r="D388" s="249" t="s">
        <v>1273</v>
      </c>
    </row>
    <row r="389" spans="1:4">
      <c r="A389" s="249" t="s">
        <v>2290</v>
      </c>
      <c r="B389" s="249" t="s">
        <v>2291</v>
      </c>
      <c r="C389" s="249" t="s">
        <v>2292</v>
      </c>
      <c r="D389" s="249" t="s">
        <v>1277</v>
      </c>
    </row>
    <row r="390" spans="1:4">
      <c r="A390" s="249" t="s">
        <v>2293</v>
      </c>
      <c r="B390" s="249" t="s">
        <v>2294</v>
      </c>
      <c r="C390" s="249" t="s">
        <v>2295</v>
      </c>
      <c r="D390" s="249" t="s">
        <v>1146</v>
      </c>
    </row>
    <row r="391" spans="1:4">
      <c r="A391" s="249" t="s">
        <v>2296</v>
      </c>
      <c r="B391" s="249" t="s">
        <v>2297</v>
      </c>
      <c r="C391" s="249" t="s">
        <v>2298</v>
      </c>
      <c r="D391" s="249" t="s">
        <v>1142</v>
      </c>
    </row>
    <row r="392" spans="1:4">
      <c r="A392" s="249" t="s">
        <v>2299</v>
      </c>
      <c r="B392" s="249" t="s">
        <v>2300</v>
      </c>
      <c r="C392" s="249" t="s">
        <v>2301</v>
      </c>
      <c r="D392" s="249" t="s">
        <v>1453</v>
      </c>
    </row>
    <row r="393" spans="1:4">
      <c r="A393" s="249" t="s">
        <v>2302</v>
      </c>
      <c r="B393" s="249" t="s">
        <v>2303</v>
      </c>
      <c r="C393" s="249" t="s">
        <v>2304</v>
      </c>
      <c r="D393" s="249" t="s">
        <v>1153</v>
      </c>
    </row>
    <row r="394" spans="1:4">
      <c r="A394" s="249" t="s">
        <v>2305</v>
      </c>
      <c r="B394" s="249" t="s">
        <v>2306</v>
      </c>
      <c r="C394" s="249" t="s">
        <v>2307</v>
      </c>
      <c r="D394" s="249" t="s">
        <v>1173</v>
      </c>
    </row>
    <row r="395" spans="1:4">
      <c r="A395" s="249" t="s">
        <v>2308</v>
      </c>
      <c r="B395" s="249" t="s">
        <v>2309</v>
      </c>
      <c r="C395" s="249" t="s">
        <v>2310</v>
      </c>
      <c r="D395" s="249" t="s">
        <v>1160</v>
      </c>
    </row>
    <row r="396" spans="1:4">
      <c r="A396" s="249" t="s">
        <v>2311</v>
      </c>
      <c r="B396" s="249" t="s">
        <v>2312</v>
      </c>
      <c r="C396" s="249" t="s">
        <v>2313</v>
      </c>
      <c r="D396" s="249" t="s">
        <v>1173</v>
      </c>
    </row>
    <row r="397" spans="1:4">
      <c r="A397" s="249" t="s">
        <v>2314</v>
      </c>
      <c r="B397" s="249" t="s">
        <v>2315</v>
      </c>
      <c r="C397" s="249" t="s">
        <v>2316</v>
      </c>
      <c r="D397" s="249" t="s">
        <v>1142</v>
      </c>
    </row>
    <row r="398" spans="1:4">
      <c r="A398" s="249" t="s">
        <v>2317</v>
      </c>
      <c r="B398" s="249" t="s">
        <v>2318</v>
      </c>
      <c r="C398" s="249" t="s">
        <v>2319</v>
      </c>
      <c r="D398" s="249" t="s">
        <v>1125</v>
      </c>
    </row>
    <row r="399" spans="1:4">
      <c r="A399" s="249" t="s">
        <v>2320</v>
      </c>
      <c r="B399" s="249" t="s">
        <v>2321</v>
      </c>
      <c r="C399" s="249" t="s">
        <v>2322</v>
      </c>
      <c r="D399" s="249" t="s">
        <v>1173</v>
      </c>
    </row>
    <row r="400" spans="1:4">
      <c r="A400" s="249" t="s">
        <v>2323</v>
      </c>
      <c r="B400" s="249" t="s">
        <v>2324</v>
      </c>
      <c r="C400" s="249" t="s">
        <v>2325</v>
      </c>
      <c r="D400" s="249" t="s">
        <v>1160</v>
      </c>
    </row>
    <row r="401" spans="1:4">
      <c r="A401" s="249" t="s">
        <v>2326</v>
      </c>
      <c r="B401" s="249" t="s">
        <v>2327</v>
      </c>
      <c r="C401" s="249" t="s">
        <v>2328</v>
      </c>
      <c r="D401" s="249" t="s">
        <v>1125</v>
      </c>
    </row>
    <row r="402" spans="1:4">
      <c r="A402" s="249" t="s">
        <v>2329</v>
      </c>
      <c r="B402" s="249" t="s">
        <v>2330</v>
      </c>
      <c r="C402" s="249" t="s">
        <v>2331</v>
      </c>
      <c r="D402" s="249" t="s">
        <v>1173</v>
      </c>
    </row>
    <row r="403" spans="1:4">
      <c r="A403" s="249" t="s">
        <v>2332</v>
      </c>
      <c r="B403" s="249" t="s">
        <v>2333</v>
      </c>
      <c r="C403" s="249" t="s">
        <v>2334</v>
      </c>
      <c r="D403" s="249" t="s">
        <v>1160</v>
      </c>
    </row>
    <row r="404" spans="1:4">
      <c r="A404" s="249" t="s">
        <v>2335</v>
      </c>
      <c r="B404" s="249" t="s">
        <v>2336</v>
      </c>
      <c r="C404" s="249" t="s">
        <v>2337</v>
      </c>
      <c r="D404" s="249" t="s">
        <v>1125</v>
      </c>
    </row>
    <row r="405" spans="1:4">
      <c r="A405" s="249" t="s">
        <v>2338</v>
      </c>
      <c r="B405" s="249" t="s">
        <v>2339</v>
      </c>
      <c r="C405" s="249" t="s">
        <v>2340</v>
      </c>
      <c r="D405" s="249" t="s">
        <v>1273</v>
      </c>
    </row>
    <row r="406" spans="1:4">
      <c r="A406" s="249" t="s">
        <v>2341</v>
      </c>
      <c r="B406" s="249" t="s">
        <v>2342</v>
      </c>
      <c r="C406" s="249" t="s">
        <v>2343</v>
      </c>
      <c r="D406" s="249" t="s">
        <v>1125</v>
      </c>
    </row>
    <row r="407" spans="1:4">
      <c r="A407" s="249" t="s">
        <v>2344</v>
      </c>
      <c r="B407" s="249" t="s">
        <v>2345</v>
      </c>
      <c r="C407" s="249" t="s">
        <v>2346</v>
      </c>
      <c r="D407" s="249" t="s">
        <v>1125</v>
      </c>
    </row>
    <row r="408" spans="1:4">
      <c r="A408" s="249" t="s">
        <v>2347</v>
      </c>
      <c r="B408" s="249" t="s">
        <v>2348</v>
      </c>
      <c r="C408" s="249" t="s">
        <v>2349</v>
      </c>
      <c r="D408" s="249" t="s">
        <v>1125</v>
      </c>
    </row>
    <row r="409" spans="1:4">
      <c r="A409" s="249" t="s">
        <v>2350</v>
      </c>
      <c r="B409" s="249" t="s">
        <v>2351</v>
      </c>
      <c r="C409" s="249" t="s">
        <v>2352</v>
      </c>
      <c r="D409" s="249" t="s">
        <v>1125</v>
      </c>
    </row>
    <row r="410" spans="1:4">
      <c r="A410" s="249" t="s">
        <v>2353</v>
      </c>
      <c r="B410" s="249" t="s">
        <v>2354</v>
      </c>
      <c r="C410" s="249" t="s">
        <v>2355</v>
      </c>
      <c r="D410" s="249" t="s">
        <v>1173</v>
      </c>
    </row>
    <row r="411" spans="1:4">
      <c r="A411" s="249" t="s">
        <v>2356</v>
      </c>
      <c r="B411" s="249" t="s">
        <v>2357</v>
      </c>
      <c r="C411" s="249" t="s">
        <v>2358</v>
      </c>
      <c r="D411" s="249" t="s">
        <v>1380</v>
      </c>
    </row>
    <row r="412" spans="1:4">
      <c r="A412" s="342"/>
      <c r="B412" s="342"/>
      <c r="C412" s="342"/>
      <c r="D412" s="249"/>
    </row>
    <row r="413" spans="1:4">
      <c r="A413" s="342"/>
      <c r="B413" s="342"/>
      <c r="C413" s="342"/>
      <c r="D413" s="249"/>
    </row>
    <row r="414" spans="1:4">
      <c r="A414" s="342"/>
      <c r="B414" s="342"/>
      <c r="C414" s="342"/>
      <c r="D414" s="249"/>
    </row>
    <row r="415" spans="1:4">
      <c r="A415" s="342"/>
      <c r="B415" s="342"/>
      <c r="C415" s="342"/>
      <c r="D415" s="249"/>
    </row>
    <row r="416" spans="1:4">
      <c r="A416" s="342"/>
      <c r="B416" s="342"/>
      <c r="C416" s="342"/>
      <c r="D416" s="249"/>
    </row>
    <row r="417" spans="1:4">
      <c r="A417" s="342"/>
      <c r="B417" s="342"/>
      <c r="C417" s="342"/>
      <c r="D417" s="249"/>
    </row>
    <row r="418" spans="1:4">
      <c r="A418" s="342"/>
      <c r="B418" s="342"/>
      <c r="C418" s="342"/>
      <c r="D418" s="249"/>
    </row>
    <row r="419" spans="1:4">
      <c r="A419" s="342"/>
      <c r="B419" s="342"/>
      <c r="C419" s="342"/>
      <c r="D419" s="249"/>
    </row>
    <row r="420" spans="1:4">
      <c r="A420" s="342"/>
      <c r="B420" s="342"/>
      <c r="C420" s="342"/>
      <c r="D420" s="249"/>
    </row>
    <row r="421" spans="1:4">
      <c r="A421" s="342"/>
      <c r="B421" s="342"/>
      <c r="C421" s="342"/>
      <c r="D421" s="249"/>
    </row>
    <row r="422" spans="1:4">
      <c r="A422" s="342"/>
      <c r="B422" s="342"/>
      <c r="C422" s="342"/>
      <c r="D422" s="249"/>
    </row>
    <row r="423" spans="1:4">
      <c r="A423" s="342"/>
      <c r="B423" s="342"/>
      <c r="C423" s="342"/>
      <c r="D423" s="249"/>
    </row>
    <row r="424" spans="1:4">
      <c r="A424" s="342"/>
      <c r="B424" s="342"/>
      <c r="C424" s="342"/>
      <c r="D424" s="249"/>
    </row>
    <row r="425" spans="1:4">
      <c r="A425" s="342"/>
      <c r="B425" s="342"/>
      <c r="C425" s="342"/>
      <c r="D425" s="249"/>
    </row>
    <row r="426" spans="1:4">
      <c r="A426" s="342"/>
      <c r="B426" s="342"/>
      <c r="C426" s="342"/>
      <c r="D426" s="249"/>
    </row>
    <row r="427" spans="1:4">
      <c r="A427" s="342"/>
      <c r="B427" s="342"/>
      <c r="C427" s="342"/>
      <c r="D427" s="249"/>
    </row>
    <row r="428" spans="1:4">
      <c r="A428" s="342"/>
      <c r="B428" s="342"/>
      <c r="C428" s="342"/>
      <c r="D428" s="249"/>
    </row>
    <row r="429" spans="1:4">
      <c r="A429" s="342"/>
      <c r="B429" s="342"/>
      <c r="C429" s="342"/>
      <c r="D429" s="249"/>
    </row>
    <row r="430" spans="1:4">
      <c r="A430" s="342"/>
      <c r="B430" s="342"/>
      <c r="C430" s="342"/>
      <c r="D430" s="249"/>
    </row>
    <row r="431" spans="1:4">
      <c r="A431" s="342"/>
      <c r="B431" s="342"/>
      <c r="C431" s="342"/>
      <c r="D431" s="249"/>
    </row>
    <row r="432" spans="1:4">
      <c r="A432" s="342"/>
      <c r="B432" s="342"/>
      <c r="C432" s="342"/>
      <c r="D432" s="24"/>
    </row>
    <row r="433" spans="1:4">
      <c r="A433" s="342"/>
      <c r="B433" s="342"/>
      <c r="C433" s="342"/>
      <c r="D433" s="24"/>
    </row>
    <row r="434" spans="1:4">
      <c r="A434" s="342"/>
      <c r="B434" s="342"/>
      <c r="C434" s="342"/>
      <c r="D434" s="24"/>
    </row>
    <row r="435" spans="1:4">
      <c r="A435" s="342"/>
      <c r="B435" s="342"/>
      <c r="C435" s="342"/>
      <c r="D435" s="24"/>
    </row>
    <row r="436" spans="1:4">
      <c r="A436" s="342"/>
      <c r="B436" s="342"/>
      <c r="C436" s="342"/>
      <c r="D436" s="24"/>
    </row>
    <row r="437" spans="1:4">
      <c r="A437" s="342"/>
      <c r="B437" s="342"/>
      <c r="C437" s="342"/>
      <c r="D437" s="24"/>
    </row>
    <row r="438" spans="1:4">
      <c r="A438" s="342"/>
      <c r="B438" s="342"/>
      <c r="C438" s="342"/>
      <c r="D438" s="24"/>
    </row>
    <row r="439" spans="1:4">
      <c r="A439" s="342"/>
      <c r="B439" s="342"/>
      <c r="C439" s="342"/>
      <c r="D439" s="24"/>
    </row>
    <row r="440" spans="1:4">
      <c r="A440" s="342"/>
      <c r="B440" s="342"/>
      <c r="C440" s="342"/>
    </row>
    <row r="441" spans="1:4">
      <c r="A441" s="342"/>
      <c r="B441" s="342"/>
      <c r="C441" s="342"/>
    </row>
    <row r="442" spans="1:4">
      <c r="A442" s="342"/>
      <c r="B442" s="342"/>
      <c r="C442" s="342"/>
    </row>
    <row r="443" spans="1:4">
      <c r="A443" s="342"/>
      <c r="B443" s="342"/>
      <c r="C443" s="342"/>
    </row>
    <row r="444" spans="1:4">
      <c r="A444" s="342"/>
      <c r="B444" s="342"/>
      <c r="C444" s="342"/>
    </row>
    <row r="445" spans="1:4">
      <c r="A445" s="342"/>
      <c r="B445" s="342"/>
      <c r="C445" s="342"/>
    </row>
    <row r="446" spans="1:4">
      <c r="A446" s="342"/>
      <c r="B446" s="342"/>
      <c r="C446" s="342"/>
    </row>
    <row r="447" spans="1:4">
      <c r="A447" s="342"/>
      <c r="B447" s="342"/>
      <c r="C447" s="342"/>
    </row>
    <row r="448" spans="1:4">
      <c r="A448" s="342"/>
      <c r="B448" s="342"/>
      <c r="C448" s="342"/>
    </row>
    <row r="449" spans="1:3">
      <c r="A449" s="342"/>
      <c r="B449" s="342"/>
      <c r="C449" s="342"/>
    </row>
    <row r="450" spans="1:3">
      <c r="A450" s="342"/>
      <c r="B450" s="342"/>
      <c r="C450" s="342"/>
    </row>
    <row r="451" spans="1:3">
      <c r="A451" s="342"/>
      <c r="B451" s="342"/>
      <c r="C451" s="342"/>
    </row>
    <row r="452" spans="1:3">
      <c r="A452" s="342"/>
      <c r="B452" s="342"/>
      <c r="C452" s="342"/>
    </row>
    <row r="453" spans="1:3">
      <c r="A453" s="342"/>
      <c r="B453" s="342"/>
      <c r="C453" s="342"/>
    </row>
    <row r="454" spans="1:3">
      <c r="A454" s="342"/>
      <c r="B454" s="342"/>
      <c r="C454" s="342"/>
    </row>
    <row r="455" spans="1:3">
      <c r="A455" s="342"/>
      <c r="B455" s="342"/>
      <c r="C455" s="342"/>
    </row>
    <row r="456" spans="1:3">
      <c r="A456" s="342"/>
      <c r="B456" s="342"/>
      <c r="C456" s="342"/>
    </row>
    <row r="457" spans="1:3">
      <c r="A457" s="342"/>
      <c r="B457" s="342"/>
      <c r="C457" s="342"/>
    </row>
    <row r="458" spans="1:3">
      <c r="A458" s="342"/>
      <c r="B458" s="342"/>
      <c r="C458" s="342"/>
    </row>
    <row r="459" spans="1:3">
      <c r="A459" s="342"/>
      <c r="B459" s="342"/>
      <c r="C459" s="342"/>
    </row>
    <row r="460" spans="1:3">
      <c r="A460" s="342"/>
      <c r="B460" s="342"/>
      <c r="C460" s="342"/>
    </row>
    <row r="461" spans="1:3">
      <c r="A461" s="342"/>
      <c r="B461" s="342"/>
      <c r="C461" s="342"/>
    </row>
    <row r="462" spans="1:3">
      <c r="A462" s="342"/>
      <c r="B462" s="342"/>
      <c r="C462" s="342"/>
    </row>
    <row r="463" spans="1:3">
      <c r="A463" s="342"/>
      <c r="B463" s="342"/>
      <c r="C463" s="342"/>
    </row>
    <row r="464" spans="1:3">
      <c r="A464" s="342"/>
      <c r="B464" s="342"/>
      <c r="C464" s="342"/>
    </row>
    <row r="465" spans="1:3">
      <c r="A465" s="342"/>
      <c r="B465" s="342"/>
      <c r="C465" s="342"/>
    </row>
    <row r="466" spans="1:3">
      <c r="A466" s="342"/>
      <c r="B466" s="342"/>
      <c r="C466" s="342"/>
    </row>
    <row r="467" spans="1:3">
      <c r="A467" s="342"/>
      <c r="B467" s="342"/>
      <c r="C467" s="342"/>
    </row>
    <row r="468" spans="1:3">
      <c r="A468" s="342"/>
      <c r="B468" s="342"/>
      <c r="C468" s="342"/>
    </row>
    <row r="469" spans="1:3">
      <c r="A469" s="342"/>
      <c r="B469" s="342"/>
      <c r="C469" s="342"/>
    </row>
    <row r="470" spans="1:3">
      <c r="A470" s="342"/>
      <c r="B470" s="342"/>
      <c r="C470" s="342"/>
    </row>
    <row r="471" spans="1:3">
      <c r="A471" s="342"/>
      <c r="B471" s="342"/>
      <c r="C471" s="342"/>
    </row>
    <row r="472" spans="1:3">
      <c r="A472" s="342"/>
      <c r="B472" s="342"/>
      <c r="C472" s="342"/>
    </row>
    <row r="473" spans="1:3">
      <c r="A473" s="342"/>
      <c r="B473" s="342"/>
      <c r="C473" s="342"/>
    </row>
    <row r="474" spans="1:3">
      <c r="A474" s="342"/>
      <c r="B474" s="342"/>
      <c r="C474" s="342"/>
    </row>
    <row r="475" spans="1:3">
      <c r="A475" s="342"/>
      <c r="B475" s="342"/>
      <c r="C475" s="342"/>
    </row>
    <row r="476" spans="1:3">
      <c r="A476" s="342"/>
      <c r="B476" s="342"/>
      <c r="C476" s="342"/>
    </row>
    <row r="477" spans="1:3">
      <c r="A477" s="342"/>
      <c r="B477" s="342"/>
      <c r="C477" s="342"/>
    </row>
    <row r="478" spans="1:3">
      <c r="A478" s="342"/>
      <c r="B478" s="342"/>
      <c r="C478" s="342"/>
    </row>
    <row r="479" spans="1:3">
      <c r="A479" s="342"/>
      <c r="B479" s="342"/>
      <c r="C479" s="342"/>
    </row>
    <row r="480" spans="1:3">
      <c r="A480" s="342"/>
      <c r="B480" s="342"/>
      <c r="C480" s="342"/>
    </row>
    <row r="481" spans="1:3">
      <c r="A481" s="342"/>
      <c r="B481" s="342"/>
      <c r="C481" s="342"/>
    </row>
    <row r="482" spans="1:3">
      <c r="A482" s="342"/>
      <c r="B482" s="342"/>
      <c r="C482" s="342"/>
    </row>
    <row r="483" spans="1:3">
      <c r="A483" s="342"/>
      <c r="B483" s="342"/>
      <c r="C483" s="342"/>
    </row>
    <row r="484" spans="1:3">
      <c r="A484" s="342"/>
      <c r="B484" s="342"/>
      <c r="C484" s="342"/>
    </row>
    <row r="485" spans="1:3">
      <c r="A485" s="342"/>
      <c r="B485" s="342"/>
      <c r="C485" s="342"/>
    </row>
    <row r="486" spans="1:3">
      <c r="A486" s="342"/>
      <c r="B486" s="342"/>
      <c r="C486" s="342"/>
    </row>
    <row r="487" spans="1:3">
      <c r="A487" s="342"/>
      <c r="B487" s="342"/>
      <c r="C487" s="342"/>
    </row>
    <row r="488" spans="1:3">
      <c r="A488" s="342"/>
      <c r="B488" s="342"/>
      <c r="C488" s="342"/>
    </row>
    <row r="489" spans="1:3">
      <c r="A489" s="342"/>
      <c r="B489" s="342"/>
      <c r="C489" s="342"/>
    </row>
    <row r="490" spans="1:3">
      <c r="A490" s="342"/>
      <c r="B490" s="342"/>
      <c r="C490" s="342"/>
    </row>
    <row r="491" spans="1:3">
      <c r="A491" s="342"/>
      <c r="B491" s="342"/>
      <c r="C491" s="342"/>
    </row>
    <row r="492" spans="1:3">
      <c r="A492" s="342"/>
      <c r="B492" s="342"/>
      <c r="C492" s="342"/>
    </row>
    <row r="493" spans="1:3">
      <c r="A493" s="342"/>
      <c r="B493" s="342"/>
      <c r="C493" s="342"/>
    </row>
    <row r="494" spans="1:3">
      <c r="A494" s="342"/>
      <c r="B494" s="342"/>
      <c r="C494" s="342"/>
    </row>
    <row r="495" spans="1:3">
      <c r="A495" s="342"/>
      <c r="B495" s="342"/>
      <c r="C495" s="342"/>
    </row>
    <row r="496" spans="1:3">
      <c r="A496" s="342"/>
      <c r="B496" s="342"/>
      <c r="C496" s="342"/>
    </row>
    <row r="497" spans="1:3">
      <c r="A497" s="342"/>
      <c r="B497" s="342"/>
      <c r="C497" s="342"/>
    </row>
    <row r="498" spans="1:3">
      <c r="A498" s="342"/>
      <c r="B498" s="342"/>
      <c r="C498" s="342"/>
    </row>
    <row r="499" spans="1:3">
      <c r="A499" s="342"/>
      <c r="B499" s="342"/>
      <c r="C499" s="342"/>
    </row>
    <row r="500" spans="1:3">
      <c r="A500" s="342"/>
      <c r="B500" s="342"/>
      <c r="C500" s="342"/>
    </row>
    <row r="501" spans="1:3">
      <c r="A501" s="342"/>
      <c r="B501" s="342"/>
      <c r="C501" s="342"/>
    </row>
    <row r="502" spans="1:3">
      <c r="A502" s="342"/>
      <c r="B502" s="342"/>
      <c r="C502" s="342"/>
    </row>
    <row r="503" spans="1:3">
      <c r="A503" s="342"/>
      <c r="B503" s="342"/>
      <c r="C503" s="342"/>
    </row>
    <row r="504" spans="1:3">
      <c r="A504" s="342"/>
      <c r="B504" s="342"/>
      <c r="C504" s="342"/>
    </row>
    <row r="505" spans="1:3">
      <c r="A505" s="342"/>
      <c r="B505" s="342"/>
      <c r="C505" s="342"/>
    </row>
    <row r="506" spans="1:3">
      <c r="A506" s="342"/>
      <c r="B506" s="342"/>
      <c r="C506" s="342"/>
    </row>
    <row r="507" spans="1:3">
      <c r="A507" s="342"/>
      <c r="B507" s="342"/>
      <c r="C507" s="342"/>
    </row>
    <row r="508" spans="1:3">
      <c r="A508" s="342"/>
      <c r="B508" s="342"/>
      <c r="C508" s="342"/>
    </row>
    <row r="509" spans="1:3">
      <c r="A509" s="342"/>
      <c r="B509" s="342"/>
      <c r="C509" s="342"/>
    </row>
    <row r="510" spans="1:3">
      <c r="A510" s="342"/>
      <c r="B510" s="342"/>
      <c r="C510" s="342"/>
    </row>
    <row r="511" spans="1:3">
      <c r="A511" s="342"/>
      <c r="B511" s="342"/>
      <c r="C511" s="342"/>
    </row>
    <row r="512" spans="1:3">
      <c r="A512" s="342"/>
      <c r="B512" s="342"/>
      <c r="C512" s="342"/>
    </row>
    <row r="513" spans="1:3">
      <c r="A513" s="342"/>
      <c r="B513" s="342"/>
      <c r="C513" s="342"/>
    </row>
    <row r="514" spans="1:3">
      <c r="A514" s="342"/>
      <c r="B514" s="342"/>
      <c r="C514" s="342"/>
    </row>
    <row r="515" spans="1:3">
      <c r="A515" s="342"/>
      <c r="B515" s="342"/>
      <c r="C515" s="342"/>
    </row>
    <row r="516" spans="1:3">
      <c r="A516" s="342"/>
      <c r="B516" s="342"/>
      <c r="C516" s="342"/>
    </row>
    <row r="517" spans="1:3">
      <c r="A517" s="342"/>
      <c r="B517" s="342"/>
      <c r="C517" s="342"/>
    </row>
    <row r="518" spans="1:3">
      <c r="A518" s="342"/>
      <c r="B518" s="342"/>
      <c r="C518" s="342"/>
    </row>
    <row r="519" spans="1:3">
      <c r="A519" s="342"/>
      <c r="B519" s="342"/>
      <c r="C519" s="342"/>
    </row>
    <row r="520" spans="1:3">
      <c r="A520" s="342"/>
      <c r="B520" s="342"/>
      <c r="C520" s="342"/>
    </row>
    <row r="521" spans="1:3">
      <c r="A521" s="342"/>
      <c r="B521" s="342"/>
      <c r="C521" s="342"/>
    </row>
    <row r="522" spans="1:3">
      <c r="A522" s="342"/>
      <c r="B522" s="342"/>
      <c r="C522" s="342"/>
    </row>
    <row r="523" spans="1:3">
      <c r="A523" s="342"/>
      <c r="B523" s="342"/>
      <c r="C523" s="342"/>
    </row>
    <row r="524" spans="1:3">
      <c r="A524" s="342"/>
      <c r="B524" s="342"/>
      <c r="C524" s="342"/>
    </row>
    <row r="525" spans="1:3">
      <c r="A525" s="342"/>
      <c r="B525" s="342"/>
      <c r="C525" s="342"/>
    </row>
    <row r="526" spans="1:3">
      <c r="A526" s="342"/>
      <c r="B526" s="342"/>
      <c r="C526" s="342"/>
    </row>
    <row r="527" spans="1:3">
      <c r="A527" s="342"/>
      <c r="B527" s="342"/>
      <c r="C527" s="342"/>
    </row>
    <row r="528" spans="1:3">
      <c r="A528" s="342"/>
      <c r="B528" s="342"/>
      <c r="C528" s="342"/>
    </row>
    <row r="529" spans="1:3">
      <c r="A529" s="342"/>
      <c r="B529" s="342"/>
      <c r="C529" s="342"/>
    </row>
    <row r="530" spans="1:3">
      <c r="A530" s="342"/>
      <c r="B530" s="342"/>
      <c r="C530" s="342"/>
    </row>
    <row r="531" spans="1:3">
      <c r="A531" s="342"/>
      <c r="B531" s="342"/>
      <c r="C531" s="342"/>
    </row>
    <row r="532" spans="1:3">
      <c r="A532" s="342"/>
      <c r="B532" s="342"/>
      <c r="C532" s="342"/>
    </row>
    <row r="533" spans="1:3">
      <c r="A533" s="342"/>
      <c r="B533" s="342"/>
      <c r="C533" s="342"/>
    </row>
    <row r="534" spans="1:3">
      <c r="A534" s="342"/>
      <c r="B534" s="342"/>
      <c r="C534" s="342"/>
    </row>
    <row r="535" spans="1:3">
      <c r="A535" s="342"/>
      <c r="B535" s="342"/>
      <c r="C535" s="342"/>
    </row>
    <row r="536" spans="1:3">
      <c r="A536" s="342"/>
      <c r="B536" s="342"/>
      <c r="C536" s="342"/>
    </row>
    <row r="537" spans="1:3">
      <c r="A537" s="342"/>
      <c r="B537" s="342"/>
      <c r="C537" s="342"/>
    </row>
    <row r="538" spans="1:3">
      <c r="A538" s="342"/>
      <c r="B538" s="342"/>
      <c r="C538" s="342"/>
    </row>
    <row r="539" spans="1:3">
      <c r="A539" s="342"/>
      <c r="B539" s="342"/>
      <c r="C539" s="342"/>
    </row>
    <row r="540" spans="1:3">
      <c r="A540" s="342"/>
      <c r="B540" s="342"/>
      <c r="C540" s="342"/>
    </row>
    <row r="541" spans="1:3">
      <c r="A541" s="342"/>
      <c r="B541" s="342"/>
      <c r="C541" s="342"/>
    </row>
    <row r="542" spans="1:3">
      <c r="A542" s="342"/>
      <c r="B542" s="342"/>
      <c r="C542" s="342"/>
    </row>
    <row r="543" spans="1:3">
      <c r="A543" s="342"/>
      <c r="B543" s="342"/>
      <c r="C543" s="342"/>
    </row>
    <row r="544" spans="1:3">
      <c r="A544" s="342"/>
      <c r="B544" s="342"/>
      <c r="C544" s="342"/>
    </row>
    <row r="545" spans="1:3">
      <c r="A545" s="342"/>
      <c r="B545" s="342"/>
      <c r="C545" s="342"/>
    </row>
    <row r="546" spans="1:3">
      <c r="A546" s="342"/>
      <c r="B546" s="342"/>
      <c r="C546" s="342"/>
    </row>
    <row r="547" spans="1:3">
      <c r="A547" s="342"/>
      <c r="B547" s="342"/>
      <c r="C547" s="342"/>
    </row>
    <row r="548" spans="1:3">
      <c r="A548" s="342"/>
      <c r="B548" s="342"/>
      <c r="C548" s="342"/>
    </row>
    <row r="549" spans="1:3">
      <c r="A549" s="342"/>
      <c r="B549" s="342"/>
      <c r="C549" s="342"/>
    </row>
    <row r="550" spans="1:3">
      <c r="A550" s="342"/>
      <c r="B550" s="342"/>
      <c r="C550" s="342"/>
    </row>
    <row r="551" spans="1:3">
      <c r="A551" s="342"/>
      <c r="B551" s="342"/>
      <c r="C551" s="342"/>
    </row>
    <row r="552" spans="1:3">
      <c r="A552" s="342"/>
      <c r="B552" s="342"/>
      <c r="C552" s="342"/>
    </row>
    <row r="553" spans="1:3">
      <c r="A553" s="342"/>
      <c r="B553" s="342"/>
      <c r="C553" s="342"/>
    </row>
    <row r="554" spans="1:3">
      <c r="A554" s="342"/>
      <c r="B554" s="342"/>
      <c r="C554" s="342"/>
    </row>
    <row r="555" spans="1:3">
      <c r="A555" s="342"/>
      <c r="B555" s="342"/>
      <c r="C555" s="342"/>
    </row>
    <row r="556" spans="1:3">
      <c r="A556" s="342"/>
      <c r="B556" s="342"/>
      <c r="C556" s="342"/>
    </row>
    <row r="557" spans="1:3">
      <c r="A557" s="342"/>
      <c r="B557" s="342"/>
      <c r="C557" s="342"/>
    </row>
    <row r="558" spans="1:3">
      <c r="A558" s="342"/>
      <c r="B558" s="342"/>
      <c r="C558" s="342"/>
    </row>
    <row r="559" spans="1:3">
      <c r="A559" s="342"/>
      <c r="B559" s="342"/>
      <c r="C559" s="342"/>
    </row>
    <row r="560" spans="1:3">
      <c r="A560" s="342"/>
      <c r="B560" s="342"/>
      <c r="C560" s="342"/>
    </row>
    <row r="561" spans="1:3">
      <c r="A561" s="342"/>
      <c r="B561" s="342"/>
      <c r="C561" s="342"/>
    </row>
    <row r="562" spans="1:3">
      <c r="A562" s="342"/>
      <c r="B562" s="342"/>
      <c r="C562" s="342"/>
    </row>
    <row r="563" spans="1:3">
      <c r="A563" s="342"/>
      <c r="B563" s="342"/>
      <c r="C563" s="342"/>
    </row>
    <row r="564" spans="1:3">
      <c r="A564" s="342"/>
      <c r="B564" s="342"/>
      <c r="C564" s="342"/>
    </row>
    <row r="565" spans="1:3">
      <c r="A565" s="342"/>
      <c r="B565" s="342"/>
      <c r="C565" s="342"/>
    </row>
    <row r="566" spans="1:3">
      <c r="A566" s="342"/>
      <c r="B566" s="342"/>
      <c r="C566" s="342"/>
    </row>
    <row r="567" spans="1:3">
      <c r="A567" s="342"/>
      <c r="B567" s="342"/>
      <c r="C567" s="342"/>
    </row>
    <row r="568" spans="1:3">
      <c r="A568" s="342"/>
      <c r="B568" s="342"/>
      <c r="C568" s="342"/>
    </row>
    <row r="569" spans="1:3">
      <c r="A569" s="342"/>
      <c r="B569" s="342"/>
      <c r="C569" s="342"/>
    </row>
    <row r="570" spans="1:3">
      <c r="A570" s="342"/>
      <c r="B570" s="342"/>
      <c r="C570" s="342"/>
    </row>
    <row r="571" spans="1:3">
      <c r="A571" s="342"/>
      <c r="B571" s="342"/>
      <c r="C571" s="342"/>
    </row>
    <row r="572" spans="1:3">
      <c r="A572" s="342"/>
      <c r="B572" s="342"/>
      <c r="C572" s="342"/>
    </row>
    <row r="573" spans="1:3">
      <c r="A573" s="342"/>
      <c r="B573" s="342"/>
      <c r="C573" s="342"/>
    </row>
    <row r="574" spans="1:3">
      <c r="A574" s="342"/>
      <c r="B574" s="342"/>
      <c r="C574" s="342"/>
    </row>
    <row r="575" spans="1:3">
      <c r="A575" s="342"/>
      <c r="B575" s="342"/>
      <c r="C575" s="342"/>
    </row>
    <row r="576" spans="1:3">
      <c r="A576" s="342"/>
      <c r="B576" s="342"/>
      <c r="C576" s="342"/>
    </row>
    <row r="577" spans="1:3">
      <c r="A577" s="342"/>
      <c r="B577" s="342"/>
      <c r="C577" s="342"/>
    </row>
    <row r="578" spans="1:3">
      <c r="A578" s="342"/>
      <c r="B578" s="342"/>
      <c r="C578" s="342"/>
    </row>
    <row r="579" spans="1:3">
      <c r="A579" s="342"/>
      <c r="B579" s="342"/>
      <c r="C579" s="342"/>
    </row>
    <row r="580" spans="1:3">
      <c r="A580" s="342"/>
      <c r="B580" s="342"/>
      <c r="C580" s="342"/>
    </row>
    <row r="581" spans="1:3">
      <c r="A581" s="342"/>
      <c r="B581" s="342"/>
      <c r="C581" s="342"/>
    </row>
    <row r="582" spans="1:3">
      <c r="A582" s="342"/>
      <c r="B582" s="342"/>
      <c r="C582" s="342"/>
    </row>
    <row r="583" spans="1:3">
      <c r="A583" s="342"/>
      <c r="B583" s="342"/>
      <c r="C583" s="342"/>
    </row>
    <row r="584" spans="1:3">
      <c r="A584" s="342"/>
      <c r="B584" s="342"/>
      <c r="C584" s="342"/>
    </row>
    <row r="585" spans="1:3">
      <c r="A585" s="342"/>
      <c r="B585" s="342"/>
      <c r="C585" s="342"/>
    </row>
    <row r="586" spans="1:3">
      <c r="A586" s="342"/>
      <c r="B586" s="342"/>
      <c r="C586" s="342"/>
    </row>
    <row r="587" spans="1:3">
      <c r="A587" s="342"/>
      <c r="B587" s="342"/>
      <c r="C587" s="342"/>
    </row>
    <row r="588" spans="1:3">
      <c r="A588" s="342"/>
      <c r="B588" s="342"/>
      <c r="C588" s="342"/>
    </row>
    <row r="589" spans="1:3">
      <c r="A589" s="342"/>
      <c r="B589" s="342"/>
      <c r="C589" s="342"/>
    </row>
    <row r="590" spans="1:3">
      <c r="A590" s="342"/>
      <c r="B590" s="342"/>
      <c r="C590" s="342"/>
    </row>
    <row r="591" spans="1:3">
      <c r="A591" s="342"/>
      <c r="B591" s="342"/>
      <c r="C591" s="342"/>
    </row>
    <row r="592" spans="1:3">
      <c r="A592" s="342"/>
      <c r="B592" s="342"/>
      <c r="C592" s="342"/>
    </row>
    <row r="593" spans="1:3">
      <c r="A593" s="342"/>
      <c r="B593" s="342"/>
      <c r="C593" s="342"/>
    </row>
    <row r="594" spans="1:3">
      <c r="A594" s="342"/>
      <c r="B594" s="342"/>
      <c r="C594" s="342"/>
    </row>
    <row r="595" spans="1:3">
      <c r="A595" s="342"/>
      <c r="B595" s="342"/>
      <c r="C595" s="342"/>
    </row>
    <row r="596" spans="1:3">
      <c r="A596" s="342"/>
      <c r="B596" s="342"/>
      <c r="C596" s="342"/>
    </row>
    <row r="597" spans="1:3">
      <c r="A597" s="342"/>
      <c r="B597" s="342"/>
      <c r="C597" s="342"/>
    </row>
    <row r="598" spans="1:3">
      <c r="A598" s="342"/>
      <c r="B598" s="342"/>
      <c r="C598" s="342"/>
    </row>
    <row r="599" spans="1:3">
      <c r="A599" s="342"/>
      <c r="B599" s="342"/>
      <c r="C599" s="342"/>
    </row>
    <row r="600" spans="1:3">
      <c r="A600" s="342"/>
      <c r="B600" s="342"/>
      <c r="C600" s="342"/>
    </row>
    <row r="601" spans="1:3">
      <c r="A601" s="342"/>
      <c r="B601" s="342"/>
      <c r="C601" s="342"/>
    </row>
    <row r="602" spans="1:3">
      <c r="A602" s="342"/>
      <c r="B602" s="342"/>
      <c r="C602" s="342"/>
    </row>
    <row r="603" spans="1:3">
      <c r="A603" s="342"/>
      <c r="B603" s="342"/>
      <c r="C603" s="342"/>
    </row>
    <row r="604" spans="1:3">
      <c r="A604" s="342"/>
      <c r="B604" s="342"/>
      <c r="C604" s="342"/>
    </row>
    <row r="605" spans="1:3">
      <c r="A605" s="342"/>
      <c r="B605" s="342"/>
      <c r="C605" s="342"/>
    </row>
    <row r="606" spans="1:3">
      <c r="A606" s="342"/>
      <c r="B606" s="342"/>
      <c r="C606" s="342"/>
    </row>
    <row r="607" spans="1:3">
      <c r="A607" s="342"/>
      <c r="B607" s="342"/>
      <c r="C607" s="342"/>
    </row>
    <row r="608" spans="1:3">
      <c r="A608" s="342"/>
      <c r="B608" s="342"/>
      <c r="C608" s="342"/>
    </row>
    <row r="609" spans="1:3">
      <c r="A609" s="342"/>
      <c r="B609" s="342"/>
      <c r="C609" s="342"/>
    </row>
    <row r="610" spans="1:3">
      <c r="A610" s="342"/>
      <c r="B610" s="342"/>
      <c r="C610" s="342"/>
    </row>
    <row r="611" spans="1:3">
      <c r="A611" s="342"/>
      <c r="B611" s="342"/>
      <c r="C611" s="342"/>
    </row>
    <row r="612" spans="1:3">
      <c r="A612" s="342"/>
      <c r="B612" s="342"/>
      <c r="C612" s="342"/>
    </row>
    <row r="613" spans="1:3">
      <c r="A613" s="342"/>
      <c r="B613" s="342"/>
      <c r="C613" s="342"/>
    </row>
    <row r="614" spans="1:3">
      <c r="A614" s="342"/>
      <c r="B614" s="342"/>
      <c r="C614" s="342"/>
    </row>
    <row r="615" spans="1:3">
      <c r="A615" s="342"/>
      <c r="B615" s="342"/>
      <c r="C615" s="342"/>
    </row>
    <row r="616" spans="1:3">
      <c r="A616" s="342"/>
      <c r="B616" s="342"/>
      <c r="C616" s="342"/>
    </row>
    <row r="617" spans="1:3">
      <c r="A617" s="342"/>
      <c r="B617" s="342"/>
      <c r="C617" s="342"/>
    </row>
    <row r="618" spans="1:3">
      <c r="A618" s="342"/>
      <c r="B618" s="342"/>
      <c r="C618" s="342"/>
    </row>
    <row r="619" spans="1:3">
      <c r="A619" s="342"/>
      <c r="B619" s="342"/>
      <c r="C619" s="342"/>
    </row>
    <row r="620" spans="1:3">
      <c r="A620" s="342"/>
      <c r="B620" s="342"/>
      <c r="C620" s="342"/>
    </row>
    <row r="621" spans="1:3">
      <c r="A621" s="342"/>
      <c r="B621" s="342"/>
      <c r="C621" s="342"/>
    </row>
    <row r="622" spans="1:3">
      <c r="A622" s="342"/>
      <c r="B622" s="342"/>
      <c r="C622" s="342"/>
    </row>
    <row r="623" spans="1:3">
      <c r="A623" s="342"/>
      <c r="B623" s="342"/>
      <c r="C623" s="342"/>
    </row>
    <row r="624" spans="1:3">
      <c r="A624" s="342"/>
      <c r="B624" s="342"/>
      <c r="C624" s="342"/>
    </row>
    <row r="625" spans="1:3">
      <c r="A625" s="342"/>
      <c r="B625" s="342"/>
      <c r="C625" s="342"/>
    </row>
    <row r="626" spans="1:3">
      <c r="A626" s="342"/>
      <c r="B626" s="342"/>
      <c r="C626" s="342"/>
    </row>
    <row r="627" spans="1:3">
      <c r="A627" s="342"/>
      <c r="B627" s="342"/>
      <c r="C627" s="342"/>
    </row>
    <row r="628" spans="1:3">
      <c r="A628" s="342"/>
      <c r="B628" s="342"/>
      <c r="C628" s="342"/>
    </row>
    <row r="629" spans="1:3">
      <c r="A629" s="342"/>
      <c r="B629" s="342"/>
      <c r="C629" s="342"/>
    </row>
    <row r="630" spans="1:3">
      <c r="A630" s="342"/>
      <c r="B630" s="342"/>
      <c r="C630" s="342"/>
    </row>
    <row r="631" spans="1:3">
      <c r="A631" s="342"/>
      <c r="B631" s="342"/>
      <c r="C631" s="342"/>
    </row>
    <row r="632" spans="1:3">
      <c r="A632" s="342"/>
      <c r="B632" s="342"/>
      <c r="C632" s="342"/>
    </row>
    <row r="633" spans="1:3">
      <c r="A633" s="342"/>
      <c r="B633" s="342"/>
      <c r="C633" s="342"/>
    </row>
    <row r="634" spans="1:3">
      <c r="A634" s="342"/>
      <c r="B634" s="342"/>
      <c r="C634" s="342"/>
    </row>
    <row r="635" spans="1:3">
      <c r="A635" s="342"/>
      <c r="B635" s="342"/>
      <c r="C635" s="342"/>
    </row>
    <row r="636" spans="1:3">
      <c r="A636" s="342"/>
      <c r="B636" s="342"/>
      <c r="C636" s="342"/>
    </row>
    <row r="637" spans="1:3">
      <c r="A637" s="342"/>
      <c r="B637" s="342"/>
      <c r="C637" s="342"/>
    </row>
    <row r="638" spans="1:3">
      <c r="A638" s="342"/>
      <c r="B638" s="342"/>
      <c r="C638" s="342"/>
    </row>
    <row r="639" spans="1:3">
      <c r="A639" s="342"/>
      <c r="B639" s="342"/>
      <c r="C639" s="342"/>
    </row>
    <row r="640" spans="1:3">
      <c r="A640" s="342"/>
      <c r="B640" s="342"/>
      <c r="C640" s="342"/>
    </row>
    <row r="641" spans="1:3">
      <c r="A641" s="342"/>
      <c r="B641" s="342"/>
      <c r="C641" s="342"/>
    </row>
    <row r="642" spans="1:3">
      <c r="A642" s="342"/>
      <c r="B642" s="342"/>
      <c r="C642" s="342"/>
    </row>
    <row r="643" spans="1:3">
      <c r="A643" s="342"/>
      <c r="B643" s="342"/>
      <c r="C643" s="342"/>
    </row>
    <row r="644" spans="1:3">
      <c r="A644" s="342"/>
      <c r="B644" s="342"/>
      <c r="C644" s="342"/>
    </row>
    <row r="645" spans="1:3">
      <c r="A645" s="342"/>
      <c r="B645" s="342"/>
      <c r="C645" s="342"/>
    </row>
    <row r="646" spans="1:3">
      <c r="A646" s="342"/>
      <c r="B646" s="342"/>
      <c r="C646" s="342"/>
    </row>
    <row r="647" spans="1:3">
      <c r="A647" s="342"/>
      <c r="B647" s="342"/>
      <c r="C647" s="342"/>
    </row>
    <row r="648" spans="1:3">
      <c r="A648" s="342"/>
      <c r="B648" s="342"/>
      <c r="C648" s="342"/>
    </row>
    <row r="649" spans="1:3">
      <c r="A649" s="342"/>
      <c r="B649" s="342"/>
      <c r="C649" s="342"/>
    </row>
    <row r="650" spans="1:3">
      <c r="A650" s="342"/>
      <c r="B650" s="342"/>
      <c r="C650" s="342"/>
    </row>
    <row r="651" spans="1:3">
      <c r="A651" s="342"/>
      <c r="B651" s="342"/>
      <c r="C651" s="342"/>
    </row>
    <row r="652" spans="1:3">
      <c r="A652" s="342"/>
      <c r="B652" s="342"/>
      <c r="C652" s="342"/>
    </row>
    <row r="653" spans="1:3">
      <c r="A653" s="342"/>
      <c r="B653" s="342"/>
      <c r="C653" s="342"/>
    </row>
    <row r="654" spans="1:3">
      <c r="A654" s="342"/>
      <c r="B654" s="342"/>
      <c r="C654" s="342"/>
    </row>
    <row r="655" spans="1:3">
      <c r="A655" s="342"/>
      <c r="B655" s="342"/>
      <c r="C655" s="342"/>
    </row>
    <row r="656" spans="1:3">
      <c r="A656" s="342"/>
      <c r="B656" s="342"/>
      <c r="C656" s="342"/>
    </row>
    <row r="657" spans="1:3">
      <c r="A657" s="342"/>
      <c r="B657" s="342"/>
      <c r="C657" s="342"/>
    </row>
    <row r="658" spans="1:3">
      <c r="A658" s="342"/>
      <c r="B658" s="342"/>
      <c r="C658" s="342"/>
    </row>
    <row r="659" spans="1:3">
      <c r="A659" s="342"/>
      <c r="B659" s="342"/>
      <c r="C659" s="342"/>
    </row>
    <row r="660" spans="1:3">
      <c r="A660" s="342"/>
      <c r="B660" s="342"/>
      <c r="C660" s="342"/>
    </row>
    <row r="661" spans="1:3">
      <c r="A661" s="342"/>
      <c r="B661" s="342"/>
      <c r="C661" s="342"/>
    </row>
    <row r="662" spans="1:3">
      <c r="A662" s="342"/>
      <c r="B662" s="342"/>
      <c r="C662" s="342"/>
    </row>
    <row r="663" spans="1:3">
      <c r="A663" s="342"/>
      <c r="B663" s="342"/>
      <c r="C663" s="342"/>
    </row>
    <row r="664" spans="1:3">
      <c r="A664" s="342"/>
      <c r="B664" s="342"/>
      <c r="C664" s="342"/>
    </row>
    <row r="665" spans="1:3">
      <c r="A665" s="342"/>
      <c r="B665" s="342"/>
      <c r="C665" s="342"/>
    </row>
    <row r="666" spans="1:3">
      <c r="A666" s="342"/>
      <c r="B666" s="342"/>
      <c r="C666" s="342"/>
    </row>
    <row r="667" spans="1:3">
      <c r="A667" s="342"/>
      <c r="B667" s="342"/>
      <c r="C667" s="342"/>
    </row>
    <row r="668" spans="1:3">
      <c r="A668" s="342"/>
      <c r="B668" s="342"/>
      <c r="C668" s="342"/>
    </row>
    <row r="669" spans="1:3">
      <c r="A669" s="342"/>
      <c r="B669" s="342"/>
      <c r="C669" s="342"/>
    </row>
    <row r="670" spans="1:3">
      <c r="A670" s="342"/>
      <c r="B670" s="342"/>
      <c r="C670" s="342"/>
    </row>
    <row r="671" spans="1:3">
      <c r="A671" s="342"/>
      <c r="B671" s="342"/>
      <c r="C671" s="342"/>
    </row>
    <row r="672" spans="1:3">
      <c r="A672" s="342"/>
      <c r="B672" s="342"/>
      <c r="C672" s="342"/>
    </row>
    <row r="673" spans="1:3">
      <c r="A673" s="342"/>
      <c r="B673" s="342"/>
      <c r="C673" s="342"/>
    </row>
    <row r="674" spans="1:3">
      <c r="A674" s="342"/>
      <c r="B674" s="342"/>
      <c r="C674" s="342"/>
    </row>
    <row r="675" spans="1:3">
      <c r="A675" s="342"/>
      <c r="B675" s="342"/>
      <c r="C675" s="342"/>
    </row>
    <row r="676" spans="1:3">
      <c r="A676" s="342"/>
      <c r="B676" s="342"/>
      <c r="C676" s="342"/>
    </row>
    <row r="677" spans="1:3">
      <c r="A677" s="342"/>
      <c r="B677" s="342"/>
      <c r="C677" s="342"/>
    </row>
    <row r="678" spans="1:3">
      <c r="A678" s="342"/>
      <c r="B678" s="342"/>
      <c r="C678" s="342"/>
    </row>
    <row r="679" spans="1:3">
      <c r="A679" s="342"/>
      <c r="B679" s="342"/>
      <c r="C679" s="342"/>
    </row>
    <row r="680" spans="1:3">
      <c r="A680" s="342"/>
      <c r="B680" s="342"/>
      <c r="C680" s="342"/>
    </row>
    <row r="681" spans="1:3">
      <c r="A681" s="342"/>
      <c r="B681" s="342"/>
      <c r="C681" s="342"/>
    </row>
    <row r="682" spans="1:3">
      <c r="A682" s="342"/>
      <c r="B682" s="342"/>
      <c r="C682" s="342"/>
    </row>
    <row r="683" spans="1:3">
      <c r="A683" s="342"/>
      <c r="B683" s="342"/>
      <c r="C683" s="342"/>
    </row>
    <row r="684" spans="1:3">
      <c r="A684" s="342"/>
      <c r="B684" s="342"/>
      <c r="C684" s="342"/>
    </row>
    <row r="685" spans="1:3">
      <c r="A685" s="342"/>
      <c r="B685" s="342"/>
      <c r="C685" s="342"/>
    </row>
    <row r="686" spans="1:3">
      <c r="A686" s="342"/>
      <c r="B686" s="342"/>
      <c r="C686" s="342"/>
    </row>
    <row r="687" spans="1:3">
      <c r="A687" s="342"/>
      <c r="B687" s="342"/>
      <c r="C687" s="342"/>
    </row>
    <row r="688" spans="1:3">
      <c r="A688" s="342"/>
      <c r="B688" s="342"/>
      <c r="C688" s="342"/>
    </row>
    <row r="689" spans="1:3">
      <c r="A689" s="342"/>
      <c r="B689" s="342"/>
      <c r="C689" s="342"/>
    </row>
    <row r="690" spans="1:3">
      <c r="A690" s="342"/>
      <c r="B690" s="342"/>
      <c r="C690" s="342"/>
    </row>
    <row r="691" spans="1:3">
      <c r="A691" s="342"/>
      <c r="B691" s="342"/>
      <c r="C691" s="342"/>
    </row>
    <row r="692" spans="1:3">
      <c r="A692" s="342"/>
      <c r="B692" s="342"/>
      <c r="C692" s="342"/>
    </row>
    <row r="693" spans="1:3">
      <c r="A693" s="342"/>
      <c r="B693" s="342"/>
      <c r="C693" s="342"/>
    </row>
    <row r="694" spans="1:3">
      <c r="A694" s="342"/>
      <c r="B694" s="342"/>
      <c r="C694" s="342"/>
    </row>
    <row r="695" spans="1:3">
      <c r="A695" s="342"/>
      <c r="B695" s="342"/>
      <c r="C695" s="342"/>
    </row>
    <row r="696" spans="1:3">
      <c r="A696" s="342"/>
      <c r="B696" s="342"/>
      <c r="C696" s="342"/>
    </row>
    <row r="697" spans="1:3">
      <c r="A697" s="342"/>
      <c r="B697" s="342"/>
      <c r="C697" s="342"/>
    </row>
    <row r="698" spans="1:3">
      <c r="A698" s="342"/>
      <c r="B698" s="342"/>
      <c r="C698" s="342"/>
    </row>
    <row r="699" spans="1:3">
      <c r="A699" s="342"/>
      <c r="B699" s="342"/>
      <c r="C699" s="342"/>
    </row>
    <row r="700" spans="1:3">
      <c r="A700" s="342"/>
      <c r="B700" s="342"/>
      <c r="C700" s="342"/>
    </row>
    <row r="701" spans="1:3">
      <c r="A701" s="342"/>
      <c r="B701" s="342"/>
      <c r="C701" s="342"/>
    </row>
    <row r="702" spans="1:3">
      <c r="A702" s="342"/>
      <c r="B702" s="342"/>
      <c r="C702" s="342"/>
    </row>
    <row r="703" spans="1:3">
      <c r="A703" s="342"/>
      <c r="B703" s="342"/>
      <c r="C703" s="342"/>
    </row>
    <row r="704" spans="1:3">
      <c r="A704" s="342"/>
      <c r="B704" s="342"/>
      <c r="C704" s="342"/>
    </row>
    <row r="705" spans="1:3">
      <c r="A705" s="342"/>
      <c r="B705" s="342"/>
      <c r="C705" s="342"/>
    </row>
    <row r="706" spans="1:3">
      <c r="A706" s="342"/>
      <c r="B706" s="342"/>
      <c r="C706" s="342"/>
    </row>
    <row r="707" spans="1:3">
      <c r="A707" s="342"/>
      <c r="B707" s="342"/>
      <c r="C707" s="342"/>
    </row>
    <row r="708" spans="1:3">
      <c r="A708" s="342"/>
      <c r="B708" s="342"/>
      <c r="C708" s="342"/>
    </row>
    <row r="709" spans="1:3">
      <c r="A709" s="342"/>
      <c r="B709" s="342"/>
      <c r="C709" s="342"/>
    </row>
    <row r="710" spans="1:3">
      <c r="A710" s="342"/>
      <c r="B710" s="342"/>
      <c r="C710" s="342"/>
    </row>
    <row r="711" spans="1:3">
      <c r="A711" s="342"/>
      <c r="B711" s="342"/>
      <c r="C711" s="342"/>
    </row>
    <row r="712" spans="1:3">
      <c r="A712" s="342"/>
      <c r="B712" s="342"/>
      <c r="C712" s="342"/>
    </row>
    <row r="713" spans="1:3">
      <c r="A713" s="342"/>
      <c r="B713" s="342"/>
      <c r="C713" s="342"/>
    </row>
    <row r="714" spans="1:3">
      <c r="A714" s="342"/>
      <c r="B714" s="342"/>
      <c r="C714" s="342"/>
    </row>
    <row r="715" spans="1:3">
      <c r="A715" s="342"/>
      <c r="B715" s="342"/>
      <c r="C715" s="342"/>
    </row>
    <row r="716" spans="1:3">
      <c r="A716" s="342"/>
      <c r="B716" s="342"/>
      <c r="C716" s="342"/>
    </row>
    <row r="717" spans="1:3">
      <c r="A717" s="342"/>
      <c r="B717" s="342"/>
      <c r="C717" s="342"/>
    </row>
    <row r="718" spans="1:3">
      <c r="A718" s="342"/>
      <c r="B718" s="342"/>
      <c r="C718" s="342"/>
    </row>
    <row r="719" spans="1:3">
      <c r="A719" s="342"/>
      <c r="B719" s="342"/>
      <c r="C719" s="342"/>
    </row>
    <row r="720" spans="1:3">
      <c r="A720" s="342"/>
      <c r="B720" s="342"/>
      <c r="C720" s="342"/>
    </row>
    <row r="721" spans="1:3">
      <c r="A721" s="342"/>
      <c r="B721" s="342"/>
      <c r="C721" s="342"/>
    </row>
    <row r="722" spans="1:3">
      <c r="A722" s="342"/>
      <c r="B722" s="342"/>
      <c r="C722" s="342"/>
    </row>
    <row r="723" spans="1:3">
      <c r="A723" s="342"/>
      <c r="B723" s="342"/>
      <c r="C723" s="342"/>
    </row>
    <row r="724" spans="1:3">
      <c r="A724" s="342"/>
      <c r="B724" s="342"/>
      <c r="C724" s="342"/>
    </row>
    <row r="725" spans="1:3">
      <c r="A725" s="342"/>
      <c r="B725" s="342"/>
      <c r="C725" s="342"/>
    </row>
    <row r="726" spans="1:3">
      <c r="A726" s="342"/>
      <c r="B726" s="342"/>
      <c r="C726" s="342"/>
    </row>
    <row r="727" spans="1:3">
      <c r="A727" s="342"/>
      <c r="B727" s="342"/>
      <c r="C727" s="342"/>
    </row>
    <row r="728" spans="1:3">
      <c r="A728" s="342"/>
      <c r="B728" s="342"/>
      <c r="C728" s="342"/>
    </row>
    <row r="729" spans="1:3">
      <c r="A729" s="342"/>
      <c r="B729" s="342"/>
      <c r="C729" s="342"/>
    </row>
    <row r="730" spans="1:3">
      <c r="A730" s="342"/>
      <c r="B730" s="342"/>
      <c r="C730" s="342"/>
    </row>
    <row r="731" spans="1:3">
      <c r="A731" s="342"/>
      <c r="B731" s="342"/>
      <c r="C731" s="342"/>
    </row>
    <row r="732" spans="1:3">
      <c r="A732" s="342"/>
      <c r="B732" s="342"/>
      <c r="C732" s="342"/>
    </row>
    <row r="733" spans="1:3">
      <c r="A733" s="342"/>
      <c r="B733" s="342"/>
      <c r="C733" s="342"/>
    </row>
    <row r="734" spans="1:3">
      <c r="A734" s="342"/>
      <c r="B734" s="342"/>
      <c r="C734" s="342"/>
    </row>
    <row r="735" spans="1:3">
      <c r="A735" s="342"/>
      <c r="B735" s="342"/>
      <c r="C735" s="342"/>
    </row>
    <row r="736" spans="1:3">
      <c r="A736" s="342"/>
      <c r="B736" s="342"/>
      <c r="C736" s="342"/>
    </row>
    <row r="737" spans="1:3">
      <c r="A737" s="342"/>
      <c r="B737" s="342"/>
      <c r="C737" s="342"/>
    </row>
    <row r="738" spans="1:3">
      <c r="A738" s="342"/>
      <c r="B738" s="342"/>
      <c r="C738" s="342"/>
    </row>
    <row r="739" spans="1:3">
      <c r="A739" s="342"/>
      <c r="B739" s="342"/>
      <c r="C739" s="342"/>
    </row>
    <row r="740" spans="1:3">
      <c r="A740" s="342"/>
      <c r="B740" s="342"/>
      <c r="C740" s="342"/>
    </row>
    <row r="741" spans="1:3">
      <c r="A741" s="342"/>
      <c r="B741" s="342"/>
      <c r="C741" s="342"/>
    </row>
    <row r="742" spans="1:3">
      <c r="A742" s="342"/>
      <c r="B742" s="342"/>
      <c r="C742" s="342"/>
    </row>
    <row r="743" spans="1:3">
      <c r="A743" s="342"/>
      <c r="B743" s="342"/>
      <c r="C743" s="342"/>
    </row>
    <row r="744" spans="1:3">
      <c r="A744" s="342"/>
      <c r="B744" s="342"/>
      <c r="C744" s="342"/>
    </row>
    <row r="745" spans="1:3">
      <c r="A745" s="342"/>
      <c r="B745" s="342"/>
      <c r="C745" s="342"/>
    </row>
    <row r="746" spans="1:3">
      <c r="A746" s="342"/>
      <c r="B746" s="342"/>
      <c r="C746" s="342"/>
    </row>
    <row r="747" spans="1:3">
      <c r="A747" s="342"/>
      <c r="B747" s="342"/>
      <c r="C747" s="342"/>
    </row>
    <row r="748" spans="1:3">
      <c r="A748" s="342"/>
      <c r="B748" s="342"/>
      <c r="C748" s="342"/>
    </row>
    <row r="749" spans="1:3">
      <c r="A749" s="342"/>
      <c r="B749" s="342"/>
      <c r="C749" s="342"/>
    </row>
    <row r="750" spans="1:3">
      <c r="A750" s="342"/>
      <c r="B750" s="342"/>
      <c r="C750" s="342"/>
    </row>
    <row r="751" spans="1:3">
      <c r="A751" s="342"/>
      <c r="B751" s="342"/>
      <c r="C751" s="342"/>
    </row>
    <row r="752" spans="1:3">
      <c r="A752" s="342"/>
      <c r="B752" s="342"/>
      <c r="C752" s="342"/>
    </row>
    <row r="753" spans="1:3">
      <c r="A753" s="342"/>
      <c r="B753" s="342"/>
      <c r="C753" s="342"/>
    </row>
    <row r="754" spans="1:3">
      <c r="A754" s="342"/>
      <c r="B754" s="342"/>
      <c r="C754" s="342"/>
    </row>
    <row r="755" spans="1:3">
      <c r="A755" s="342"/>
      <c r="B755" s="342"/>
      <c r="C755" s="342"/>
    </row>
    <row r="756" spans="1:3">
      <c r="A756" s="342"/>
      <c r="B756" s="342"/>
      <c r="C756" s="342"/>
    </row>
    <row r="757" spans="1:3">
      <c r="A757" s="342"/>
      <c r="B757" s="342"/>
      <c r="C757" s="342"/>
    </row>
    <row r="758" spans="1:3">
      <c r="A758" s="342"/>
      <c r="B758" s="342"/>
      <c r="C758" s="342"/>
    </row>
    <row r="759" spans="1:3">
      <c r="A759" s="342"/>
      <c r="B759" s="342"/>
      <c r="C759" s="342"/>
    </row>
    <row r="760" spans="1:3">
      <c r="A760" s="342"/>
      <c r="B760" s="342"/>
      <c r="C760" s="342"/>
    </row>
    <row r="761" spans="1:3">
      <c r="A761" s="342"/>
      <c r="B761" s="342"/>
      <c r="C761" s="342"/>
    </row>
    <row r="762" spans="1:3">
      <c r="A762" s="342"/>
      <c r="B762" s="342"/>
      <c r="C762" s="342"/>
    </row>
    <row r="763" spans="1:3">
      <c r="A763" s="342"/>
      <c r="B763" s="342"/>
      <c r="C763" s="342"/>
    </row>
    <row r="764" spans="1:3">
      <c r="A764" s="342"/>
      <c r="B764" s="342"/>
      <c r="C764" s="342"/>
    </row>
    <row r="765" spans="1:3">
      <c r="A765" s="342"/>
      <c r="B765" s="342"/>
      <c r="C765" s="342"/>
    </row>
    <row r="766" spans="1:3">
      <c r="A766" s="342"/>
      <c r="B766" s="342"/>
      <c r="C766" s="342"/>
    </row>
    <row r="767" spans="1:3">
      <c r="A767" s="342"/>
      <c r="B767" s="342"/>
      <c r="C767" s="342"/>
    </row>
    <row r="768" spans="1:3">
      <c r="A768" s="342"/>
      <c r="B768" s="342"/>
      <c r="C768" s="342"/>
    </row>
    <row r="769" spans="1:3">
      <c r="A769" s="342"/>
      <c r="B769" s="342"/>
      <c r="C769" s="342"/>
    </row>
  </sheetData>
  <sheetProtection sheet="1" objects="1" scenarios="1"/>
  <autoFilter ref="A1:D431" xr:uid="{2C6D1A08-B495-4458-94FD-89B2BCFCEB74}"/>
  <sortState xmlns:xlrd2="http://schemas.microsoft.com/office/spreadsheetml/2017/richdata2" ref="A3:D436">
    <sortCondition ref="A3:A436"/>
  </sortState>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BC9B-F035-499E-9F26-C3B07F1CFD6A}">
  <sheetPr codeName="Sheet2"/>
  <dimension ref="A1:U435"/>
  <sheetViews>
    <sheetView showGridLines="0" workbookViewId="0">
      <pane xSplit="1" ySplit="2" topLeftCell="B401" activePane="bottomRight" state="frozen"/>
      <selection pane="bottomRight" activeCell="A427" sqref="A427"/>
      <selection pane="bottomLeft" activeCell="D127" sqref="D127"/>
      <selection pane="topRight" activeCell="D127" sqref="D127"/>
    </sheetView>
  </sheetViews>
  <sheetFormatPr defaultRowHeight="15.6"/>
  <cols>
    <col min="1" max="1" width="15.88671875" customWidth="1"/>
    <col min="2" max="2" width="22.21875" customWidth="1"/>
    <col min="3" max="3" width="24.88671875" customWidth="1"/>
    <col min="4" max="4" width="26.88671875" customWidth="1"/>
    <col min="5" max="5" width="22.6640625" customWidth="1"/>
    <col min="6" max="6" width="24.88671875" customWidth="1"/>
    <col min="7" max="7" width="19.21875" customWidth="1"/>
    <col min="8" max="8" width="18.109375" customWidth="1"/>
    <col min="9" max="9" width="18.88671875" customWidth="1"/>
    <col min="10" max="10" width="17.88671875" customWidth="1"/>
    <col min="11" max="11" width="19.88671875" customWidth="1"/>
    <col min="12" max="13" width="18.88671875" customWidth="1"/>
    <col min="14" max="14" width="21.21875" customWidth="1"/>
    <col min="15" max="15" width="18.5546875" customWidth="1"/>
    <col min="16" max="16" width="20.5546875" customWidth="1"/>
    <col min="17" max="17" width="18.88671875" customWidth="1"/>
    <col min="18" max="18" width="18.6640625" customWidth="1"/>
    <col min="19" max="19" width="24.6640625" customWidth="1"/>
    <col min="20" max="20" width="20.21875" customWidth="1"/>
  </cols>
  <sheetData>
    <row r="1" spans="1:21">
      <c r="A1" s="243"/>
      <c r="B1" s="243" t="s">
        <v>255</v>
      </c>
      <c r="C1" s="243" t="s">
        <v>268</v>
      </c>
      <c r="D1" s="243" t="s">
        <v>275</v>
      </c>
      <c r="E1" s="243" t="s">
        <v>282</v>
      </c>
      <c r="F1" s="243" t="s">
        <v>289</v>
      </c>
      <c r="G1" s="243" t="s">
        <v>296</v>
      </c>
      <c r="H1" s="243" t="s">
        <v>303</v>
      </c>
      <c r="I1" s="243" t="s">
        <v>326</v>
      </c>
      <c r="J1" s="243" t="s">
        <v>333</v>
      </c>
      <c r="K1" s="243" t="s">
        <v>340</v>
      </c>
      <c r="L1" s="243" t="s">
        <v>347</v>
      </c>
      <c r="M1" s="243" t="s">
        <v>311</v>
      </c>
      <c r="N1" s="243" t="s">
        <v>319</v>
      </c>
      <c r="O1" s="243" t="s">
        <v>973</v>
      </c>
      <c r="P1" s="243" t="s">
        <v>976</v>
      </c>
      <c r="Q1" s="243" t="s">
        <v>977</v>
      </c>
      <c r="R1" s="243" t="s">
        <v>979</v>
      </c>
      <c r="S1" s="243" t="s">
        <v>985</v>
      </c>
      <c r="T1" s="243" t="s">
        <v>986</v>
      </c>
      <c r="U1" s="243"/>
    </row>
    <row r="2" spans="1:21">
      <c r="A2" s="243" t="s">
        <v>2359</v>
      </c>
      <c r="B2" s="243" t="s">
        <v>2360</v>
      </c>
      <c r="C2" s="243" t="s">
        <v>139</v>
      </c>
      <c r="D2" s="243" t="s">
        <v>2361</v>
      </c>
      <c r="E2" s="243" t="s">
        <v>141</v>
      </c>
      <c r="F2" s="243" t="s">
        <v>2362</v>
      </c>
      <c r="G2" s="243" t="s">
        <v>2363</v>
      </c>
      <c r="H2" s="243" t="s">
        <v>2364</v>
      </c>
      <c r="I2" s="243" t="s">
        <v>2365</v>
      </c>
      <c r="J2" s="243" t="s">
        <v>2366</v>
      </c>
      <c r="K2" s="243" t="s">
        <v>158</v>
      </c>
      <c r="L2" s="243" t="s">
        <v>2367</v>
      </c>
      <c r="M2" s="243"/>
      <c r="N2" s="243"/>
      <c r="O2" s="243"/>
      <c r="P2" s="243"/>
      <c r="Q2" s="243"/>
      <c r="R2" s="243"/>
      <c r="S2" s="243"/>
      <c r="T2" s="243"/>
      <c r="U2" s="243"/>
    </row>
    <row r="3" spans="1:21">
      <c r="A3" s="243" t="s">
        <v>1588</v>
      </c>
      <c r="B3" s="316">
        <v>2042</v>
      </c>
      <c r="C3" s="316">
        <v>7326</v>
      </c>
      <c r="D3" s="316">
        <v>2609</v>
      </c>
      <c r="E3" s="316">
        <v>0</v>
      </c>
      <c r="F3" s="316">
        <v>4873</v>
      </c>
      <c r="G3" s="316">
        <v>0</v>
      </c>
      <c r="H3" s="316">
        <v>0</v>
      </c>
      <c r="I3" s="316">
        <v>1113</v>
      </c>
      <c r="J3" s="316">
        <v>0</v>
      </c>
      <c r="K3" s="316">
        <v>0</v>
      </c>
      <c r="L3" s="316">
        <v>200</v>
      </c>
      <c r="M3" s="316">
        <v>0</v>
      </c>
      <c r="N3" s="316">
        <v>0</v>
      </c>
      <c r="O3" s="316">
        <v>113660</v>
      </c>
      <c r="P3" s="316">
        <v>94745</v>
      </c>
      <c r="Q3" s="316">
        <v>860</v>
      </c>
      <c r="R3" s="316">
        <v>57078</v>
      </c>
      <c r="S3" s="316">
        <v>133000</v>
      </c>
      <c r="T3" s="316">
        <v>143000</v>
      </c>
      <c r="U3" s="243"/>
    </row>
    <row r="4" spans="1:21">
      <c r="A4" s="243" t="s">
        <v>1785</v>
      </c>
      <c r="B4" s="316">
        <v>784</v>
      </c>
      <c r="C4" s="316">
        <v>48734</v>
      </c>
      <c r="D4" s="316">
        <v>2254</v>
      </c>
      <c r="E4" s="316">
        <v>2059</v>
      </c>
      <c r="F4" s="316">
        <v>2884</v>
      </c>
      <c r="G4" s="316">
        <v>2250</v>
      </c>
      <c r="H4" s="316">
        <v>0</v>
      </c>
      <c r="I4" s="316">
        <v>755</v>
      </c>
      <c r="J4" s="316">
        <v>0</v>
      </c>
      <c r="K4" s="316">
        <v>0</v>
      </c>
      <c r="L4" s="316">
        <v>0</v>
      </c>
      <c r="M4" s="316">
        <v>0</v>
      </c>
      <c r="N4" s="316">
        <v>0</v>
      </c>
      <c r="O4" s="316">
        <v>284247</v>
      </c>
      <c r="P4" s="316">
        <v>234198</v>
      </c>
      <c r="Q4" s="316">
        <v>12614</v>
      </c>
      <c r="R4" s="316">
        <v>25605</v>
      </c>
      <c r="S4" s="316">
        <v>326000</v>
      </c>
      <c r="T4" s="316">
        <v>356000</v>
      </c>
      <c r="U4" s="243"/>
    </row>
    <row r="5" spans="1:21">
      <c r="A5" s="243" t="s">
        <v>1944</v>
      </c>
      <c r="B5" s="316">
        <v>1334</v>
      </c>
      <c r="C5" s="316">
        <v>23573</v>
      </c>
      <c r="D5" s="316">
        <v>2364</v>
      </c>
      <c r="E5" s="316">
        <v>1010</v>
      </c>
      <c r="F5" s="316">
        <v>8008</v>
      </c>
      <c r="G5" s="316">
        <v>0</v>
      </c>
      <c r="H5" s="316">
        <v>0</v>
      </c>
      <c r="I5" s="316">
        <v>241</v>
      </c>
      <c r="J5" s="316">
        <v>0</v>
      </c>
      <c r="K5" s="316">
        <v>216</v>
      </c>
      <c r="L5" s="316">
        <v>0</v>
      </c>
      <c r="M5" s="316">
        <v>0</v>
      </c>
      <c r="N5" s="316">
        <v>0</v>
      </c>
      <c r="O5" s="316">
        <v>266265</v>
      </c>
      <c r="P5" s="316">
        <v>215183</v>
      </c>
      <c r="Q5" s="316">
        <v>44886</v>
      </c>
      <c r="R5" s="316">
        <v>25305</v>
      </c>
      <c r="S5" s="316">
        <v>266265</v>
      </c>
      <c r="T5" s="316">
        <v>291265</v>
      </c>
      <c r="U5" s="243"/>
    </row>
    <row r="6" spans="1:21">
      <c r="A6" s="243" t="s">
        <v>2103</v>
      </c>
      <c r="B6" s="316">
        <v>45</v>
      </c>
      <c r="C6" s="316">
        <v>41653</v>
      </c>
      <c r="D6" s="316">
        <v>3506</v>
      </c>
      <c r="E6" s="316">
        <v>91</v>
      </c>
      <c r="F6" s="316">
        <v>2776</v>
      </c>
      <c r="G6" s="316">
        <v>0</v>
      </c>
      <c r="H6" s="316">
        <v>0</v>
      </c>
      <c r="I6" s="316">
        <v>0</v>
      </c>
      <c r="J6" s="316">
        <v>0</v>
      </c>
      <c r="K6" s="316">
        <v>0</v>
      </c>
      <c r="L6" s="316">
        <v>0</v>
      </c>
      <c r="M6" s="316">
        <v>0</v>
      </c>
      <c r="N6" s="316">
        <v>0</v>
      </c>
      <c r="O6" s="316">
        <v>184211</v>
      </c>
      <c r="P6" s="316">
        <v>93760</v>
      </c>
      <c r="Q6" s="316">
        <v>6793</v>
      </c>
      <c r="R6" s="316">
        <v>28861</v>
      </c>
      <c r="S6" s="316">
        <v>185000</v>
      </c>
      <c r="T6" s="316">
        <v>195000</v>
      </c>
      <c r="U6" s="243"/>
    </row>
    <row r="7" spans="1:21">
      <c r="A7" s="243" t="s">
        <v>1373</v>
      </c>
      <c r="B7" s="316">
        <v>2554</v>
      </c>
      <c r="C7" s="316">
        <v>55286</v>
      </c>
      <c r="D7" s="316">
        <v>2479</v>
      </c>
      <c r="E7" s="316">
        <v>0</v>
      </c>
      <c r="F7" s="316">
        <v>2247</v>
      </c>
      <c r="G7" s="316">
        <v>0</v>
      </c>
      <c r="H7" s="316">
        <v>0</v>
      </c>
      <c r="I7" s="316">
        <v>6479</v>
      </c>
      <c r="J7" s="316">
        <v>0</v>
      </c>
      <c r="K7" s="316">
        <v>5073</v>
      </c>
      <c r="L7" s="316">
        <v>0</v>
      </c>
      <c r="M7" s="316">
        <v>0</v>
      </c>
      <c r="N7" s="316">
        <v>0</v>
      </c>
      <c r="O7" s="316">
        <v>228660</v>
      </c>
      <c r="P7" s="316">
        <v>138014</v>
      </c>
      <c r="Q7" s="316">
        <v>8117</v>
      </c>
      <c r="R7" s="316">
        <v>40044</v>
      </c>
      <c r="S7" s="316">
        <v>156699</v>
      </c>
      <c r="T7" s="316">
        <v>239879</v>
      </c>
      <c r="U7" s="243"/>
    </row>
    <row r="8" spans="1:21">
      <c r="A8" s="243" t="s">
        <v>1558</v>
      </c>
      <c r="B8" s="316">
        <v>1402</v>
      </c>
      <c r="C8" s="316">
        <v>22653</v>
      </c>
      <c r="D8" s="316">
        <v>1639</v>
      </c>
      <c r="E8" s="316">
        <v>288</v>
      </c>
      <c r="F8" s="316">
        <v>1523</v>
      </c>
      <c r="G8" s="316">
        <v>0</v>
      </c>
      <c r="H8" s="316">
        <v>0</v>
      </c>
      <c r="I8" s="316">
        <v>3200</v>
      </c>
      <c r="J8" s="316">
        <v>0</v>
      </c>
      <c r="K8" s="316">
        <v>0</v>
      </c>
      <c r="L8" s="316">
        <v>0</v>
      </c>
      <c r="M8" s="316">
        <v>0</v>
      </c>
      <c r="N8" s="316">
        <v>0</v>
      </c>
      <c r="O8" s="316">
        <v>604079</v>
      </c>
      <c r="P8" s="316">
        <v>187000</v>
      </c>
      <c r="Q8" s="316">
        <v>353350</v>
      </c>
      <c r="R8" s="316">
        <v>101518</v>
      </c>
      <c r="S8" s="316">
        <v>552679</v>
      </c>
      <c r="T8" s="316">
        <v>627133</v>
      </c>
      <c r="U8" s="243"/>
    </row>
    <row r="9" spans="1:21">
      <c r="A9" s="243" t="s">
        <v>2226</v>
      </c>
      <c r="B9" s="316">
        <v>28262</v>
      </c>
      <c r="C9" s="316">
        <v>49180</v>
      </c>
      <c r="D9" s="316">
        <v>3680</v>
      </c>
      <c r="E9" s="316">
        <v>66</v>
      </c>
      <c r="F9" s="316">
        <v>8757</v>
      </c>
      <c r="G9" s="316">
        <v>136305</v>
      </c>
      <c r="H9" s="316">
        <v>3768</v>
      </c>
      <c r="I9" s="316">
        <v>2272</v>
      </c>
      <c r="J9" s="316">
        <v>0</v>
      </c>
      <c r="K9" s="316">
        <v>0</v>
      </c>
      <c r="L9" s="316">
        <v>0</v>
      </c>
      <c r="M9" s="316">
        <v>0</v>
      </c>
      <c r="N9" s="316">
        <v>1140</v>
      </c>
      <c r="O9" s="316">
        <v>1846135</v>
      </c>
      <c r="P9" s="316">
        <v>1817600</v>
      </c>
      <c r="Q9" s="316">
        <v>3367</v>
      </c>
      <c r="R9" s="316">
        <v>203899</v>
      </c>
      <c r="S9" s="316">
        <v>1820967</v>
      </c>
      <c r="T9" s="316">
        <v>1820967</v>
      </c>
      <c r="U9" s="243"/>
    </row>
    <row r="10" spans="1:21">
      <c r="A10" s="243" t="s">
        <v>1197</v>
      </c>
      <c r="B10" s="316">
        <v>0</v>
      </c>
      <c r="C10" s="316">
        <v>11346</v>
      </c>
      <c r="D10" s="316">
        <v>361</v>
      </c>
      <c r="E10" s="316">
        <v>811</v>
      </c>
      <c r="F10" s="316">
        <v>2984</v>
      </c>
      <c r="G10" s="316">
        <v>0</v>
      </c>
      <c r="H10" s="316">
        <v>100</v>
      </c>
      <c r="I10" s="316">
        <v>4419</v>
      </c>
      <c r="J10" s="316">
        <v>0</v>
      </c>
      <c r="K10" s="316">
        <v>0</v>
      </c>
      <c r="L10" s="316">
        <v>0</v>
      </c>
      <c r="M10" s="316">
        <v>0</v>
      </c>
      <c r="N10" s="316">
        <v>0</v>
      </c>
      <c r="O10" s="316">
        <v>281186</v>
      </c>
      <c r="P10" s="316">
        <v>138001</v>
      </c>
      <c r="Q10" s="316">
        <v>70159</v>
      </c>
      <c r="R10" s="316">
        <v>50817</v>
      </c>
      <c r="S10" s="316">
        <v>319400</v>
      </c>
      <c r="T10" s="316">
        <v>329400</v>
      </c>
      <c r="U10" s="243"/>
    </row>
    <row r="11" spans="1:21">
      <c r="A11" s="243" t="s">
        <v>1200</v>
      </c>
      <c r="B11" s="316">
        <v>10365</v>
      </c>
      <c r="C11" s="316">
        <v>61417</v>
      </c>
      <c r="D11" s="316">
        <v>5052</v>
      </c>
      <c r="E11" s="316">
        <v>1065</v>
      </c>
      <c r="F11" s="316">
        <v>2264</v>
      </c>
      <c r="G11" s="316">
        <v>99</v>
      </c>
      <c r="H11" s="316">
        <v>0</v>
      </c>
      <c r="I11" s="316">
        <v>236</v>
      </c>
      <c r="J11" s="316">
        <v>0</v>
      </c>
      <c r="K11" s="316">
        <v>91</v>
      </c>
      <c r="L11" s="316">
        <v>0</v>
      </c>
      <c r="M11" s="316">
        <v>0</v>
      </c>
      <c r="N11" s="316">
        <v>0</v>
      </c>
      <c r="O11" s="316">
        <v>598328</v>
      </c>
      <c r="P11" s="316">
        <v>396286</v>
      </c>
      <c r="Q11" s="316">
        <v>90961</v>
      </c>
      <c r="R11" s="316">
        <v>15050</v>
      </c>
      <c r="S11" s="316">
        <v>661000</v>
      </c>
      <c r="T11" s="316">
        <v>671000</v>
      </c>
      <c r="U11" s="243"/>
    </row>
    <row r="12" spans="1:21">
      <c r="A12" s="243" t="s">
        <v>1669</v>
      </c>
      <c r="B12" s="316">
        <v>1223</v>
      </c>
      <c r="C12" s="316">
        <v>119202</v>
      </c>
      <c r="D12" s="316">
        <v>4993</v>
      </c>
      <c r="E12" s="316">
        <v>3592</v>
      </c>
      <c r="F12" s="316">
        <v>8338</v>
      </c>
      <c r="G12" s="316">
        <v>345</v>
      </c>
      <c r="H12" s="316">
        <v>0</v>
      </c>
      <c r="I12" s="316">
        <v>13206</v>
      </c>
      <c r="J12" s="316">
        <v>0</v>
      </c>
      <c r="K12" s="316">
        <v>777</v>
      </c>
      <c r="L12" s="316">
        <v>0</v>
      </c>
      <c r="M12" s="316">
        <v>0</v>
      </c>
      <c r="N12" s="316">
        <v>5767</v>
      </c>
      <c r="O12" s="316">
        <v>985883</v>
      </c>
      <c r="P12" s="316">
        <v>693668</v>
      </c>
      <c r="Q12" s="316">
        <v>168975</v>
      </c>
      <c r="R12" s="316">
        <v>50351</v>
      </c>
      <c r="S12" s="316">
        <v>862643</v>
      </c>
      <c r="T12" s="316">
        <v>930255</v>
      </c>
      <c r="U12" s="243"/>
    </row>
    <row r="13" spans="1:21">
      <c r="A13" s="243" t="s">
        <v>1456</v>
      </c>
      <c r="B13" s="316">
        <v>5209</v>
      </c>
      <c r="C13" s="316">
        <v>75064</v>
      </c>
      <c r="D13" s="316">
        <v>8378</v>
      </c>
      <c r="E13" s="316">
        <v>198</v>
      </c>
      <c r="F13" s="316">
        <v>4640</v>
      </c>
      <c r="G13" s="316">
        <v>0</v>
      </c>
      <c r="H13" s="316">
        <v>0</v>
      </c>
      <c r="I13" s="316">
        <v>13745</v>
      </c>
      <c r="J13" s="316">
        <v>0</v>
      </c>
      <c r="K13" s="316">
        <v>72</v>
      </c>
      <c r="L13" s="316">
        <v>0</v>
      </c>
      <c r="M13" s="316">
        <v>0</v>
      </c>
      <c r="N13" s="316">
        <v>0</v>
      </c>
      <c r="O13" s="316">
        <v>479387</v>
      </c>
      <c r="P13" s="316">
        <v>411163</v>
      </c>
      <c r="Q13" s="316">
        <v>7562</v>
      </c>
      <c r="R13" s="316">
        <v>237809</v>
      </c>
      <c r="S13" s="316">
        <v>443533</v>
      </c>
      <c r="T13" s="316">
        <v>588167</v>
      </c>
      <c r="U13" s="243"/>
    </row>
    <row r="14" spans="1:21">
      <c r="A14" s="243" t="s">
        <v>1827</v>
      </c>
      <c r="B14" s="316">
        <v>23431</v>
      </c>
      <c r="C14" s="316">
        <v>18554</v>
      </c>
      <c r="D14" s="316">
        <v>3781</v>
      </c>
      <c r="E14" s="316">
        <v>1187</v>
      </c>
      <c r="F14" s="316">
        <v>4095</v>
      </c>
      <c r="G14" s="316">
        <v>0</v>
      </c>
      <c r="H14" s="316">
        <v>0</v>
      </c>
      <c r="I14" s="316">
        <v>765</v>
      </c>
      <c r="J14" s="316">
        <v>0</v>
      </c>
      <c r="K14" s="316">
        <v>0</v>
      </c>
      <c r="L14" s="316">
        <v>0</v>
      </c>
      <c r="M14" s="316">
        <v>0</v>
      </c>
      <c r="N14" s="316">
        <v>0</v>
      </c>
      <c r="O14" s="316">
        <v>203087</v>
      </c>
      <c r="P14" s="316">
        <v>169562</v>
      </c>
      <c r="Q14" s="316">
        <v>0</v>
      </c>
      <c r="R14" s="316">
        <v>15546</v>
      </c>
      <c r="S14" s="316">
        <v>250000</v>
      </c>
      <c r="T14" s="316">
        <v>290000</v>
      </c>
      <c r="U14" s="243"/>
    </row>
    <row r="15" spans="1:21">
      <c r="A15" s="243" t="s">
        <v>1836</v>
      </c>
      <c r="B15" s="316">
        <v>0</v>
      </c>
      <c r="C15" s="316">
        <v>32084</v>
      </c>
      <c r="D15" s="316">
        <v>1865</v>
      </c>
      <c r="E15" s="316">
        <v>650</v>
      </c>
      <c r="F15" s="316">
        <v>4483</v>
      </c>
      <c r="G15" s="316">
        <v>41</v>
      </c>
      <c r="H15" s="316">
        <v>0</v>
      </c>
      <c r="I15" s="316">
        <v>2101</v>
      </c>
      <c r="J15" s="316">
        <v>0</v>
      </c>
      <c r="K15" s="316">
        <v>140</v>
      </c>
      <c r="L15" s="316">
        <v>0</v>
      </c>
      <c r="M15" s="316">
        <v>0</v>
      </c>
      <c r="N15" s="316">
        <v>601</v>
      </c>
      <c r="O15" s="316">
        <v>247671</v>
      </c>
      <c r="P15" s="316">
        <v>144571</v>
      </c>
      <c r="Q15" s="316">
        <v>0</v>
      </c>
      <c r="R15" s="316">
        <v>15938</v>
      </c>
      <c r="S15" s="316">
        <v>172359</v>
      </c>
      <c r="T15" s="316">
        <v>177359</v>
      </c>
      <c r="U15" s="243"/>
    </row>
    <row r="16" spans="1:21">
      <c r="A16" s="243" t="s">
        <v>2355</v>
      </c>
      <c r="B16" s="316">
        <v>2344</v>
      </c>
      <c r="C16" s="316">
        <v>67239</v>
      </c>
      <c r="D16" s="316">
        <v>4101</v>
      </c>
      <c r="E16" s="316">
        <v>752</v>
      </c>
      <c r="F16" s="316">
        <v>4886</v>
      </c>
      <c r="G16" s="316">
        <v>0</v>
      </c>
      <c r="H16" s="316">
        <v>0</v>
      </c>
      <c r="I16" s="316">
        <v>20035</v>
      </c>
      <c r="J16" s="316">
        <v>0</v>
      </c>
      <c r="K16" s="316">
        <v>0</v>
      </c>
      <c r="L16" s="316">
        <v>0</v>
      </c>
      <c r="M16" s="316">
        <v>0</v>
      </c>
      <c r="N16" s="316">
        <v>0</v>
      </c>
      <c r="O16" s="316">
        <v>481933</v>
      </c>
      <c r="P16" s="316">
        <v>301265</v>
      </c>
      <c r="Q16" s="316">
        <v>42806</v>
      </c>
      <c r="R16" s="316">
        <v>10814</v>
      </c>
      <c r="S16" s="316">
        <v>524952</v>
      </c>
      <c r="T16" s="316">
        <v>554952</v>
      </c>
      <c r="U16" s="243"/>
    </row>
    <row r="17" spans="1:21">
      <c r="A17" s="243" t="s">
        <v>1383</v>
      </c>
      <c r="B17" s="316">
        <v>5085</v>
      </c>
      <c r="C17" s="316">
        <v>82382</v>
      </c>
      <c r="D17" s="316">
        <v>5963</v>
      </c>
      <c r="E17" s="316">
        <v>9</v>
      </c>
      <c r="F17" s="316">
        <v>10596</v>
      </c>
      <c r="G17" s="316">
        <v>1126</v>
      </c>
      <c r="H17" s="316">
        <v>0</v>
      </c>
      <c r="I17" s="316">
        <v>17650</v>
      </c>
      <c r="J17" s="316">
        <v>0</v>
      </c>
      <c r="K17" s="316">
        <v>827</v>
      </c>
      <c r="L17" s="316">
        <v>0</v>
      </c>
      <c r="M17" s="316">
        <v>0</v>
      </c>
      <c r="N17" s="316">
        <v>637</v>
      </c>
      <c r="O17" s="316">
        <v>728866.19019999995</v>
      </c>
      <c r="P17" s="316">
        <v>359449.66619999998</v>
      </c>
      <c r="Q17" s="316">
        <v>79015.238889999993</v>
      </c>
      <c r="R17" s="316">
        <v>16689.923019999998</v>
      </c>
      <c r="S17" s="316">
        <v>778842</v>
      </c>
      <c r="T17" s="316">
        <v>891948</v>
      </c>
      <c r="U17" s="243"/>
    </row>
    <row r="18" spans="1:21">
      <c r="A18" s="243" t="s">
        <v>1704</v>
      </c>
      <c r="B18" s="316">
        <v>13981</v>
      </c>
      <c r="C18" s="316">
        <v>97843</v>
      </c>
      <c r="D18" s="316">
        <v>7755</v>
      </c>
      <c r="E18" s="316">
        <v>314</v>
      </c>
      <c r="F18" s="316">
        <v>21760</v>
      </c>
      <c r="G18" s="316">
        <v>1877</v>
      </c>
      <c r="H18" s="316">
        <v>0</v>
      </c>
      <c r="I18" s="316">
        <v>35202</v>
      </c>
      <c r="J18" s="316">
        <v>0</v>
      </c>
      <c r="K18" s="316">
        <v>0</v>
      </c>
      <c r="L18" s="316">
        <v>0</v>
      </c>
      <c r="M18" s="316">
        <v>0</v>
      </c>
      <c r="N18" s="316">
        <v>0</v>
      </c>
      <c r="O18" s="316">
        <v>591062</v>
      </c>
      <c r="P18" s="316">
        <v>203465</v>
      </c>
      <c r="Q18" s="316">
        <v>88703</v>
      </c>
      <c r="R18" s="316">
        <v>239042</v>
      </c>
      <c r="S18" s="316">
        <v>390000</v>
      </c>
      <c r="T18" s="316">
        <v>475000</v>
      </c>
      <c r="U18" s="243"/>
    </row>
    <row r="19" spans="1:21">
      <c r="A19" s="243" t="s">
        <v>1986</v>
      </c>
      <c r="B19" s="316">
        <v>0</v>
      </c>
      <c r="C19" s="316">
        <v>2813</v>
      </c>
      <c r="D19" s="316">
        <v>80</v>
      </c>
      <c r="E19" s="316">
        <v>37</v>
      </c>
      <c r="F19" s="316">
        <v>4216</v>
      </c>
      <c r="G19" s="316">
        <v>0</v>
      </c>
      <c r="H19" s="316">
        <v>0</v>
      </c>
      <c r="I19" s="316">
        <v>55</v>
      </c>
      <c r="J19" s="316">
        <v>0</v>
      </c>
      <c r="K19" s="316">
        <v>10</v>
      </c>
      <c r="L19" s="316">
        <v>0</v>
      </c>
      <c r="M19" s="316">
        <v>0</v>
      </c>
      <c r="N19" s="316">
        <v>0</v>
      </c>
      <c r="O19" s="316">
        <v>18811</v>
      </c>
      <c r="P19" s="316">
        <v>21386</v>
      </c>
      <c r="Q19" s="316">
        <v>0</v>
      </c>
      <c r="R19" s="316">
        <v>51749</v>
      </c>
      <c r="S19" s="316">
        <v>23000</v>
      </c>
      <c r="T19" s="316">
        <v>28000</v>
      </c>
      <c r="U19" s="243"/>
    </row>
    <row r="20" spans="1:21">
      <c r="A20" s="243" t="s">
        <v>1893</v>
      </c>
      <c r="B20" s="316">
        <v>-1220</v>
      </c>
      <c r="C20" s="316">
        <v>86053</v>
      </c>
      <c r="D20" s="316">
        <v>21276</v>
      </c>
      <c r="E20" s="316">
        <v>845</v>
      </c>
      <c r="F20" s="316">
        <v>88923</v>
      </c>
      <c r="G20" s="316">
        <v>0</v>
      </c>
      <c r="H20" s="316">
        <v>650</v>
      </c>
      <c r="I20" s="316">
        <v>54032</v>
      </c>
      <c r="J20" s="316">
        <v>0</v>
      </c>
      <c r="K20" s="316">
        <v>2268</v>
      </c>
      <c r="L20" s="316">
        <v>8570</v>
      </c>
      <c r="M20" s="316">
        <v>0</v>
      </c>
      <c r="N20" s="316">
        <v>8236</v>
      </c>
      <c r="O20" s="316">
        <v>1316151</v>
      </c>
      <c r="P20" s="316">
        <v>878002</v>
      </c>
      <c r="Q20" s="316">
        <v>158262</v>
      </c>
      <c r="R20" s="316">
        <v>474785</v>
      </c>
      <c r="S20" s="316">
        <v>1299481</v>
      </c>
      <c r="T20" s="316">
        <v>1329481</v>
      </c>
      <c r="U20" s="243"/>
    </row>
    <row r="21" spans="1:21">
      <c r="A21" s="243" t="s">
        <v>1603</v>
      </c>
      <c r="B21" s="316">
        <v>0</v>
      </c>
      <c r="C21" s="316">
        <v>39492.311500000003</v>
      </c>
      <c r="D21" s="316">
        <v>1798.05654</v>
      </c>
      <c r="E21" s="316">
        <v>86.36712</v>
      </c>
      <c r="F21" s="316">
        <v>5034.5288300000002</v>
      </c>
      <c r="G21" s="316">
        <v>0</v>
      </c>
      <c r="H21" s="316">
        <v>0</v>
      </c>
      <c r="I21" s="316">
        <v>1362.38005</v>
      </c>
      <c r="J21" s="316">
        <v>0</v>
      </c>
      <c r="K21" s="316">
        <v>0</v>
      </c>
      <c r="L21" s="316">
        <v>0</v>
      </c>
      <c r="M21" s="316">
        <v>0</v>
      </c>
      <c r="N21" s="316">
        <v>0</v>
      </c>
      <c r="O21" s="316">
        <v>304444.45620000002</v>
      </c>
      <c r="P21" s="316">
        <v>122567</v>
      </c>
      <c r="Q21" s="316">
        <v>40028</v>
      </c>
      <c r="R21" s="316">
        <v>55600</v>
      </c>
      <c r="S21" s="316">
        <v>400000</v>
      </c>
      <c r="T21" s="316">
        <v>420000</v>
      </c>
      <c r="U21" s="243"/>
    </row>
    <row r="22" spans="1:21">
      <c r="A22" s="243" t="s">
        <v>2160</v>
      </c>
      <c r="B22" s="316">
        <v>2807</v>
      </c>
      <c r="C22" s="316">
        <v>58682</v>
      </c>
      <c r="D22" s="316">
        <v>2786</v>
      </c>
      <c r="E22" s="316">
        <v>1010</v>
      </c>
      <c r="F22" s="316">
        <v>5598</v>
      </c>
      <c r="G22" s="316">
        <v>2190</v>
      </c>
      <c r="H22" s="316">
        <v>1900</v>
      </c>
      <c r="I22" s="316">
        <v>13598</v>
      </c>
      <c r="J22" s="316">
        <v>0</v>
      </c>
      <c r="K22" s="316">
        <v>0</v>
      </c>
      <c r="L22" s="316">
        <v>0</v>
      </c>
      <c r="M22" s="316">
        <v>0</v>
      </c>
      <c r="N22" s="316">
        <v>730</v>
      </c>
      <c r="O22" s="316">
        <v>520959</v>
      </c>
      <c r="P22" s="316">
        <v>347221</v>
      </c>
      <c r="Q22" s="316">
        <v>47743</v>
      </c>
      <c r="R22" s="316">
        <v>102131</v>
      </c>
      <c r="S22" s="316">
        <v>535000</v>
      </c>
      <c r="T22" s="316">
        <v>559000</v>
      </c>
      <c r="U22" s="243"/>
    </row>
    <row r="23" spans="1:21">
      <c r="A23" s="243" t="s">
        <v>2106</v>
      </c>
      <c r="B23" s="316">
        <v>3964</v>
      </c>
      <c r="C23" s="316">
        <v>87319</v>
      </c>
      <c r="D23" s="316">
        <v>7945</v>
      </c>
      <c r="E23" s="316">
        <v>2511</v>
      </c>
      <c r="F23" s="316">
        <v>21727</v>
      </c>
      <c r="G23" s="316">
        <v>0</v>
      </c>
      <c r="H23" s="316">
        <v>1446</v>
      </c>
      <c r="I23" s="316">
        <v>13314</v>
      </c>
      <c r="J23" s="316">
        <v>0</v>
      </c>
      <c r="K23" s="316">
        <v>288</v>
      </c>
      <c r="L23" s="316">
        <v>0</v>
      </c>
      <c r="M23" s="316">
        <v>0</v>
      </c>
      <c r="N23" s="316">
        <v>0</v>
      </c>
      <c r="O23" s="316">
        <v>820807</v>
      </c>
      <c r="P23" s="316">
        <v>617968</v>
      </c>
      <c r="Q23" s="316">
        <v>58942</v>
      </c>
      <c r="R23" s="316">
        <v>28552</v>
      </c>
      <c r="S23" s="316">
        <v>774200</v>
      </c>
      <c r="T23" s="316">
        <v>789200</v>
      </c>
      <c r="U23" s="243"/>
    </row>
    <row r="24" spans="1:21">
      <c r="A24" s="243" t="s">
        <v>1172</v>
      </c>
      <c r="B24" s="316">
        <v>9513</v>
      </c>
      <c r="C24" s="316">
        <v>57776</v>
      </c>
      <c r="D24" s="316">
        <v>3841</v>
      </c>
      <c r="E24" s="316">
        <v>225</v>
      </c>
      <c r="F24" s="316">
        <v>2805</v>
      </c>
      <c r="G24" s="316">
        <v>0</v>
      </c>
      <c r="H24" s="316">
        <v>0</v>
      </c>
      <c r="I24" s="316">
        <v>2902</v>
      </c>
      <c r="J24" s="316">
        <v>0</v>
      </c>
      <c r="K24" s="316">
        <v>3536</v>
      </c>
      <c r="L24" s="316">
        <v>0</v>
      </c>
      <c r="M24" s="316">
        <v>0</v>
      </c>
      <c r="N24" s="316">
        <v>0</v>
      </c>
      <c r="O24" s="316">
        <v>341039</v>
      </c>
      <c r="P24" s="316">
        <v>210251</v>
      </c>
      <c r="Q24" s="316">
        <v>167</v>
      </c>
      <c r="R24" s="316">
        <v>42300</v>
      </c>
      <c r="S24" s="316">
        <v>437000</v>
      </c>
      <c r="T24" s="316">
        <v>466000</v>
      </c>
      <c r="U24" s="243"/>
    </row>
    <row r="25" spans="1:21">
      <c r="A25" s="243" t="s">
        <v>1236</v>
      </c>
      <c r="B25" s="316">
        <v>7025</v>
      </c>
      <c r="C25" s="316">
        <v>144149</v>
      </c>
      <c r="D25" s="316">
        <v>7392</v>
      </c>
      <c r="E25" s="316">
        <v>994</v>
      </c>
      <c r="F25" s="316">
        <v>34551</v>
      </c>
      <c r="G25" s="316">
        <v>0</v>
      </c>
      <c r="H25" s="316">
        <v>2740</v>
      </c>
      <c r="I25" s="316">
        <v>37484</v>
      </c>
      <c r="J25" s="316">
        <v>0</v>
      </c>
      <c r="K25" s="316">
        <v>1360</v>
      </c>
      <c r="L25" s="316">
        <v>555</v>
      </c>
      <c r="M25" s="316">
        <v>0</v>
      </c>
      <c r="N25" s="316">
        <v>0</v>
      </c>
      <c r="O25" s="316">
        <v>939882</v>
      </c>
      <c r="P25" s="316">
        <v>445590</v>
      </c>
      <c r="Q25" s="316">
        <v>118629</v>
      </c>
      <c r="R25" s="316">
        <v>157955</v>
      </c>
      <c r="S25" s="316">
        <v>571000</v>
      </c>
      <c r="T25" s="316">
        <v>970000</v>
      </c>
      <c r="U25" s="243"/>
    </row>
    <row r="26" spans="1:21">
      <c r="A26" s="243" t="s">
        <v>1851</v>
      </c>
      <c r="B26" s="316">
        <v>1640.11</v>
      </c>
      <c r="C26" s="316">
        <v>60681.629000000001</v>
      </c>
      <c r="D26" s="316">
        <v>2096.73</v>
      </c>
      <c r="E26" s="316">
        <v>0</v>
      </c>
      <c r="F26" s="316">
        <v>2045.3040000000001</v>
      </c>
      <c r="G26" s="316">
        <v>0</v>
      </c>
      <c r="H26" s="316">
        <v>0</v>
      </c>
      <c r="I26" s="316">
        <v>2133.0210000000002</v>
      </c>
      <c r="J26" s="316">
        <v>0</v>
      </c>
      <c r="K26" s="316">
        <v>42.753999999999998</v>
      </c>
      <c r="L26" s="316">
        <v>0</v>
      </c>
      <c r="M26" s="316">
        <v>0</v>
      </c>
      <c r="N26" s="316">
        <v>0</v>
      </c>
      <c r="O26" s="316">
        <v>182250.242</v>
      </c>
      <c r="P26" s="316">
        <v>148734</v>
      </c>
      <c r="Q26" s="316">
        <v>21721</v>
      </c>
      <c r="R26" s="316">
        <v>154000</v>
      </c>
      <c r="S26" s="316">
        <v>238000</v>
      </c>
      <c r="T26" s="316">
        <v>243000</v>
      </c>
      <c r="U26" s="243"/>
    </row>
    <row r="27" spans="1:21">
      <c r="A27" s="243" t="s">
        <v>2028</v>
      </c>
      <c r="B27" s="316">
        <v>1373</v>
      </c>
      <c r="C27" s="316">
        <v>50616</v>
      </c>
      <c r="D27" s="316">
        <v>2413</v>
      </c>
      <c r="E27" s="316">
        <v>1133</v>
      </c>
      <c r="F27" s="316">
        <v>25186</v>
      </c>
      <c r="G27" s="316">
        <v>3085</v>
      </c>
      <c r="H27" s="316">
        <v>0</v>
      </c>
      <c r="I27" s="316">
        <v>4165</v>
      </c>
      <c r="J27" s="316">
        <v>2029</v>
      </c>
      <c r="K27" s="316">
        <v>0</v>
      </c>
      <c r="L27" s="316">
        <v>0</v>
      </c>
      <c r="M27" s="316">
        <v>0</v>
      </c>
      <c r="N27" s="316">
        <v>0</v>
      </c>
      <c r="O27" s="316">
        <v>318364</v>
      </c>
      <c r="P27" s="316">
        <v>110445</v>
      </c>
      <c r="Q27" s="316">
        <v>16104</v>
      </c>
      <c r="R27" s="316">
        <v>97923</v>
      </c>
      <c r="S27" s="316">
        <v>409000</v>
      </c>
      <c r="T27" s="316">
        <v>446000</v>
      </c>
      <c r="U27" s="243"/>
    </row>
    <row r="28" spans="1:21">
      <c r="A28" s="243" t="s">
        <v>1929</v>
      </c>
      <c r="B28" s="316">
        <v>2361</v>
      </c>
      <c r="C28" s="316">
        <v>66703</v>
      </c>
      <c r="D28" s="316">
        <v>10047</v>
      </c>
      <c r="E28" s="316">
        <v>1134</v>
      </c>
      <c r="F28" s="316">
        <v>6624</v>
      </c>
      <c r="G28" s="316">
        <v>130</v>
      </c>
      <c r="H28" s="316">
        <v>0</v>
      </c>
      <c r="I28" s="316">
        <v>794</v>
      </c>
      <c r="J28" s="316">
        <v>0</v>
      </c>
      <c r="K28" s="316">
        <v>2616</v>
      </c>
      <c r="L28" s="316">
        <v>0</v>
      </c>
      <c r="M28" s="316">
        <v>0</v>
      </c>
      <c r="N28" s="316">
        <v>0</v>
      </c>
      <c r="O28" s="316">
        <v>879425</v>
      </c>
      <c r="P28" s="316">
        <v>552708</v>
      </c>
      <c r="Q28" s="316">
        <v>118727</v>
      </c>
      <c r="R28" s="316">
        <v>83754</v>
      </c>
      <c r="S28" s="316">
        <v>1095000</v>
      </c>
      <c r="T28" s="316">
        <v>1130000</v>
      </c>
      <c r="U28" s="243"/>
    </row>
    <row r="29" spans="1:21">
      <c r="A29" s="243" t="s">
        <v>2190</v>
      </c>
      <c r="B29" s="316">
        <v>9335</v>
      </c>
      <c r="C29" s="316">
        <v>19006</v>
      </c>
      <c r="D29" s="316">
        <v>920</v>
      </c>
      <c r="E29" s="316">
        <v>0</v>
      </c>
      <c r="F29" s="316">
        <v>1680</v>
      </c>
      <c r="G29" s="316">
        <v>1730</v>
      </c>
      <c r="H29" s="316">
        <v>0</v>
      </c>
      <c r="I29" s="316">
        <v>313</v>
      </c>
      <c r="J29" s="316">
        <v>0</v>
      </c>
      <c r="K29" s="316">
        <v>469</v>
      </c>
      <c r="L29" s="316">
        <v>0</v>
      </c>
      <c r="M29" s="316">
        <v>0</v>
      </c>
      <c r="N29" s="316">
        <v>0</v>
      </c>
      <c r="O29" s="316">
        <v>427272</v>
      </c>
      <c r="P29" s="316">
        <v>385253</v>
      </c>
      <c r="Q29" s="316">
        <v>15036</v>
      </c>
      <c r="R29" s="316">
        <v>91228</v>
      </c>
      <c r="S29" s="316">
        <v>550000</v>
      </c>
      <c r="T29" s="316">
        <v>640000</v>
      </c>
      <c r="U29" s="243"/>
    </row>
    <row r="30" spans="1:21">
      <c r="A30" s="243" t="s">
        <v>2142</v>
      </c>
      <c r="B30" s="316">
        <v>40248</v>
      </c>
      <c r="C30" s="316">
        <v>61348</v>
      </c>
      <c r="D30" s="316">
        <v>5302</v>
      </c>
      <c r="E30" s="316">
        <v>408</v>
      </c>
      <c r="F30" s="316">
        <v>728</v>
      </c>
      <c r="G30" s="316">
        <v>0</v>
      </c>
      <c r="H30" s="316">
        <v>0</v>
      </c>
      <c r="I30" s="316">
        <v>13053</v>
      </c>
      <c r="J30" s="316">
        <v>0</v>
      </c>
      <c r="K30" s="316">
        <v>0</v>
      </c>
      <c r="L30" s="316">
        <v>0</v>
      </c>
      <c r="M30" s="316">
        <v>0</v>
      </c>
      <c r="N30" s="316">
        <v>0</v>
      </c>
      <c r="O30" s="316">
        <v>553635</v>
      </c>
      <c r="P30" s="316">
        <v>361157</v>
      </c>
      <c r="Q30" s="316">
        <v>40433</v>
      </c>
      <c r="R30" s="316">
        <v>24700</v>
      </c>
      <c r="S30" s="316">
        <v>478000</v>
      </c>
      <c r="T30" s="316">
        <v>498000</v>
      </c>
      <c r="U30" s="243"/>
    </row>
    <row r="31" spans="1:21">
      <c r="A31" s="243" t="s">
        <v>1926</v>
      </c>
      <c r="B31" s="316">
        <v>449.19670000000002</v>
      </c>
      <c r="C31" s="316">
        <v>31817.075519999999</v>
      </c>
      <c r="D31" s="316">
        <v>1817.7495899999999</v>
      </c>
      <c r="E31" s="316">
        <v>1081.5346</v>
      </c>
      <c r="F31" s="316">
        <v>4964.5350099999996</v>
      </c>
      <c r="G31" s="316">
        <v>3461.4811100000002</v>
      </c>
      <c r="H31" s="316">
        <v>0</v>
      </c>
      <c r="I31" s="316">
        <v>4922.7529699999996</v>
      </c>
      <c r="J31" s="316">
        <v>0</v>
      </c>
      <c r="K31" s="316">
        <v>354.16651000000002</v>
      </c>
      <c r="L31" s="316">
        <v>0</v>
      </c>
      <c r="M31" s="316">
        <v>0</v>
      </c>
      <c r="N31" s="316">
        <v>0</v>
      </c>
      <c r="O31" s="316">
        <v>602507</v>
      </c>
      <c r="P31" s="316">
        <v>457459</v>
      </c>
      <c r="Q31" s="316">
        <v>47200</v>
      </c>
      <c r="R31" s="316">
        <v>20170</v>
      </c>
      <c r="S31" s="316">
        <v>504659</v>
      </c>
      <c r="T31" s="316">
        <v>504659</v>
      </c>
      <c r="U31" s="243"/>
    </row>
    <row r="32" spans="1:21">
      <c r="A32" s="243" t="s">
        <v>1740</v>
      </c>
      <c r="B32" s="316">
        <v>6594</v>
      </c>
      <c r="C32" s="316">
        <v>52430</v>
      </c>
      <c r="D32" s="316">
        <v>1505</v>
      </c>
      <c r="E32" s="316">
        <v>982</v>
      </c>
      <c r="F32" s="316">
        <v>1493</v>
      </c>
      <c r="G32" s="316">
        <v>0</v>
      </c>
      <c r="H32" s="316">
        <v>84230</v>
      </c>
      <c r="I32" s="316">
        <v>8417</v>
      </c>
      <c r="J32" s="316">
        <v>0</v>
      </c>
      <c r="K32" s="316">
        <v>0</v>
      </c>
      <c r="L32" s="316">
        <v>0</v>
      </c>
      <c r="M32" s="316">
        <v>0</v>
      </c>
      <c r="N32" s="316">
        <v>0</v>
      </c>
      <c r="O32" s="316">
        <v>945188</v>
      </c>
      <c r="P32" s="316">
        <v>750168</v>
      </c>
      <c r="Q32" s="316">
        <v>0</v>
      </c>
      <c r="R32" s="316">
        <v>628769</v>
      </c>
      <c r="S32" s="316">
        <v>843068</v>
      </c>
      <c r="T32" s="316">
        <v>1002158</v>
      </c>
      <c r="U32" s="243"/>
    </row>
    <row r="33" spans="1:21">
      <c r="A33" s="243" t="s">
        <v>2067</v>
      </c>
      <c r="B33" s="316">
        <v>3471</v>
      </c>
      <c r="C33" s="316">
        <v>40978</v>
      </c>
      <c r="D33" s="316">
        <v>1344</v>
      </c>
      <c r="E33" s="316">
        <v>2038</v>
      </c>
      <c r="F33" s="316">
        <v>1370</v>
      </c>
      <c r="G33" s="316">
        <v>759</v>
      </c>
      <c r="H33" s="316">
        <v>0</v>
      </c>
      <c r="I33" s="316">
        <v>4338</v>
      </c>
      <c r="J33" s="316">
        <v>0</v>
      </c>
      <c r="K33" s="316">
        <v>0</v>
      </c>
      <c r="L33" s="316">
        <v>0</v>
      </c>
      <c r="M33" s="316">
        <v>0</v>
      </c>
      <c r="N33" s="316">
        <v>0</v>
      </c>
      <c r="O33" s="316">
        <v>443157</v>
      </c>
      <c r="P33" s="316">
        <v>355554</v>
      </c>
      <c r="Q33" s="316">
        <v>9216</v>
      </c>
      <c r="R33" s="316">
        <v>118228</v>
      </c>
      <c r="S33" s="316">
        <v>385000</v>
      </c>
      <c r="T33" s="316">
        <v>395000</v>
      </c>
      <c r="U33" s="243"/>
    </row>
    <row r="34" spans="1:21">
      <c r="A34" s="243" t="s">
        <v>2184</v>
      </c>
      <c r="B34" s="316">
        <v>16234</v>
      </c>
      <c r="C34" s="316">
        <v>59546</v>
      </c>
      <c r="D34" s="316">
        <v>3690</v>
      </c>
      <c r="E34" s="316">
        <v>2531</v>
      </c>
      <c r="F34" s="316">
        <v>505</v>
      </c>
      <c r="G34" s="316">
        <v>0</v>
      </c>
      <c r="H34" s="316">
        <v>0</v>
      </c>
      <c r="I34" s="316">
        <v>20685</v>
      </c>
      <c r="J34" s="316">
        <v>0</v>
      </c>
      <c r="K34" s="316">
        <v>0</v>
      </c>
      <c r="L34" s="316">
        <v>0</v>
      </c>
      <c r="M34" s="316">
        <v>0</v>
      </c>
      <c r="N34" s="316">
        <v>461990</v>
      </c>
      <c r="O34" s="316">
        <v>1448463</v>
      </c>
      <c r="P34" s="316">
        <v>1515889</v>
      </c>
      <c r="Q34" s="316">
        <v>11920</v>
      </c>
      <c r="R34" s="316">
        <v>1043964</v>
      </c>
      <c r="S34" s="316">
        <v>1566000</v>
      </c>
      <c r="T34" s="316">
        <v>1634000</v>
      </c>
      <c r="U34" s="243"/>
    </row>
    <row r="35" spans="1:21">
      <c r="A35" s="243" t="s">
        <v>1758</v>
      </c>
      <c r="B35" s="316">
        <v>3824</v>
      </c>
      <c r="C35" s="316">
        <v>52323</v>
      </c>
      <c r="D35" s="316">
        <v>7518</v>
      </c>
      <c r="E35" s="316">
        <v>365</v>
      </c>
      <c r="F35" s="316">
        <v>2137</v>
      </c>
      <c r="G35" s="316">
        <v>28704</v>
      </c>
      <c r="H35" s="316">
        <v>0</v>
      </c>
      <c r="I35" s="316">
        <v>0</v>
      </c>
      <c r="J35" s="316">
        <v>0</v>
      </c>
      <c r="K35" s="316">
        <v>0</v>
      </c>
      <c r="L35" s="316">
        <v>0</v>
      </c>
      <c r="M35" s="316">
        <v>0</v>
      </c>
      <c r="N35" s="316">
        <v>6275</v>
      </c>
      <c r="O35" s="316">
        <v>478396</v>
      </c>
      <c r="P35" s="316">
        <v>431854</v>
      </c>
      <c r="Q35" s="316">
        <v>275</v>
      </c>
      <c r="R35" s="316">
        <v>106321</v>
      </c>
      <c r="S35" s="316">
        <v>542601</v>
      </c>
      <c r="T35" s="316">
        <v>596862</v>
      </c>
      <c r="U35" s="243"/>
    </row>
    <row r="36" spans="1:21">
      <c r="A36" s="243" t="s">
        <v>1215</v>
      </c>
      <c r="B36" s="316">
        <v>1033</v>
      </c>
      <c r="C36" s="316">
        <v>20460.438999999998</v>
      </c>
      <c r="D36" s="316">
        <v>1228.107</v>
      </c>
      <c r="E36" s="316">
        <v>0</v>
      </c>
      <c r="F36" s="316">
        <v>979</v>
      </c>
      <c r="G36" s="316">
        <v>0</v>
      </c>
      <c r="H36" s="316">
        <v>0</v>
      </c>
      <c r="I36" s="316">
        <v>64</v>
      </c>
      <c r="J36" s="316">
        <v>1729</v>
      </c>
      <c r="K36" s="316">
        <v>0</v>
      </c>
      <c r="L36" s="316">
        <v>0</v>
      </c>
      <c r="M36" s="316">
        <v>0</v>
      </c>
      <c r="N36" s="316">
        <v>0</v>
      </c>
      <c r="O36" s="316">
        <v>220073</v>
      </c>
      <c r="P36" s="316">
        <v>85000</v>
      </c>
      <c r="Q36" s="316">
        <v>0</v>
      </c>
      <c r="R36" s="316">
        <v>15775</v>
      </c>
      <c r="S36" s="316">
        <v>220000</v>
      </c>
      <c r="T36" s="316">
        <v>240000</v>
      </c>
      <c r="U36" s="243"/>
    </row>
    <row r="37" spans="1:21">
      <c r="A37" s="243" t="s">
        <v>2250</v>
      </c>
      <c r="B37" s="316">
        <v>0</v>
      </c>
      <c r="C37" s="316">
        <v>30359</v>
      </c>
      <c r="D37" s="316">
        <v>5525</v>
      </c>
      <c r="E37" s="316">
        <v>1214</v>
      </c>
      <c r="F37" s="316">
        <v>2434</v>
      </c>
      <c r="G37" s="316">
        <v>0</v>
      </c>
      <c r="H37" s="316">
        <v>0</v>
      </c>
      <c r="I37" s="316">
        <v>740</v>
      </c>
      <c r="J37" s="316">
        <v>0</v>
      </c>
      <c r="K37" s="316">
        <v>0</v>
      </c>
      <c r="L37" s="316">
        <v>0</v>
      </c>
      <c r="M37" s="316">
        <v>0</v>
      </c>
      <c r="N37" s="316">
        <v>0</v>
      </c>
      <c r="O37" s="316">
        <v>279896</v>
      </c>
      <c r="P37" s="316">
        <v>189891</v>
      </c>
      <c r="Q37" s="316">
        <v>10670</v>
      </c>
      <c r="R37" s="316">
        <v>4785</v>
      </c>
      <c r="S37" s="316">
        <v>350732</v>
      </c>
      <c r="T37" s="316">
        <v>367132</v>
      </c>
      <c r="U37" s="243"/>
    </row>
    <row r="38" spans="1:21">
      <c r="A38" s="243" t="s">
        <v>1938</v>
      </c>
      <c r="B38" s="316">
        <v>1075</v>
      </c>
      <c r="C38" s="316">
        <v>70949</v>
      </c>
      <c r="D38" s="316">
        <v>5864</v>
      </c>
      <c r="E38" s="316">
        <v>2328</v>
      </c>
      <c r="F38" s="316">
        <v>6026</v>
      </c>
      <c r="G38" s="316">
        <v>0</v>
      </c>
      <c r="H38" s="316">
        <v>0</v>
      </c>
      <c r="I38" s="316">
        <v>5401</v>
      </c>
      <c r="J38" s="316">
        <v>0</v>
      </c>
      <c r="K38" s="316">
        <v>1844</v>
      </c>
      <c r="L38" s="316">
        <v>0</v>
      </c>
      <c r="M38" s="316">
        <v>0</v>
      </c>
      <c r="N38" s="316">
        <v>1268</v>
      </c>
      <c r="O38" s="316">
        <v>617672</v>
      </c>
      <c r="P38" s="316">
        <v>404840</v>
      </c>
      <c r="Q38" s="316">
        <v>23147</v>
      </c>
      <c r="R38" s="316">
        <v>94717</v>
      </c>
      <c r="S38" s="316">
        <v>690828</v>
      </c>
      <c r="T38" s="316">
        <v>730828</v>
      </c>
      <c r="U38" s="243"/>
    </row>
    <row r="39" spans="1:21">
      <c r="A39" s="243" t="s">
        <v>2010</v>
      </c>
      <c r="B39" s="316">
        <v>394</v>
      </c>
      <c r="C39" s="316">
        <v>22674</v>
      </c>
      <c r="D39" s="316">
        <v>468</v>
      </c>
      <c r="E39" s="316">
        <v>0</v>
      </c>
      <c r="F39" s="316">
        <v>1322</v>
      </c>
      <c r="G39" s="316">
        <v>473</v>
      </c>
      <c r="H39" s="316">
        <v>0</v>
      </c>
      <c r="I39" s="316">
        <v>0</v>
      </c>
      <c r="J39" s="316">
        <v>0</v>
      </c>
      <c r="K39" s="316">
        <v>0</v>
      </c>
      <c r="L39" s="316">
        <v>0</v>
      </c>
      <c r="M39" s="316">
        <v>0</v>
      </c>
      <c r="N39" s="316">
        <v>59202</v>
      </c>
      <c r="O39" s="316">
        <v>762532</v>
      </c>
      <c r="P39" s="316">
        <v>582000</v>
      </c>
      <c r="Q39" s="316">
        <v>33000</v>
      </c>
      <c r="R39" s="316">
        <v>141000</v>
      </c>
      <c r="S39" s="316">
        <v>713000</v>
      </c>
      <c r="T39" s="316">
        <v>917000</v>
      </c>
      <c r="U39" s="243"/>
    </row>
    <row r="40" spans="1:21">
      <c r="A40" s="243" t="s">
        <v>2322</v>
      </c>
      <c r="B40" s="316">
        <v>216</v>
      </c>
      <c r="C40" s="316">
        <v>19721.53314</v>
      </c>
      <c r="D40" s="316">
        <v>781</v>
      </c>
      <c r="E40" s="316">
        <v>246</v>
      </c>
      <c r="F40" s="316">
        <v>698</v>
      </c>
      <c r="G40" s="316">
        <v>0</v>
      </c>
      <c r="H40" s="316">
        <v>0</v>
      </c>
      <c r="I40" s="316">
        <v>4248</v>
      </c>
      <c r="J40" s="316">
        <v>0</v>
      </c>
      <c r="K40" s="316">
        <v>0</v>
      </c>
      <c r="L40" s="316">
        <v>0</v>
      </c>
      <c r="M40" s="316">
        <v>0</v>
      </c>
      <c r="N40" s="316">
        <v>0</v>
      </c>
      <c r="O40" s="316">
        <v>234417</v>
      </c>
      <c r="P40" s="316">
        <v>233669</v>
      </c>
      <c r="Q40" s="316">
        <v>0</v>
      </c>
      <c r="R40" s="316">
        <v>69231</v>
      </c>
      <c r="S40" s="316">
        <v>298000</v>
      </c>
      <c r="T40" s="316">
        <v>323000</v>
      </c>
      <c r="U40" s="243"/>
    </row>
    <row r="41" spans="1:21">
      <c r="A41" s="243" t="s">
        <v>2331</v>
      </c>
      <c r="B41" s="316">
        <v>2151</v>
      </c>
      <c r="C41" s="316">
        <v>53602</v>
      </c>
      <c r="D41" s="316">
        <v>1354</v>
      </c>
      <c r="E41" s="316">
        <v>1840</v>
      </c>
      <c r="F41" s="316">
        <v>7505</v>
      </c>
      <c r="G41" s="316">
        <v>1482</v>
      </c>
      <c r="H41" s="316">
        <v>0</v>
      </c>
      <c r="I41" s="316">
        <v>10040</v>
      </c>
      <c r="J41" s="316">
        <v>0</v>
      </c>
      <c r="K41" s="316">
        <v>3861</v>
      </c>
      <c r="L41" s="316">
        <v>0</v>
      </c>
      <c r="M41" s="316">
        <v>0</v>
      </c>
      <c r="N41" s="316">
        <v>0</v>
      </c>
      <c r="O41" s="316">
        <v>452948</v>
      </c>
      <c r="P41" s="316">
        <v>177005</v>
      </c>
      <c r="Q41" s="316">
        <v>7046</v>
      </c>
      <c r="R41" s="316">
        <v>50039</v>
      </c>
      <c r="S41" s="316">
        <v>718000</v>
      </c>
      <c r="T41" s="316">
        <v>783000</v>
      </c>
      <c r="U41" s="243"/>
    </row>
    <row r="42" spans="1:21">
      <c r="A42" s="243" t="s">
        <v>1788</v>
      </c>
      <c r="B42" s="316">
        <v>12893</v>
      </c>
      <c r="C42" s="316">
        <v>87477</v>
      </c>
      <c r="D42" s="316">
        <v>1674</v>
      </c>
      <c r="E42" s="316">
        <v>0</v>
      </c>
      <c r="F42" s="316">
        <v>4852</v>
      </c>
      <c r="G42" s="316">
        <v>0</v>
      </c>
      <c r="H42" s="316">
        <v>0</v>
      </c>
      <c r="I42" s="316">
        <v>28668</v>
      </c>
      <c r="J42" s="316">
        <v>0</v>
      </c>
      <c r="K42" s="316">
        <v>64</v>
      </c>
      <c r="L42" s="316">
        <v>0</v>
      </c>
      <c r="M42" s="316">
        <v>0</v>
      </c>
      <c r="N42" s="316">
        <v>0</v>
      </c>
      <c r="O42" s="316">
        <v>697212</v>
      </c>
      <c r="P42" s="316">
        <v>438542</v>
      </c>
      <c r="Q42" s="316">
        <v>4018</v>
      </c>
      <c r="R42" s="316">
        <v>458088</v>
      </c>
      <c r="S42" s="316">
        <v>900000</v>
      </c>
      <c r="T42" s="316">
        <v>925000</v>
      </c>
      <c r="U42" s="243"/>
    </row>
    <row r="43" spans="1:21">
      <c r="A43" s="243" t="s">
        <v>1233</v>
      </c>
      <c r="B43" s="316">
        <v>30261</v>
      </c>
      <c r="C43" s="316">
        <v>84211</v>
      </c>
      <c r="D43" s="316">
        <v>6899</v>
      </c>
      <c r="E43" s="316">
        <v>1602</v>
      </c>
      <c r="F43" s="316">
        <v>2593</v>
      </c>
      <c r="G43" s="316">
        <v>9786</v>
      </c>
      <c r="H43" s="316">
        <v>0</v>
      </c>
      <c r="I43" s="316">
        <v>7667</v>
      </c>
      <c r="J43" s="316">
        <v>0</v>
      </c>
      <c r="K43" s="316">
        <v>44</v>
      </c>
      <c r="L43" s="316">
        <v>0</v>
      </c>
      <c r="M43" s="316">
        <v>0</v>
      </c>
      <c r="N43" s="316">
        <v>4569</v>
      </c>
      <c r="O43" s="316">
        <v>453960</v>
      </c>
      <c r="P43" s="316">
        <v>401621</v>
      </c>
      <c r="Q43" s="316">
        <v>37612</v>
      </c>
      <c r="R43" s="316">
        <v>171046</v>
      </c>
      <c r="S43" s="316">
        <v>487000</v>
      </c>
      <c r="T43" s="316">
        <v>497000</v>
      </c>
      <c r="U43" s="243"/>
    </row>
    <row r="44" spans="1:21">
      <c r="A44" s="243" t="s">
        <v>1932</v>
      </c>
      <c r="B44" s="316">
        <v>20852</v>
      </c>
      <c r="C44" s="316">
        <v>129579</v>
      </c>
      <c r="D44" s="316">
        <v>3499</v>
      </c>
      <c r="E44" s="316">
        <v>2857</v>
      </c>
      <c r="F44" s="316">
        <v>20630</v>
      </c>
      <c r="G44" s="316">
        <v>2651</v>
      </c>
      <c r="H44" s="316">
        <v>0</v>
      </c>
      <c r="I44" s="316">
        <v>9165</v>
      </c>
      <c r="J44" s="316">
        <v>0</v>
      </c>
      <c r="K44" s="316">
        <v>2034.2</v>
      </c>
      <c r="L44" s="316">
        <v>0</v>
      </c>
      <c r="M44" s="316">
        <v>0</v>
      </c>
      <c r="N44" s="316">
        <v>0</v>
      </c>
      <c r="O44" s="316">
        <v>882035</v>
      </c>
      <c r="P44" s="316">
        <v>715195</v>
      </c>
      <c r="Q44" s="316">
        <v>46032</v>
      </c>
      <c r="R44" s="316">
        <v>364384</v>
      </c>
      <c r="S44" s="316">
        <v>882036</v>
      </c>
      <c r="T44" s="316">
        <v>896479</v>
      </c>
      <c r="U44" s="243"/>
    </row>
    <row r="45" spans="1:21">
      <c r="A45" s="243" t="s">
        <v>2064</v>
      </c>
      <c r="B45" s="316">
        <v>0</v>
      </c>
      <c r="C45" s="316">
        <v>87692</v>
      </c>
      <c r="D45" s="316">
        <v>5755</v>
      </c>
      <c r="E45" s="316">
        <v>2679</v>
      </c>
      <c r="F45" s="316">
        <v>2381</v>
      </c>
      <c r="G45" s="316">
        <v>0</v>
      </c>
      <c r="H45" s="316">
        <v>0</v>
      </c>
      <c r="I45" s="316">
        <v>11628</v>
      </c>
      <c r="J45" s="316">
        <v>0</v>
      </c>
      <c r="K45" s="316">
        <v>122</v>
      </c>
      <c r="L45" s="316">
        <v>0</v>
      </c>
      <c r="M45" s="316">
        <v>0</v>
      </c>
      <c r="N45" s="316">
        <v>311</v>
      </c>
      <c r="O45" s="316">
        <v>517440</v>
      </c>
      <c r="P45" s="316">
        <v>303635</v>
      </c>
      <c r="Q45" s="316">
        <v>57109</v>
      </c>
      <c r="R45" s="316">
        <v>58056</v>
      </c>
      <c r="S45" s="316">
        <v>850000</v>
      </c>
      <c r="T45" s="316">
        <v>975000</v>
      </c>
      <c r="U45" s="243"/>
    </row>
    <row r="46" spans="1:21">
      <c r="A46" s="243" t="s">
        <v>1645</v>
      </c>
      <c r="B46" s="316">
        <v>405.6</v>
      </c>
      <c r="C46" s="316">
        <v>21083.679</v>
      </c>
      <c r="D46" s="316">
        <v>2936.567</v>
      </c>
      <c r="E46" s="316">
        <v>372.99299999999999</v>
      </c>
      <c r="F46" s="316">
        <v>4069.5439999999999</v>
      </c>
      <c r="G46" s="316">
        <v>0</v>
      </c>
      <c r="H46" s="316">
        <v>0</v>
      </c>
      <c r="I46" s="316">
        <v>526</v>
      </c>
      <c r="J46" s="316">
        <v>0</v>
      </c>
      <c r="K46" s="316">
        <v>82</v>
      </c>
      <c r="L46" s="316">
        <v>0</v>
      </c>
      <c r="M46" s="316">
        <v>0</v>
      </c>
      <c r="N46" s="316">
        <v>0</v>
      </c>
      <c r="O46" s="316">
        <v>394498.20799999998</v>
      </c>
      <c r="P46" s="316">
        <v>198189</v>
      </c>
      <c r="Q46" s="316">
        <v>92582</v>
      </c>
      <c r="R46" s="316">
        <v>27000</v>
      </c>
      <c r="S46" s="316">
        <v>465000</v>
      </c>
      <c r="T46" s="316">
        <v>580000</v>
      </c>
      <c r="U46" s="243"/>
    </row>
    <row r="47" spans="1:21">
      <c r="A47" s="243" t="s">
        <v>1425</v>
      </c>
      <c r="B47" s="316">
        <v>2771</v>
      </c>
      <c r="C47" s="316">
        <v>97492</v>
      </c>
      <c r="D47" s="316">
        <v>13712</v>
      </c>
      <c r="E47" s="316">
        <v>2168</v>
      </c>
      <c r="F47" s="316">
        <v>17212</v>
      </c>
      <c r="G47" s="316">
        <v>15880</v>
      </c>
      <c r="H47" s="316">
        <v>1995</v>
      </c>
      <c r="I47" s="316">
        <v>76055</v>
      </c>
      <c r="J47" s="316">
        <v>0</v>
      </c>
      <c r="K47" s="316">
        <v>1946</v>
      </c>
      <c r="L47" s="316">
        <v>310</v>
      </c>
      <c r="M47" s="316">
        <v>0</v>
      </c>
      <c r="N47" s="316">
        <v>0</v>
      </c>
      <c r="O47" s="316">
        <v>525619</v>
      </c>
      <c r="P47" s="316">
        <v>439652</v>
      </c>
      <c r="Q47" s="316">
        <v>83548</v>
      </c>
      <c r="R47" s="316">
        <v>346076</v>
      </c>
      <c r="S47" s="316">
        <v>526000</v>
      </c>
      <c r="T47" s="316">
        <v>581000</v>
      </c>
      <c r="U47" s="243"/>
    </row>
    <row r="48" spans="1:21">
      <c r="A48" s="243" t="s">
        <v>1316</v>
      </c>
      <c r="B48" s="316">
        <v>2004</v>
      </c>
      <c r="C48" s="316">
        <v>95798</v>
      </c>
      <c r="D48" s="316">
        <v>1562</v>
      </c>
      <c r="E48" s="316">
        <v>5937</v>
      </c>
      <c r="F48" s="316">
        <v>10129</v>
      </c>
      <c r="G48" s="316">
        <v>1014</v>
      </c>
      <c r="H48" s="316">
        <v>0</v>
      </c>
      <c r="I48" s="316">
        <v>4461</v>
      </c>
      <c r="J48" s="316">
        <v>0</v>
      </c>
      <c r="K48" s="316">
        <v>517</v>
      </c>
      <c r="L48" s="316">
        <v>0</v>
      </c>
      <c r="M48" s="316">
        <v>0</v>
      </c>
      <c r="N48" s="316">
        <v>0</v>
      </c>
      <c r="O48" s="316">
        <v>448913</v>
      </c>
      <c r="P48" s="316">
        <v>253850</v>
      </c>
      <c r="Q48" s="316">
        <v>19000</v>
      </c>
      <c r="R48" s="316">
        <v>52300</v>
      </c>
      <c r="S48" s="316">
        <v>489000</v>
      </c>
      <c r="T48" s="316">
        <v>499000</v>
      </c>
      <c r="U48" s="243"/>
    </row>
    <row r="49" spans="1:21">
      <c r="A49" s="243" t="s">
        <v>1322</v>
      </c>
      <c r="B49" s="316">
        <v>0</v>
      </c>
      <c r="C49" s="316">
        <v>63846</v>
      </c>
      <c r="D49" s="316">
        <v>19611</v>
      </c>
      <c r="E49" s="316">
        <v>1816</v>
      </c>
      <c r="F49" s="316">
        <v>4268</v>
      </c>
      <c r="G49" s="316">
        <v>0</v>
      </c>
      <c r="H49" s="316">
        <v>0</v>
      </c>
      <c r="I49" s="316">
        <v>6128</v>
      </c>
      <c r="J49" s="316">
        <v>0</v>
      </c>
      <c r="K49" s="316">
        <v>0</v>
      </c>
      <c r="L49" s="316">
        <v>0</v>
      </c>
      <c r="M49" s="316">
        <v>0</v>
      </c>
      <c r="N49" s="316">
        <v>1303</v>
      </c>
      <c r="O49" s="316">
        <v>461946</v>
      </c>
      <c r="P49" s="316">
        <v>255085</v>
      </c>
      <c r="Q49" s="316">
        <v>22248</v>
      </c>
      <c r="R49" s="316">
        <v>116277</v>
      </c>
      <c r="S49" s="316">
        <v>434000</v>
      </c>
      <c r="T49" s="316">
        <v>454000</v>
      </c>
      <c r="U49" s="243"/>
    </row>
    <row r="50" spans="1:21">
      <c r="A50" s="243" t="s">
        <v>2004</v>
      </c>
      <c r="B50" s="316">
        <v>9599.5227799999993</v>
      </c>
      <c r="C50" s="316">
        <v>70788.216839999994</v>
      </c>
      <c r="D50" s="316">
        <v>4593.8585300000004</v>
      </c>
      <c r="E50" s="316">
        <v>78.19</v>
      </c>
      <c r="F50" s="316">
        <v>15304.995349999999</v>
      </c>
      <c r="G50" s="316">
        <v>28806</v>
      </c>
      <c r="H50" s="316">
        <v>0</v>
      </c>
      <c r="I50" s="316">
        <v>8057.1521700000003</v>
      </c>
      <c r="J50" s="316">
        <v>0</v>
      </c>
      <c r="K50" s="316">
        <v>774.50149999999996</v>
      </c>
      <c r="L50" s="316">
        <v>0</v>
      </c>
      <c r="M50" s="316">
        <v>0</v>
      </c>
      <c r="N50" s="316">
        <v>944.13649999999996</v>
      </c>
      <c r="O50" s="316">
        <v>517409.4178</v>
      </c>
      <c r="P50" s="316">
        <v>291567.69300000003</v>
      </c>
      <c r="Q50" s="316">
        <v>102014</v>
      </c>
      <c r="R50" s="316">
        <v>84400</v>
      </c>
      <c r="S50" s="316">
        <v>393581.69300000003</v>
      </c>
      <c r="T50" s="316">
        <v>393581.69300000003</v>
      </c>
      <c r="U50" s="243"/>
    </row>
    <row r="51" spans="1:21">
      <c r="A51" s="243" t="s">
        <v>1346</v>
      </c>
      <c r="B51" s="316">
        <v>19563</v>
      </c>
      <c r="C51" s="316">
        <v>211094</v>
      </c>
      <c r="D51" s="316">
        <v>8819</v>
      </c>
      <c r="E51" s="316">
        <v>0</v>
      </c>
      <c r="F51" s="316">
        <v>12017</v>
      </c>
      <c r="G51" s="316">
        <v>-8876</v>
      </c>
      <c r="H51" s="316">
        <v>0</v>
      </c>
      <c r="I51" s="316">
        <v>11854</v>
      </c>
      <c r="J51" s="316">
        <v>0</v>
      </c>
      <c r="K51" s="316">
        <v>12317</v>
      </c>
      <c r="L51" s="316">
        <v>0</v>
      </c>
      <c r="M51" s="316">
        <v>0</v>
      </c>
      <c r="N51" s="316">
        <v>0</v>
      </c>
      <c r="O51" s="316">
        <v>1357050</v>
      </c>
      <c r="P51" s="316">
        <v>1152178</v>
      </c>
      <c r="Q51" s="316">
        <v>153387</v>
      </c>
      <c r="R51" s="316">
        <v>517387</v>
      </c>
      <c r="S51" s="316">
        <v>1488000</v>
      </c>
      <c r="T51" s="316">
        <v>1538000</v>
      </c>
      <c r="U51" s="243"/>
    </row>
    <row r="52" spans="1:21">
      <c r="A52" s="243" t="s">
        <v>1648</v>
      </c>
      <c r="B52" s="316">
        <v>0</v>
      </c>
      <c r="C52" s="316">
        <v>4727</v>
      </c>
      <c r="D52" s="316">
        <v>286</v>
      </c>
      <c r="E52" s="316">
        <v>0</v>
      </c>
      <c r="F52" s="316">
        <v>362</v>
      </c>
      <c r="G52" s="316">
        <v>0</v>
      </c>
      <c r="H52" s="316">
        <v>0</v>
      </c>
      <c r="I52" s="316">
        <v>43</v>
      </c>
      <c r="J52" s="316">
        <v>0</v>
      </c>
      <c r="K52" s="316">
        <v>0</v>
      </c>
      <c r="L52" s="316">
        <v>0</v>
      </c>
      <c r="M52" s="316">
        <v>0</v>
      </c>
      <c r="N52" s="316">
        <v>0</v>
      </c>
      <c r="O52" s="316">
        <v>7000</v>
      </c>
      <c r="P52" s="316">
        <v>2000</v>
      </c>
      <c r="Q52" s="316">
        <v>0</v>
      </c>
      <c r="R52" s="316">
        <v>6100</v>
      </c>
      <c r="S52" s="316">
        <v>6847</v>
      </c>
      <c r="T52" s="316">
        <v>7097</v>
      </c>
      <c r="U52" s="243"/>
    </row>
    <row r="53" spans="1:21">
      <c r="A53" s="243" t="s">
        <v>2313</v>
      </c>
      <c r="B53" s="316">
        <v>6257</v>
      </c>
      <c r="C53" s="316">
        <v>90606</v>
      </c>
      <c r="D53" s="316">
        <v>3140</v>
      </c>
      <c r="E53" s="316">
        <v>4024</v>
      </c>
      <c r="F53" s="316">
        <v>12686</v>
      </c>
      <c r="G53" s="316">
        <v>11667</v>
      </c>
      <c r="H53" s="316">
        <v>0</v>
      </c>
      <c r="I53" s="316">
        <v>7028</v>
      </c>
      <c r="J53" s="316">
        <v>0</v>
      </c>
      <c r="K53" s="316">
        <v>212</v>
      </c>
      <c r="L53" s="316">
        <v>0</v>
      </c>
      <c r="M53" s="316">
        <v>0</v>
      </c>
      <c r="N53" s="316">
        <v>0</v>
      </c>
      <c r="O53" s="316">
        <v>635397</v>
      </c>
      <c r="P53" s="316">
        <v>398925</v>
      </c>
      <c r="Q53" s="316">
        <v>200</v>
      </c>
      <c r="R53" s="316">
        <v>177220</v>
      </c>
      <c r="S53" s="316">
        <v>814087</v>
      </c>
      <c r="T53" s="316">
        <v>831463</v>
      </c>
      <c r="U53" s="243"/>
    </row>
    <row r="54" spans="1:21">
      <c r="A54" s="243" t="s">
        <v>1176</v>
      </c>
      <c r="B54" s="316">
        <v>2611</v>
      </c>
      <c r="C54" s="316">
        <v>33242</v>
      </c>
      <c r="D54" s="316">
        <v>1496</v>
      </c>
      <c r="E54" s="316">
        <v>265.452</v>
      </c>
      <c r="F54" s="316">
        <v>14323</v>
      </c>
      <c r="G54" s="316">
        <v>0</v>
      </c>
      <c r="H54" s="316">
        <v>0</v>
      </c>
      <c r="I54" s="316">
        <v>1535</v>
      </c>
      <c r="J54" s="316">
        <v>0</v>
      </c>
      <c r="K54" s="316">
        <v>17</v>
      </c>
      <c r="L54" s="316">
        <v>0</v>
      </c>
      <c r="M54" s="316">
        <v>0</v>
      </c>
      <c r="N54" s="316">
        <v>0</v>
      </c>
      <c r="O54" s="316">
        <v>146870</v>
      </c>
      <c r="P54" s="316">
        <v>59804</v>
      </c>
      <c r="Q54" s="316">
        <v>126</v>
      </c>
      <c r="R54" s="316">
        <v>70433</v>
      </c>
      <c r="S54" s="316">
        <v>170000</v>
      </c>
      <c r="T54" s="316">
        <v>180000</v>
      </c>
      <c r="U54" s="243"/>
    </row>
    <row r="55" spans="1:21">
      <c r="A55" s="243" t="s">
        <v>1298</v>
      </c>
      <c r="B55" s="316">
        <v>11504</v>
      </c>
      <c r="C55" s="316">
        <v>140241</v>
      </c>
      <c r="D55" s="316">
        <v>1560</v>
      </c>
      <c r="E55" s="316">
        <v>3310</v>
      </c>
      <c r="F55" s="316">
        <v>3185</v>
      </c>
      <c r="G55" s="316">
        <v>0</v>
      </c>
      <c r="H55" s="316">
        <v>1200</v>
      </c>
      <c r="I55" s="316">
        <v>9758</v>
      </c>
      <c r="J55" s="316">
        <v>0</v>
      </c>
      <c r="K55" s="316">
        <v>0</v>
      </c>
      <c r="L55" s="316">
        <v>0</v>
      </c>
      <c r="M55" s="316">
        <v>0</v>
      </c>
      <c r="N55" s="316">
        <v>0</v>
      </c>
      <c r="O55" s="316">
        <v>731990</v>
      </c>
      <c r="P55" s="316">
        <v>449990</v>
      </c>
      <c r="Q55" s="316">
        <v>12950</v>
      </c>
      <c r="R55" s="316">
        <v>21840</v>
      </c>
      <c r="S55" s="316">
        <v>907800</v>
      </c>
      <c r="T55" s="316">
        <v>917800</v>
      </c>
      <c r="U55" s="243"/>
    </row>
    <row r="56" spans="1:21">
      <c r="A56" s="243" t="s">
        <v>1881</v>
      </c>
      <c r="B56" s="316">
        <v>26379</v>
      </c>
      <c r="C56" s="316">
        <v>85153</v>
      </c>
      <c r="D56" s="316">
        <v>7184</v>
      </c>
      <c r="E56" s="316">
        <v>640</v>
      </c>
      <c r="F56" s="316">
        <v>27931</v>
      </c>
      <c r="G56" s="316">
        <v>4265</v>
      </c>
      <c r="H56" s="316">
        <v>0</v>
      </c>
      <c r="I56" s="316">
        <v>6627</v>
      </c>
      <c r="J56" s="316">
        <v>0</v>
      </c>
      <c r="K56" s="316">
        <v>6913</v>
      </c>
      <c r="L56" s="316">
        <v>0</v>
      </c>
      <c r="M56" s="316">
        <v>0</v>
      </c>
      <c r="N56" s="316">
        <v>0</v>
      </c>
      <c r="O56" s="316">
        <v>1067602</v>
      </c>
      <c r="P56" s="316">
        <v>745378</v>
      </c>
      <c r="Q56" s="316">
        <v>64392</v>
      </c>
      <c r="R56" s="316">
        <v>533852.34</v>
      </c>
      <c r="S56" s="316">
        <v>1107851</v>
      </c>
      <c r="T56" s="316">
        <v>1329421</v>
      </c>
      <c r="U56" s="243"/>
    </row>
    <row r="57" spans="1:21">
      <c r="A57" s="243" t="s">
        <v>1212</v>
      </c>
      <c r="B57" s="316">
        <v>14150.315790000001</v>
      </c>
      <c r="C57" s="316">
        <v>74589.802549999993</v>
      </c>
      <c r="D57" s="316">
        <v>9196.7558200000003</v>
      </c>
      <c r="E57" s="316">
        <v>77.010000000000005</v>
      </c>
      <c r="F57" s="316">
        <v>10586.778329999999</v>
      </c>
      <c r="G57" s="316">
        <v>0</v>
      </c>
      <c r="H57" s="316">
        <v>0</v>
      </c>
      <c r="I57" s="316">
        <v>24779</v>
      </c>
      <c r="J57" s="316">
        <v>0</v>
      </c>
      <c r="K57" s="316">
        <v>0</v>
      </c>
      <c r="L57" s="316">
        <v>0</v>
      </c>
      <c r="M57" s="316">
        <v>0</v>
      </c>
      <c r="N57" s="316">
        <v>0</v>
      </c>
      <c r="O57" s="316">
        <v>490632</v>
      </c>
      <c r="P57" s="316">
        <v>272914</v>
      </c>
      <c r="Q57" s="316">
        <v>7265</v>
      </c>
      <c r="R57" s="316">
        <v>35400</v>
      </c>
      <c r="S57" s="316">
        <v>855000</v>
      </c>
      <c r="T57" s="316">
        <v>905000</v>
      </c>
      <c r="U57" s="243"/>
    </row>
    <row r="58" spans="1:21">
      <c r="A58" s="243" t="s">
        <v>1410</v>
      </c>
      <c r="B58" s="316">
        <v>2763</v>
      </c>
      <c r="C58" s="316">
        <v>64973</v>
      </c>
      <c r="D58" s="316">
        <v>7663</v>
      </c>
      <c r="E58" s="316">
        <v>305</v>
      </c>
      <c r="F58" s="316">
        <v>187</v>
      </c>
      <c r="G58" s="316">
        <v>0</v>
      </c>
      <c r="H58" s="316">
        <v>0</v>
      </c>
      <c r="I58" s="316">
        <v>377</v>
      </c>
      <c r="J58" s="316">
        <v>0</v>
      </c>
      <c r="K58" s="316">
        <v>0</v>
      </c>
      <c r="L58" s="316">
        <v>0</v>
      </c>
      <c r="M58" s="316">
        <v>0</v>
      </c>
      <c r="N58" s="316">
        <v>0</v>
      </c>
      <c r="O58" s="316">
        <v>364995</v>
      </c>
      <c r="P58" s="316">
        <v>198416</v>
      </c>
      <c r="Q58" s="316">
        <v>21441</v>
      </c>
      <c r="R58" s="316">
        <v>112790</v>
      </c>
      <c r="S58" s="316">
        <v>458000</v>
      </c>
      <c r="T58" s="316">
        <v>483000</v>
      </c>
      <c r="U58" s="243"/>
    </row>
    <row r="59" spans="1:21">
      <c r="A59" s="243" t="s">
        <v>1257</v>
      </c>
      <c r="B59" s="316">
        <v>6429.35</v>
      </c>
      <c r="C59" s="316">
        <v>65392.75</v>
      </c>
      <c r="D59" s="316">
        <v>10895.8</v>
      </c>
      <c r="E59" s="316">
        <v>0</v>
      </c>
      <c r="F59" s="316">
        <v>24640.55</v>
      </c>
      <c r="G59" s="316">
        <v>0</v>
      </c>
      <c r="H59" s="316">
        <v>0</v>
      </c>
      <c r="I59" s="316">
        <v>22147.55</v>
      </c>
      <c r="J59" s="316">
        <v>0</v>
      </c>
      <c r="K59" s="316">
        <v>1037.6500000000001</v>
      </c>
      <c r="L59" s="316">
        <v>0</v>
      </c>
      <c r="M59" s="316">
        <v>0</v>
      </c>
      <c r="N59" s="316">
        <v>0</v>
      </c>
      <c r="O59" s="316">
        <v>562736</v>
      </c>
      <c r="P59" s="316">
        <v>292728</v>
      </c>
      <c r="Q59" s="316">
        <v>10</v>
      </c>
      <c r="R59" s="316">
        <v>178322</v>
      </c>
      <c r="S59" s="316">
        <v>417500</v>
      </c>
      <c r="T59" s="316">
        <v>520000</v>
      </c>
      <c r="U59" s="243"/>
    </row>
    <row r="60" spans="1:21">
      <c r="A60" s="243" t="s">
        <v>1845</v>
      </c>
      <c r="B60" s="316">
        <v>526</v>
      </c>
      <c r="C60" s="316">
        <v>36297</v>
      </c>
      <c r="D60" s="316">
        <v>526</v>
      </c>
      <c r="E60" s="316">
        <v>0</v>
      </c>
      <c r="F60" s="316">
        <v>7646</v>
      </c>
      <c r="G60" s="316">
        <v>0</v>
      </c>
      <c r="H60" s="316">
        <v>0</v>
      </c>
      <c r="I60" s="316">
        <v>4125</v>
      </c>
      <c r="J60" s="316">
        <v>0</v>
      </c>
      <c r="K60" s="316">
        <v>0</v>
      </c>
      <c r="L60" s="316">
        <v>0</v>
      </c>
      <c r="M60" s="316">
        <v>0</v>
      </c>
      <c r="N60" s="316">
        <v>861</v>
      </c>
      <c r="O60" s="316">
        <v>653478</v>
      </c>
      <c r="P60" s="316">
        <v>454261</v>
      </c>
      <c r="Q60" s="316">
        <v>104219</v>
      </c>
      <c r="R60" s="316">
        <v>186531</v>
      </c>
      <c r="S60" s="316">
        <v>0</v>
      </c>
      <c r="T60" s="316">
        <v>0</v>
      </c>
      <c r="U60" s="243"/>
    </row>
    <row r="61" spans="1:21">
      <c r="A61" s="243" t="s">
        <v>2277</v>
      </c>
      <c r="B61" s="316">
        <v>1918</v>
      </c>
      <c r="C61" s="316">
        <v>79791</v>
      </c>
      <c r="D61" s="316">
        <v>8108</v>
      </c>
      <c r="E61" s="316">
        <v>721</v>
      </c>
      <c r="F61" s="316">
        <v>5191</v>
      </c>
      <c r="G61" s="316">
        <v>0</v>
      </c>
      <c r="H61" s="316">
        <v>0</v>
      </c>
      <c r="I61" s="316">
        <v>10046.641530000001</v>
      </c>
      <c r="J61" s="316">
        <v>0</v>
      </c>
      <c r="K61" s="316">
        <v>1132</v>
      </c>
      <c r="L61" s="316">
        <v>0</v>
      </c>
      <c r="M61" s="316">
        <v>0</v>
      </c>
      <c r="N61" s="316">
        <v>0</v>
      </c>
      <c r="O61" s="316">
        <v>851816.38410000002</v>
      </c>
      <c r="P61" s="316">
        <v>530351</v>
      </c>
      <c r="Q61" s="316">
        <v>172600</v>
      </c>
      <c r="R61" s="316">
        <v>142044</v>
      </c>
      <c r="S61" s="316">
        <v>850000</v>
      </c>
      <c r="T61" s="316">
        <v>900000</v>
      </c>
      <c r="U61" s="243"/>
    </row>
    <row r="62" spans="1:21">
      <c r="A62" s="243" t="s">
        <v>1269</v>
      </c>
      <c r="B62" s="316">
        <v>17895</v>
      </c>
      <c r="C62" s="316">
        <v>65102</v>
      </c>
      <c r="D62" s="316">
        <v>1558</v>
      </c>
      <c r="E62" s="316">
        <v>140</v>
      </c>
      <c r="F62" s="316">
        <v>2637</v>
      </c>
      <c r="G62" s="316">
        <v>6031</v>
      </c>
      <c r="H62" s="316">
        <v>0</v>
      </c>
      <c r="I62" s="316">
        <v>7264</v>
      </c>
      <c r="J62" s="316">
        <v>0</v>
      </c>
      <c r="K62" s="316">
        <v>31610</v>
      </c>
      <c r="L62" s="316">
        <v>0</v>
      </c>
      <c r="M62" s="316">
        <v>0</v>
      </c>
      <c r="N62" s="316">
        <v>0</v>
      </c>
      <c r="O62" s="316">
        <v>269967</v>
      </c>
      <c r="P62" s="316">
        <v>213572</v>
      </c>
      <c r="Q62" s="316">
        <v>0</v>
      </c>
      <c r="R62" s="316">
        <v>157544</v>
      </c>
      <c r="S62" s="316">
        <v>341744</v>
      </c>
      <c r="T62" s="316">
        <v>450000</v>
      </c>
      <c r="U62" s="243"/>
    </row>
    <row r="63" spans="1:21">
      <c r="A63" s="243" t="s">
        <v>1437</v>
      </c>
      <c r="B63" s="316">
        <v>160</v>
      </c>
      <c r="C63" s="316">
        <v>209</v>
      </c>
      <c r="D63" s="316">
        <v>320</v>
      </c>
      <c r="E63" s="316">
        <v>0</v>
      </c>
      <c r="F63" s="316">
        <v>1927</v>
      </c>
      <c r="G63" s="316">
        <v>6235</v>
      </c>
      <c r="H63" s="316">
        <v>0</v>
      </c>
      <c r="I63" s="316">
        <v>0</v>
      </c>
      <c r="J63" s="316">
        <v>234</v>
      </c>
      <c r="K63" s="316">
        <v>23</v>
      </c>
      <c r="L63" s="316">
        <v>0</v>
      </c>
      <c r="M63" s="316">
        <v>0</v>
      </c>
      <c r="N63" s="316">
        <v>0</v>
      </c>
      <c r="O63" s="316">
        <v>10127</v>
      </c>
      <c r="P63" s="316">
        <v>0</v>
      </c>
      <c r="Q63" s="316">
        <v>0</v>
      </c>
      <c r="R63" s="316">
        <v>29941</v>
      </c>
      <c r="S63" s="316">
        <v>0</v>
      </c>
      <c r="T63" s="316">
        <v>10000</v>
      </c>
      <c r="U63" s="243"/>
    </row>
    <row r="64" spans="1:21">
      <c r="A64" s="243" t="s">
        <v>1510</v>
      </c>
      <c r="B64" s="316">
        <v>788</v>
      </c>
      <c r="C64" s="316">
        <v>2945</v>
      </c>
      <c r="D64" s="316">
        <v>403</v>
      </c>
      <c r="E64" s="316">
        <v>0</v>
      </c>
      <c r="F64" s="316">
        <v>5338</v>
      </c>
      <c r="G64" s="316">
        <v>13</v>
      </c>
      <c r="H64" s="316">
        <v>0</v>
      </c>
      <c r="I64" s="316">
        <v>390</v>
      </c>
      <c r="J64" s="316">
        <v>0</v>
      </c>
      <c r="K64" s="316">
        <v>0</v>
      </c>
      <c r="L64" s="316">
        <v>0</v>
      </c>
      <c r="M64" s="316">
        <v>0</v>
      </c>
      <c r="N64" s="316">
        <v>0</v>
      </c>
      <c r="O64" s="316">
        <v>8052</v>
      </c>
      <c r="P64" s="316">
        <v>7800</v>
      </c>
      <c r="Q64" s="316">
        <v>23</v>
      </c>
      <c r="R64" s="316">
        <v>22550</v>
      </c>
      <c r="S64" s="316">
        <v>37477</v>
      </c>
      <c r="T64" s="316">
        <v>41477</v>
      </c>
      <c r="U64" s="243"/>
    </row>
    <row r="65" spans="1:21">
      <c r="A65" s="243" t="s">
        <v>1636</v>
      </c>
      <c r="B65" s="316">
        <v>0</v>
      </c>
      <c r="C65" s="316">
        <v>1153</v>
      </c>
      <c r="D65" s="316">
        <v>1544</v>
      </c>
      <c r="E65" s="316">
        <v>60</v>
      </c>
      <c r="F65" s="316">
        <v>7438</v>
      </c>
      <c r="G65" s="316">
        <v>0</v>
      </c>
      <c r="H65" s="316">
        <v>0</v>
      </c>
      <c r="I65" s="316">
        <v>452</v>
      </c>
      <c r="J65" s="316">
        <v>0</v>
      </c>
      <c r="K65" s="316">
        <v>4677</v>
      </c>
      <c r="L65" s="316">
        <v>0</v>
      </c>
      <c r="M65" s="316">
        <v>0</v>
      </c>
      <c r="N65" s="316">
        <v>0</v>
      </c>
      <c r="O65" s="316">
        <v>72260</v>
      </c>
      <c r="P65" s="316">
        <v>34364</v>
      </c>
      <c r="Q65" s="316">
        <v>560</v>
      </c>
      <c r="R65" s="316">
        <v>57922</v>
      </c>
      <c r="S65" s="316">
        <v>115000</v>
      </c>
      <c r="T65" s="316">
        <v>135000</v>
      </c>
      <c r="U65" s="243"/>
    </row>
    <row r="66" spans="1:21">
      <c r="A66" s="243" t="s">
        <v>2019</v>
      </c>
      <c r="B66" s="316">
        <v>1439</v>
      </c>
      <c r="C66" s="316">
        <v>24222</v>
      </c>
      <c r="D66" s="316">
        <v>1114</v>
      </c>
      <c r="E66" s="316">
        <v>207</v>
      </c>
      <c r="F66" s="316">
        <v>806</v>
      </c>
      <c r="G66" s="316">
        <v>9137</v>
      </c>
      <c r="H66" s="316">
        <v>0</v>
      </c>
      <c r="I66" s="316">
        <v>7887</v>
      </c>
      <c r="J66" s="316">
        <v>0</v>
      </c>
      <c r="K66" s="316">
        <v>78</v>
      </c>
      <c r="L66" s="316">
        <v>25000</v>
      </c>
      <c r="M66" s="316">
        <v>0</v>
      </c>
      <c r="N66" s="316">
        <v>0</v>
      </c>
      <c r="O66" s="316">
        <v>370978</v>
      </c>
      <c r="P66" s="316">
        <v>245123</v>
      </c>
      <c r="Q66" s="316">
        <v>0</v>
      </c>
      <c r="R66" s="316">
        <v>138860</v>
      </c>
      <c r="S66" s="316">
        <v>354908</v>
      </c>
      <c r="T66" s="316">
        <v>359908</v>
      </c>
      <c r="U66" s="243"/>
    </row>
    <row r="67" spans="1:21">
      <c r="A67" s="243" t="s">
        <v>2368</v>
      </c>
      <c r="B67" s="316">
        <v>199</v>
      </c>
      <c r="C67" s="316">
        <v>2983</v>
      </c>
      <c r="D67" s="316">
        <v>35</v>
      </c>
      <c r="E67" s="316">
        <v>67</v>
      </c>
      <c r="F67" s="316">
        <v>3531</v>
      </c>
      <c r="G67" s="316">
        <v>0</v>
      </c>
      <c r="H67" s="316">
        <v>0</v>
      </c>
      <c r="I67" s="316">
        <v>0</v>
      </c>
      <c r="J67" s="316">
        <v>108</v>
      </c>
      <c r="K67" s="316">
        <v>26</v>
      </c>
      <c r="L67" s="316">
        <v>0</v>
      </c>
      <c r="M67" s="316">
        <v>0</v>
      </c>
      <c r="N67" s="316">
        <v>0</v>
      </c>
      <c r="O67" s="316">
        <v>19822</v>
      </c>
      <c r="P67" s="316">
        <v>15255</v>
      </c>
      <c r="Q67" s="316">
        <v>0</v>
      </c>
      <c r="R67" s="316">
        <v>23308</v>
      </c>
      <c r="S67" s="316">
        <v>25000</v>
      </c>
      <c r="T67" s="316">
        <v>27000</v>
      </c>
      <c r="U67" s="243"/>
    </row>
    <row r="68" spans="1:21">
      <c r="A68" s="243" t="s">
        <v>2369</v>
      </c>
      <c r="B68" s="316">
        <v>0</v>
      </c>
      <c r="C68" s="316">
        <v>4707</v>
      </c>
      <c r="D68" s="316">
        <v>2052</v>
      </c>
      <c r="E68" s="316">
        <v>0</v>
      </c>
      <c r="F68" s="316">
        <v>1033</v>
      </c>
      <c r="G68" s="316">
        <v>0</v>
      </c>
      <c r="H68" s="316">
        <v>0</v>
      </c>
      <c r="I68" s="316">
        <v>1334</v>
      </c>
      <c r="J68" s="316">
        <v>0</v>
      </c>
      <c r="K68" s="316">
        <v>221</v>
      </c>
      <c r="L68" s="316">
        <v>0</v>
      </c>
      <c r="M68" s="316">
        <v>0</v>
      </c>
      <c r="N68" s="316">
        <v>0</v>
      </c>
      <c r="O68" s="316">
        <v>33422</v>
      </c>
      <c r="P68" s="316">
        <v>33479</v>
      </c>
      <c r="Q68" s="316">
        <v>0</v>
      </c>
      <c r="R68" s="316">
        <v>30956</v>
      </c>
      <c r="S68" s="316">
        <v>37200</v>
      </c>
      <c r="T68" s="316">
        <v>54900</v>
      </c>
      <c r="U68" s="243"/>
    </row>
    <row r="69" spans="1:21">
      <c r="A69" s="243" t="s">
        <v>2370</v>
      </c>
      <c r="B69" s="316">
        <v>0</v>
      </c>
      <c r="C69" s="316">
        <v>7660</v>
      </c>
      <c r="D69" s="316">
        <v>1474</v>
      </c>
      <c r="E69" s="316">
        <v>86</v>
      </c>
      <c r="F69" s="316">
        <v>7563</v>
      </c>
      <c r="G69" s="316">
        <v>0</v>
      </c>
      <c r="H69" s="316">
        <v>0</v>
      </c>
      <c r="I69" s="316">
        <v>0</v>
      </c>
      <c r="J69" s="316">
        <v>254</v>
      </c>
      <c r="K69" s="316">
        <v>120</v>
      </c>
      <c r="L69" s="316">
        <v>0</v>
      </c>
      <c r="M69" s="316">
        <v>0</v>
      </c>
      <c r="N69" s="316">
        <v>0</v>
      </c>
      <c r="O69" s="316">
        <v>41352</v>
      </c>
      <c r="P69" s="316">
        <v>12337</v>
      </c>
      <c r="Q69" s="316">
        <v>13</v>
      </c>
      <c r="R69" s="316">
        <v>5689</v>
      </c>
      <c r="S69" s="316">
        <v>32500</v>
      </c>
      <c r="T69" s="316">
        <v>37500</v>
      </c>
      <c r="U69" s="243"/>
    </row>
    <row r="70" spans="1:21">
      <c r="A70" s="243" t="s">
        <v>2371</v>
      </c>
      <c r="B70" s="316">
        <v>261</v>
      </c>
      <c r="C70" s="316">
        <v>4315</v>
      </c>
      <c r="D70" s="316">
        <v>3202</v>
      </c>
      <c r="E70" s="316">
        <v>0</v>
      </c>
      <c r="F70" s="316">
        <v>1012</v>
      </c>
      <c r="G70" s="316">
        <v>0</v>
      </c>
      <c r="H70" s="316">
        <v>0</v>
      </c>
      <c r="I70" s="316">
        <v>30</v>
      </c>
      <c r="J70" s="316">
        <v>0</v>
      </c>
      <c r="K70" s="316">
        <v>0</v>
      </c>
      <c r="L70" s="316">
        <v>0</v>
      </c>
      <c r="M70" s="316">
        <v>0</v>
      </c>
      <c r="N70" s="316">
        <v>0</v>
      </c>
      <c r="O70" s="316">
        <v>9204</v>
      </c>
      <c r="P70" s="316">
        <v>5000</v>
      </c>
      <c r="Q70" s="316">
        <v>0</v>
      </c>
      <c r="R70" s="316">
        <v>20830</v>
      </c>
      <c r="S70" s="316">
        <v>10000</v>
      </c>
      <c r="T70" s="316">
        <v>15000</v>
      </c>
      <c r="U70" s="243"/>
    </row>
    <row r="71" spans="1:21">
      <c r="A71" s="243" t="s">
        <v>2372</v>
      </c>
      <c r="B71" s="316">
        <v>0</v>
      </c>
      <c r="C71" s="316">
        <v>1785</v>
      </c>
      <c r="D71" s="316">
        <v>586</v>
      </c>
      <c r="E71" s="316">
        <v>0</v>
      </c>
      <c r="F71" s="316">
        <v>3711</v>
      </c>
      <c r="G71" s="316">
        <v>440</v>
      </c>
      <c r="H71" s="316">
        <v>0</v>
      </c>
      <c r="I71" s="316">
        <v>411</v>
      </c>
      <c r="J71" s="316">
        <v>0</v>
      </c>
      <c r="K71" s="316">
        <v>26</v>
      </c>
      <c r="L71" s="316">
        <v>0</v>
      </c>
      <c r="M71" s="316">
        <v>0</v>
      </c>
      <c r="N71" s="316">
        <v>0</v>
      </c>
      <c r="O71" s="316">
        <v>3242</v>
      </c>
      <c r="P71" s="316">
        <v>0</v>
      </c>
      <c r="Q71" s="316">
        <v>0</v>
      </c>
      <c r="R71" s="316">
        <v>26070</v>
      </c>
      <c r="S71" s="316">
        <v>339</v>
      </c>
      <c r="T71" s="316">
        <v>7139</v>
      </c>
      <c r="U71" s="243"/>
    </row>
    <row r="72" spans="1:21">
      <c r="A72" s="243" t="s">
        <v>2373</v>
      </c>
      <c r="B72" s="316">
        <v>0</v>
      </c>
      <c r="C72" s="316">
        <v>4576</v>
      </c>
      <c r="D72" s="316">
        <v>475</v>
      </c>
      <c r="E72" s="316">
        <v>23</v>
      </c>
      <c r="F72" s="316">
        <v>958</v>
      </c>
      <c r="G72" s="316">
        <v>0</v>
      </c>
      <c r="H72" s="316">
        <v>0</v>
      </c>
      <c r="I72" s="316">
        <v>993</v>
      </c>
      <c r="J72" s="316">
        <v>0</v>
      </c>
      <c r="K72" s="316">
        <v>0</v>
      </c>
      <c r="L72" s="316">
        <v>0</v>
      </c>
      <c r="M72" s="316">
        <v>0</v>
      </c>
      <c r="N72" s="316">
        <v>0</v>
      </c>
      <c r="O72" s="316">
        <v>23900</v>
      </c>
      <c r="P72" s="316">
        <v>12800</v>
      </c>
      <c r="Q72" s="316">
        <v>0</v>
      </c>
      <c r="R72" s="316">
        <v>20000</v>
      </c>
      <c r="S72" s="316">
        <v>25300</v>
      </c>
      <c r="T72" s="316">
        <v>32316</v>
      </c>
      <c r="U72" s="243"/>
    </row>
    <row r="73" spans="1:21">
      <c r="A73" s="243" t="s">
        <v>1129</v>
      </c>
      <c r="B73" s="316">
        <v>52</v>
      </c>
      <c r="C73" s="316">
        <v>2084</v>
      </c>
      <c r="D73" s="316">
        <v>500</v>
      </c>
      <c r="E73" s="316">
        <v>31</v>
      </c>
      <c r="F73" s="316">
        <v>5386</v>
      </c>
      <c r="G73" s="316">
        <v>0</v>
      </c>
      <c r="H73" s="316">
        <v>0</v>
      </c>
      <c r="I73" s="316">
        <v>1388</v>
      </c>
      <c r="J73" s="316">
        <v>0</v>
      </c>
      <c r="K73" s="316">
        <v>0</v>
      </c>
      <c r="L73" s="316">
        <v>0</v>
      </c>
      <c r="M73" s="316">
        <v>0</v>
      </c>
      <c r="N73" s="316">
        <v>0</v>
      </c>
      <c r="O73" s="316">
        <v>23865</v>
      </c>
      <c r="P73" s="316">
        <v>0</v>
      </c>
      <c r="Q73" s="316">
        <v>16348</v>
      </c>
      <c r="R73" s="316">
        <v>46170</v>
      </c>
      <c r="S73" s="316">
        <v>23865</v>
      </c>
      <c r="T73" s="316">
        <v>25365</v>
      </c>
      <c r="U73" s="243"/>
    </row>
    <row r="74" spans="1:21">
      <c r="A74" s="243" t="s">
        <v>1203</v>
      </c>
      <c r="B74" s="316">
        <v>802</v>
      </c>
      <c r="C74" s="316">
        <v>13433</v>
      </c>
      <c r="D74" s="316">
        <v>957</v>
      </c>
      <c r="E74" s="316">
        <v>30</v>
      </c>
      <c r="F74" s="316">
        <v>548</v>
      </c>
      <c r="G74" s="316">
        <v>614</v>
      </c>
      <c r="H74" s="316">
        <v>140</v>
      </c>
      <c r="I74" s="316">
        <v>3415</v>
      </c>
      <c r="J74" s="316">
        <v>0</v>
      </c>
      <c r="K74" s="316">
        <v>10</v>
      </c>
      <c r="L74" s="316">
        <v>0</v>
      </c>
      <c r="M74" s="316">
        <v>0</v>
      </c>
      <c r="N74" s="316">
        <v>0</v>
      </c>
      <c r="O74" s="316">
        <v>117079</v>
      </c>
      <c r="P74" s="316">
        <v>92010</v>
      </c>
      <c r="Q74" s="316">
        <v>0</v>
      </c>
      <c r="R74" s="316">
        <v>30200</v>
      </c>
      <c r="S74" s="316">
        <v>122079</v>
      </c>
      <c r="T74" s="316">
        <v>127079</v>
      </c>
      <c r="U74" s="243"/>
    </row>
    <row r="75" spans="1:21">
      <c r="A75" s="243" t="s">
        <v>1325</v>
      </c>
      <c r="B75" s="316">
        <v>2553</v>
      </c>
      <c r="C75" s="316">
        <v>25427</v>
      </c>
      <c r="D75" s="316">
        <v>548</v>
      </c>
      <c r="E75" s="316">
        <v>0</v>
      </c>
      <c r="F75" s="316">
        <v>1756</v>
      </c>
      <c r="G75" s="316">
        <v>0</v>
      </c>
      <c r="H75" s="316">
        <v>0</v>
      </c>
      <c r="I75" s="316">
        <v>8027</v>
      </c>
      <c r="J75" s="316">
        <v>0</v>
      </c>
      <c r="K75" s="316">
        <v>0</v>
      </c>
      <c r="L75" s="316">
        <v>0</v>
      </c>
      <c r="M75" s="316">
        <v>0</v>
      </c>
      <c r="N75" s="316">
        <v>0</v>
      </c>
      <c r="O75" s="316">
        <v>182881</v>
      </c>
      <c r="P75" s="316">
        <v>135442</v>
      </c>
      <c r="Q75" s="316">
        <v>0</v>
      </c>
      <c r="R75" s="316">
        <v>15127</v>
      </c>
      <c r="S75" s="316">
        <v>164300</v>
      </c>
      <c r="T75" s="316">
        <v>180700</v>
      </c>
      <c r="U75" s="243"/>
    </row>
    <row r="76" spans="1:21">
      <c r="A76" s="243" t="s">
        <v>1392</v>
      </c>
      <c r="B76" s="316">
        <v>394</v>
      </c>
      <c r="C76" s="316">
        <v>1482</v>
      </c>
      <c r="D76" s="316">
        <v>516</v>
      </c>
      <c r="E76" s="316">
        <v>19</v>
      </c>
      <c r="F76" s="316">
        <v>1822</v>
      </c>
      <c r="G76" s="316">
        <v>0</v>
      </c>
      <c r="H76" s="316">
        <v>0</v>
      </c>
      <c r="I76" s="316">
        <v>477</v>
      </c>
      <c r="J76" s="316">
        <v>0</v>
      </c>
      <c r="K76" s="316">
        <v>0</v>
      </c>
      <c r="L76" s="316">
        <v>0</v>
      </c>
      <c r="M76" s="316">
        <v>0</v>
      </c>
      <c r="N76" s="316">
        <v>0</v>
      </c>
      <c r="O76" s="316">
        <v>5691</v>
      </c>
      <c r="P76" s="316">
        <v>5450</v>
      </c>
      <c r="Q76" s="316">
        <v>0</v>
      </c>
      <c r="R76" s="316">
        <v>22528</v>
      </c>
      <c r="S76" s="316">
        <v>9000</v>
      </c>
      <c r="T76" s="316">
        <v>12000</v>
      </c>
      <c r="U76" s="243"/>
    </row>
    <row r="77" spans="1:21">
      <c r="A77" s="243" t="s">
        <v>1489</v>
      </c>
      <c r="B77" s="316">
        <v>0</v>
      </c>
      <c r="C77" s="316">
        <v>822</v>
      </c>
      <c r="D77" s="316">
        <v>871</v>
      </c>
      <c r="E77" s="316">
        <v>0</v>
      </c>
      <c r="F77" s="316">
        <v>988</v>
      </c>
      <c r="G77" s="316">
        <v>0</v>
      </c>
      <c r="H77" s="316">
        <v>0</v>
      </c>
      <c r="I77" s="316">
        <v>523</v>
      </c>
      <c r="J77" s="316">
        <v>0</v>
      </c>
      <c r="K77" s="316">
        <v>13</v>
      </c>
      <c r="L77" s="316">
        <v>0</v>
      </c>
      <c r="M77" s="316">
        <v>0</v>
      </c>
      <c r="N77" s="316">
        <v>0</v>
      </c>
      <c r="O77" s="316">
        <v>-246</v>
      </c>
      <c r="P77" s="316">
        <v>0</v>
      </c>
      <c r="Q77" s="316">
        <v>0</v>
      </c>
      <c r="R77" s="316">
        <v>10473</v>
      </c>
      <c r="S77" s="316">
        <v>0</v>
      </c>
      <c r="T77" s="316">
        <v>0</v>
      </c>
      <c r="U77" s="243"/>
    </row>
    <row r="78" spans="1:21">
      <c r="A78" s="243" t="s">
        <v>1615</v>
      </c>
      <c r="B78" s="316">
        <v>8870</v>
      </c>
      <c r="C78" s="316">
        <v>10007</v>
      </c>
      <c r="D78" s="316">
        <v>1535</v>
      </c>
      <c r="E78" s="316">
        <v>43</v>
      </c>
      <c r="F78" s="316">
        <v>1131</v>
      </c>
      <c r="G78" s="316">
        <v>0</v>
      </c>
      <c r="H78" s="316">
        <v>0</v>
      </c>
      <c r="I78" s="316">
        <v>2153</v>
      </c>
      <c r="J78" s="316">
        <v>45</v>
      </c>
      <c r="K78" s="316">
        <v>0</v>
      </c>
      <c r="L78" s="316">
        <v>0</v>
      </c>
      <c r="M78" s="316">
        <v>0</v>
      </c>
      <c r="N78" s="316">
        <v>0</v>
      </c>
      <c r="O78" s="316">
        <v>84518</v>
      </c>
      <c r="P78" s="316">
        <v>61777</v>
      </c>
      <c r="Q78" s="316">
        <v>0</v>
      </c>
      <c r="R78" s="316">
        <v>15984</v>
      </c>
      <c r="S78" s="316">
        <v>92956</v>
      </c>
      <c r="T78" s="316">
        <v>95456</v>
      </c>
      <c r="U78" s="243"/>
    </row>
    <row r="79" spans="1:21">
      <c r="A79" s="243" t="s">
        <v>1824</v>
      </c>
      <c r="B79" s="316">
        <v>836</v>
      </c>
      <c r="C79" s="316">
        <v>26055</v>
      </c>
      <c r="D79" s="316">
        <v>942</v>
      </c>
      <c r="E79" s="316">
        <v>10</v>
      </c>
      <c r="F79" s="316">
        <v>1435</v>
      </c>
      <c r="G79" s="316">
        <v>3227</v>
      </c>
      <c r="H79" s="316">
        <v>0</v>
      </c>
      <c r="I79" s="316">
        <v>3576</v>
      </c>
      <c r="J79" s="316">
        <v>0</v>
      </c>
      <c r="K79" s="316">
        <v>9</v>
      </c>
      <c r="L79" s="316">
        <v>0</v>
      </c>
      <c r="M79" s="316">
        <v>0</v>
      </c>
      <c r="N79" s="316">
        <v>0</v>
      </c>
      <c r="O79" s="316">
        <v>192269</v>
      </c>
      <c r="P79" s="316">
        <v>146921</v>
      </c>
      <c r="Q79" s="316">
        <v>0</v>
      </c>
      <c r="R79" s="316">
        <v>26781</v>
      </c>
      <c r="S79" s="316">
        <v>197269</v>
      </c>
      <c r="T79" s="316">
        <v>202269</v>
      </c>
      <c r="U79" s="243"/>
    </row>
    <row r="80" spans="1:21">
      <c r="A80" s="243" t="s">
        <v>2022</v>
      </c>
      <c r="B80" s="316">
        <v>0</v>
      </c>
      <c r="C80" s="316">
        <v>4305</v>
      </c>
      <c r="D80" s="316">
        <v>672</v>
      </c>
      <c r="E80" s="316">
        <v>0</v>
      </c>
      <c r="F80" s="316">
        <v>1492</v>
      </c>
      <c r="G80" s="316">
        <v>0</v>
      </c>
      <c r="H80" s="316">
        <v>0</v>
      </c>
      <c r="I80" s="316">
        <v>786</v>
      </c>
      <c r="J80" s="316">
        <v>18</v>
      </c>
      <c r="K80" s="316">
        <v>0</v>
      </c>
      <c r="L80" s="316">
        <v>0</v>
      </c>
      <c r="M80" s="316">
        <v>0</v>
      </c>
      <c r="N80" s="316">
        <v>0</v>
      </c>
      <c r="O80" s="316">
        <v>55798</v>
      </c>
      <c r="P80" s="316">
        <v>47512</v>
      </c>
      <c r="Q80" s="316">
        <v>0</v>
      </c>
      <c r="R80" s="316">
        <v>66190</v>
      </c>
      <c r="S80" s="316">
        <v>52423</v>
      </c>
      <c r="T80" s="316">
        <v>55798</v>
      </c>
      <c r="U80" s="243"/>
    </row>
    <row r="81" spans="1:21">
      <c r="A81" s="243" t="s">
        <v>1440</v>
      </c>
      <c r="B81" s="316">
        <v>987</v>
      </c>
      <c r="C81" s="316">
        <v>8458.2999999999993</v>
      </c>
      <c r="D81" s="316">
        <v>897</v>
      </c>
      <c r="E81" s="316">
        <v>0</v>
      </c>
      <c r="F81" s="316">
        <v>1227.8</v>
      </c>
      <c r="G81" s="316">
        <v>7008</v>
      </c>
      <c r="H81" s="316">
        <v>0</v>
      </c>
      <c r="I81" s="316">
        <v>4408.7</v>
      </c>
      <c r="J81" s="316">
        <v>0</v>
      </c>
      <c r="K81" s="316">
        <v>99.8</v>
      </c>
      <c r="L81" s="316">
        <v>0</v>
      </c>
      <c r="M81" s="316">
        <v>0</v>
      </c>
      <c r="N81" s="316">
        <v>0</v>
      </c>
      <c r="O81" s="316">
        <v>104148</v>
      </c>
      <c r="P81" s="316">
        <v>87407</v>
      </c>
      <c r="Q81" s="316">
        <v>0</v>
      </c>
      <c r="R81" s="316">
        <v>65875</v>
      </c>
      <c r="S81" s="316">
        <v>93166</v>
      </c>
      <c r="T81" s="316">
        <v>99352</v>
      </c>
      <c r="U81" s="243"/>
    </row>
    <row r="82" spans="1:21">
      <c r="A82" s="243" t="s">
        <v>1501</v>
      </c>
      <c r="B82" s="316">
        <v>47103</v>
      </c>
      <c r="C82" s="316">
        <v>17948</v>
      </c>
      <c r="D82" s="316">
        <v>5059</v>
      </c>
      <c r="E82" s="316">
        <v>0</v>
      </c>
      <c r="F82" s="316">
        <v>1190</v>
      </c>
      <c r="G82" s="316">
        <v>1500</v>
      </c>
      <c r="H82" s="316">
        <v>0</v>
      </c>
      <c r="I82" s="316">
        <v>7104</v>
      </c>
      <c r="J82" s="316">
        <v>0</v>
      </c>
      <c r="K82" s="316">
        <v>0</v>
      </c>
      <c r="L82" s="316">
        <v>0</v>
      </c>
      <c r="M82" s="316">
        <v>0</v>
      </c>
      <c r="N82" s="316">
        <v>0</v>
      </c>
      <c r="O82" s="316">
        <v>226430</v>
      </c>
      <c r="P82" s="316">
        <v>166697</v>
      </c>
      <c r="Q82" s="316">
        <v>3468</v>
      </c>
      <c r="R82" s="316">
        <v>42956</v>
      </c>
      <c r="S82" s="316">
        <v>331000</v>
      </c>
      <c r="T82" s="316">
        <v>353000</v>
      </c>
      <c r="U82" s="243"/>
    </row>
    <row r="83" spans="1:21">
      <c r="A83" s="243" t="s">
        <v>1776</v>
      </c>
      <c r="B83" s="316">
        <v>736</v>
      </c>
      <c r="C83" s="316">
        <v>10096</v>
      </c>
      <c r="D83" s="316">
        <v>614</v>
      </c>
      <c r="E83" s="316">
        <v>0</v>
      </c>
      <c r="F83" s="316">
        <v>421</v>
      </c>
      <c r="G83" s="316">
        <v>5363</v>
      </c>
      <c r="H83" s="316">
        <v>0</v>
      </c>
      <c r="I83" s="316">
        <v>1660</v>
      </c>
      <c r="J83" s="316">
        <v>0</v>
      </c>
      <c r="K83" s="316">
        <v>0</v>
      </c>
      <c r="L83" s="316">
        <v>0</v>
      </c>
      <c r="M83" s="316">
        <v>0</v>
      </c>
      <c r="N83" s="316">
        <v>0</v>
      </c>
      <c r="O83" s="316">
        <v>64592</v>
      </c>
      <c r="P83" s="316">
        <v>33310</v>
      </c>
      <c r="Q83" s="316">
        <v>1981</v>
      </c>
      <c r="R83" s="316">
        <v>24757</v>
      </c>
      <c r="S83" s="316">
        <v>98000</v>
      </c>
      <c r="T83" s="316">
        <v>107000</v>
      </c>
      <c r="U83" s="243"/>
    </row>
    <row r="84" spans="1:21">
      <c r="A84" s="243" t="s">
        <v>1818</v>
      </c>
      <c r="B84" s="316">
        <v>363</v>
      </c>
      <c r="C84" s="316">
        <v>4899</v>
      </c>
      <c r="D84" s="316">
        <v>129</v>
      </c>
      <c r="E84" s="316">
        <v>191</v>
      </c>
      <c r="F84" s="316">
        <v>1996</v>
      </c>
      <c r="G84" s="316">
        <v>0</v>
      </c>
      <c r="H84" s="316">
        <v>0</v>
      </c>
      <c r="I84" s="316">
        <v>374</v>
      </c>
      <c r="J84" s="316">
        <v>0</v>
      </c>
      <c r="K84" s="316">
        <v>0</v>
      </c>
      <c r="L84" s="316">
        <v>0</v>
      </c>
      <c r="M84" s="316">
        <v>0</v>
      </c>
      <c r="N84" s="316">
        <v>0</v>
      </c>
      <c r="O84" s="316">
        <v>22451</v>
      </c>
      <c r="P84" s="316">
        <v>3000</v>
      </c>
      <c r="Q84" s="316">
        <v>1165</v>
      </c>
      <c r="R84" s="316">
        <v>6983</v>
      </c>
      <c r="S84" s="316">
        <v>10500</v>
      </c>
      <c r="T84" s="316">
        <v>37500</v>
      </c>
      <c r="U84" s="243"/>
    </row>
    <row r="85" spans="1:21">
      <c r="A85" s="243" t="s">
        <v>2031</v>
      </c>
      <c r="B85" s="316">
        <v>0</v>
      </c>
      <c r="C85" s="316">
        <v>6781</v>
      </c>
      <c r="D85" s="316">
        <v>358</v>
      </c>
      <c r="E85" s="316">
        <v>96</v>
      </c>
      <c r="F85" s="316">
        <v>2144</v>
      </c>
      <c r="G85" s="316">
        <v>0</v>
      </c>
      <c r="H85" s="316">
        <v>0</v>
      </c>
      <c r="I85" s="316">
        <v>150</v>
      </c>
      <c r="J85" s="316">
        <v>0</v>
      </c>
      <c r="K85" s="316">
        <v>0</v>
      </c>
      <c r="L85" s="316">
        <v>0</v>
      </c>
      <c r="M85" s="316">
        <v>0</v>
      </c>
      <c r="N85" s="316">
        <v>0</v>
      </c>
      <c r="O85" s="316">
        <v>18520</v>
      </c>
      <c r="P85" s="316">
        <v>14284</v>
      </c>
      <c r="Q85" s="316">
        <v>0</v>
      </c>
      <c r="R85" s="316">
        <v>35804</v>
      </c>
      <c r="S85" s="316">
        <v>50000</v>
      </c>
      <c r="T85" s="316">
        <v>75000</v>
      </c>
      <c r="U85" s="243"/>
    </row>
    <row r="86" spans="1:21">
      <c r="A86" s="243" t="s">
        <v>2157</v>
      </c>
      <c r="B86" s="316">
        <v>1150</v>
      </c>
      <c r="C86" s="316">
        <v>5393</v>
      </c>
      <c r="D86" s="316">
        <v>433</v>
      </c>
      <c r="E86" s="316">
        <v>1756</v>
      </c>
      <c r="F86" s="316">
        <v>6085</v>
      </c>
      <c r="G86" s="316">
        <v>10</v>
      </c>
      <c r="H86" s="316">
        <v>0</v>
      </c>
      <c r="I86" s="316">
        <v>222</v>
      </c>
      <c r="J86" s="316">
        <v>0</v>
      </c>
      <c r="K86" s="316">
        <v>49</v>
      </c>
      <c r="L86" s="316">
        <v>0</v>
      </c>
      <c r="M86" s="316">
        <v>0</v>
      </c>
      <c r="N86" s="316">
        <v>0</v>
      </c>
      <c r="O86" s="316">
        <v>21020</v>
      </c>
      <c r="P86" s="316">
        <v>0</v>
      </c>
      <c r="Q86" s="316">
        <v>8455</v>
      </c>
      <c r="R86" s="316">
        <v>30019</v>
      </c>
      <c r="S86" s="316">
        <v>20000</v>
      </c>
      <c r="T86" s="316">
        <v>22000</v>
      </c>
      <c r="U86" s="243"/>
    </row>
    <row r="87" spans="1:21">
      <c r="A87" s="243" t="s">
        <v>2193</v>
      </c>
      <c r="B87" s="316">
        <v>0</v>
      </c>
      <c r="C87" s="316">
        <v>1125</v>
      </c>
      <c r="D87" s="316">
        <v>980</v>
      </c>
      <c r="E87" s="316">
        <v>79</v>
      </c>
      <c r="F87" s="316">
        <v>797</v>
      </c>
      <c r="G87" s="316">
        <v>0</v>
      </c>
      <c r="H87" s="316">
        <v>0</v>
      </c>
      <c r="I87" s="316">
        <v>786</v>
      </c>
      <c r="J87" s="316">
        <v>0</v>
      </c>
      <c r="K87" s="316">
        <v>0</v>
      </c>
      <c r="L87" s="316">
        <v>0</v>
      </c>
      <c r="M87" s="316">
        <v>0</v>
      </c>
      <c r="N87" s="316">
        <v>0</v>
      </c>
      <c r="O87" s="316">
        <v>1456</v>
      </c>
      <c r="P87" s="316">
        <v>482</v>
      </c>
      <c r="Q87" s="316">
        <v>0</v>
      </c>
      <c r="R87" s="316">
        <v>15000</v>
      </c>
      <c r="S87" s="316">
        <v>1482</v>
      </c>
      <c r="T87" s="316">
        <v>6082</v>
      </c>
      <c r="U87" s="243"/>
    </row>
    <row r="88" spans="1:21">
      <c r="A88" s="243" t="s">
        <v>2253</v>
      </c>
      <c r="B88" s="316">
        <v>0</v>
      </c>
      <c r="C88" s="316">
        <v>102</v>
      </c>
      <c r="D88" s="316">
        <v>127</v>
      </c>
      <c r="E88" s="316">
        <v>96</v>
      </c>
      <c r="F88" s="316">
        <v>1707</v>
      </c>
      <c r="G88" s="316">
        <v>0</v>
      </c>
      <c r="H88" s="316">
        <v>0</v>
      </c>
      <c r="I88" s="316">
        <v>0</v>
      </c>
      <c r="J88" s="316">
        <v>0</v>
      </c>
      <c r="K88" s="316">
        <v>14</v>
      </c>
      <c r="L88" s="316">
        <v>0</v>
      </c>
      <c r="M88" s="316">
        <v>0</v>
      </c>
      <c r="N88" s="316">
        <v>0</v>
      </c>
      <c r="O88" s="316">
        <v>24253</v>
      </c>
      <c r="P88" s="316">
        <v>27726</v>
      </c>
      <c r="Q88" s="316">
        <v>0</v>
      </c>
      <c r="R88" s="316">
        <v>21725</v>
      </c>
      <c r="S88" s="316">
        <v>35000</v>
      </c>
      <c r="T88" s="316">
        <v>50000</v>
      </c>
      <c r="U88" s="243"/>
    </row>
    <row r="89" spans="1:21">
      <c r="A89" s="243" t="s">
        <v>1471</v>
      </c>
      <c r="B89" s="316">
        <v>0</v>
      </c>
      <c r="C89" s="316">
        <v>15523</v>
      </c>
      <c r="D89" s="316">
        <v>1224</v>
      </c>
      <c r="E89" s="316">
        <v>277</v>
      </c>
      <c r="F89" s="316">
        <v>2174</v>
      </c>
      <c r="G89" s="316">
        <v>506</v>
      </c>
      <c r="H89" s="316">
        <v>0</v>
      </c>
      <c r="I89" s="316">
        <v>3110</v>
      </c>
      <c r="J89" s="316">
        <v>0</v>
      </c>
      <c r="K89" s="316">
        <v>238</v>
      </c>
      <c r="L89" s="316">
        <v>0</v>
      </c>
      <c r="M89" s="316">
        <v>0</v>
      </c>
      <c r="N89" s="316">
        <v>0</v>
      </c>
      <c r="O89" s="316">
        <v>187624</v>
      </c>
      <c r="P89" s="316">
        <v>176784</v>
      </c>
      <c r="Q89" s="316">
        <v>0</v>
      </c>
      <c r="R89" s="316">
        <v>4112</v>
      </c>
      <c r="S89" s="316">
        <v>209900</v>
      </c>
      <c r="T89" s="316">
        <v>230900</v>
      </c>
      <c r="U89" s="243"/>
    </row>
    <row r="90" spans="1:21">
      <c r="A90" s="243" t="s">
        <v>1591</v>
      </c>
      <c r="B90" s="316">
        <v>4830.3877300000004</v>
      </c>
      <c r="C90" s="316">
        <v>4764.6958999999997</v>
      </c>
      <c r="D90" s="316">
        <v>52</v>
      </c>
      <c r="E90" s="316">
        <v>0</v>
      </c>
      <c r="F90" s="316">
        <v>13</v>
      </c>
      <c r="G90" s="316">
        <v>0</v>
      </c>
      <c r="H90" s="316">
        <v>0</v>
      </c>
      <c r="I90" s="316">
        <v>5784</v>
      </c>
      <c r="J90" s="316">
        <v>0</v>
      </c>
      <c r="K90" s="316">
        <v>0</v>
      </c>
      <c r="L90" s="316">
        <v>0</v>
      </c>
      <c r="M90" s="316">
        <v>0</v>
      </c>
      <c r="N90" s="316">
        <v>0</v>
      </c>
      <c r="O90" s="316">
        <v>71100</v>
      </c>
      <c r="P90" s="316">
        <v>65421</v>
      </c>
      <c r="Q90" s="316">
        <v>32307</v>
      </c>
      <c r="R90" s="316">
        <v>35750</v>
      </c>
      <c r="S90" s="316">
        <v>110000</v>
      </c>
      <c r="T90" s="316">
        <v>110000</v>
      </c>
      <c r="U90" s="243"/>
    </row>
    <row r="91" spans="1:21">
      <c r="A91" s="243" t="s">
        <v>1716</v>
      </c>
      <c r="B91" s="316">
        <v>1219</v>
      </c>
      <c r="C91" s="316">
        <v>10863</v>
      </c>
      <c r="D91" s="316">
        <v>1458</v>
      </c>
      <c r="E91" s="316">
        <v>49</v>
      </c>
      <c r="F91" s="316">
        <v>4887</v>
      </c>
      <c r="G91" s="316">
        <v>38</v>
      </c>
      <c r="H91" s="316">
        <v>0</v>
      </c>
      <c r="I91" s="316">
        <v>11365</v>
      </c>
      <c r="J91" s="316">
        <v>0</v>
      </c>
      <c r="K91" s="316">
        <v>133</v>
      </c>
      <c r="L91" s="316">
        <v>0</v>
      </c>
      <c r="M91" s="316">
        <v>0</v>
      </c>
      <c r="N91" s="316">
        <v>0</v>
      </c>
      <c r="O91" s="316">
        <v>99530</v>
      </c>
      <c r="P91" s="316">
        <v>51673</v>
      </c>
      <c r="Q91" s="316">
        <v>0</v>
      </c>
      <c r="R91" s="316">
        <v>19907</v>
      </c>
      <c r="S91" s="316">
        <v>126615</v>
      </c>
      <c r="T91" s="316">
        <v>139277</v>
      </c>
      <c r="U91" s="243"/>
    </row>
    <row r="92" spans="1:21">
      <c r="A92" s="243" t="s">
        <v>1968</v>
      </c>
      <c r="B92" s="316">
        <v>13748</v>
      </c>
      <c r="C92" s="316">
        <v>4816</v>
      </c>
      <c r="D92" s="316">
        <v>187</v>
      </c>
      <c r="E92" s="316">
        <v>14</v>
      </c>
      <c r="F92" s="316">
        <v>1986</v>
      </c>
      <c r="G92" s="316">
        <v>2620</v>
      </c>
      <c r="H92" s="316">
        <v>0</v>
      </c>
      <c r="I92" s="316">
        <v>2658</v>
      </c>
      <c r="J92" s="316">
        <v>0</v>
      </c>
      <c r="K92" s="316">
        <v>0</v>
      </c>
      <c r="L92" s="316">
        <v>0</v>
      </c>
      <c r="M92" s="316">
        <v>0</v>
      </c>
      <c r="N92" s="316">
        <v>0</v>
      </c>
      <c r="O92" s="316">
        <v>43344</v>
      </c>
      <c r="P92" s="316">
        <v>31662</v>
      </c>
      <c r="Q92" s="316">
        <v>0</v>
      </c>
      <c r="R92" s="316">
        <v>19614</v>
      </c>
      <c r="S92" s="316">
        <v>183833</v>
      </c>
      <c r="T92" s="316">
        <v>192833</v>
      </c>
      <c r="U92" s="243"/>
    </row>
    <row r="93" spans="1:21">
      <c r="A93" s="243" t="s">
        <v>2244</v>
      </c>
      <c r="B93" s="316">
        <v>2277</v>
      </c>
      <c r="C93" s="316">
        <v>7599</v>
      </c>
      <c r="D93" s="316">
        <v>349</v>
      </c>
      <c r="E93" s="316">
        <v>1294</v>
      </c>
      <c r="F93" s="316">
        <v>0</v>
      </c>
      <c r="G93" s="316">
        <v>2036</v>
      </c>
      <c r="H93" s="316">
        <v>0</v>
      </c>
      <c r="I93" s="316">
        <v>2635</v>
      </c>
      <c r="J93" s="316">
        <v>0</v>
      </c>
      <c r="K93" s="316">
        <v>0</v>
      </c>
      <c r="L93" s="316">
        <v>0</v>
      </c>
      <c r="M93" s="316">
        <v>0</v>
      </c>
      <c r="N93" s="316">
        <v>0</v>
      </c>
      <c r="O93" s="316">
        <v>94500</v>
      </c>
      <c r="P93" s="316">
        <v>54312</v>
      </c>
      <c r="Q93" s="316">
        <v>0</v>
      </c>
      <c r="R93" s="316">
        <v>89152</v>
      </c>
      <c r="S93" s="316">
        <v>146000</v>
      </c>
      <c r="T93" s="316">
        <v>176000</v>
      </c>
      <c r="U93" s="243"/>
    </row>
    <row r="94" spans="1:21">
      <c r="A94" s="243" t="s">
        <v>1163</v>
      </c>
      <c r="B94" s="316">
        <v>2334</v>
      </c>
      <c r="C94" s="316">
        <v>40035</v>
      </c>
      <c r="D94" s="316">
        <v>2607</v>
      </c>
      <c r="E94" s="316">
        <v>0</v>
      </c>
      <c r="F94" s="316">
        <v>925</v>
      </c>
      <c r="G94" s="316">
        <v>1275</v>
      </c>
      <c r="H94" s="316">
        <v>1100</v>
      </c>
      <c r="I94" s="316">
        <v>6727</v>
      </c>
      <c r="J94" s="316">
        <v>0</v>
      </c>
      <c r="K94" s="316">
        <v>7910</v>
      </c>
      <c r="L94" s="316">
        <v>0</v>
      </c>
      <c r="M94" s="316">
        <v>0</v>
      </c>
      <c r="N94" s="316">
        <v>0</v>
      </c>
      <c r="O94" s="316">
        <v>622958</v>
      </c>
      <c r="P94" s="316">
        <v>356301</v>
      </c>
      <c r="Q94" s="316">
        <v>179800</v>
      </c>
      <c r="R94" s="316">
        <v>55616</v>
      </c>
      <c r="S94" s="316">
        <v>700000</v>
      </c>
      <c r="T94" s="316">
        <v>750000</v>
      </c>
      <c r="U94" s="243"/>
    </row>
    <row r="95" spans="1:21">
      <c r="A95" s="243" t="s">
        <v>1221</v>
      </c>
      <c r="B95" s="316">
        <v>0</v>
      </c>
      <c r="C95" s="316">
        <v>6484</v>
      </c>
      <c r="D95" s="316">
        <v>477</v>
      </c>
      <c r="E95" s="316">
        <v>123</v>
      </c>
      <c r="F95" s="316">
        <v>1230</v>
      </c>
      <c r="G95" s="316">
        <v>337</v>
      </c>
      <c r="H95" s="316">
        <v>0</v>
      </c>
      <c r="I95" s="316">
        <v>9936</v>
      </c>
      <c r="J95" s="316">
        <v>0</v>
      </c>
      <c r="K95" s="316">
        <v>98</v>
      </c>
      <c r="L95" s="316">
        <v>0</v>
      </c>
      <c r="M95" s="316">
        <v>0</v>
      </c>
      <c r="N95" s="316">
        <v>0</v>
      </c>
      <c r="O95" s="316">
        <v>24488</v>
      </c>
      <c r="P95" s="316">
        <v>5800</v>
      </c>
      <c r="Q95" s="316">
        <v>2955</v>
      </c>
      <c r="R95" s="316">
        <v>47722</v>
      </c>
      <c r="S95" s="316">
        <v>30000</v>
      </c>
      <c r="T95" s="316">
        <v>50000</v>
      </c>
      <c r="U95" s="243"/>
    </row>
    <row r="96" spans="1:21">
      <c r="A96" s="243" t="s">
        <v>1230</v>
      </c>
      <c r="B96" s="316">
        <v>0</v>
      </c>
      <c r="C96" s="316">
        <v>12741</v>
      </c>
      <c r="D96" s="316">
        <v>1304</v>
      </c>
      <c r="E96" s="316">
        <v>206</v>
      </c>
      <c r="F96" s="316">
        <v>192</v>
      </c>
      <c r="G96" s="316">
        <v>0</v>
      </c>
      <c r="H96" s="316">
        <v>0</v>
      </c>
      <c r="I96" s="316">
        <v>2238</v>
      </c>
      <c r="J96" s="316">
        <v>0</v>
      </c>
      <c r="K96" s="316">
        <v>0</v>
      </c>
      <c r="L96" s="316">
        <v>0</v>
      </c>
      <c r="M96" s="316">
        <v>0</v>
      </c>
      <c r="N96" s="316">
        <v>0</v>
      </c>
      <c r="O96" s="316">
        <v>251762</v>
      </c>
      <c r="P96" s="316">
        <v>226193</v>
      </c>
      <c r="Q96" s="316">
        <v>0</v>
      </c>
      <c r="R96" s="316">
        <v>7000</v>
      </c>
      <c r="S96" s="316">
        <v>300000</v>
      </c>
      <c r="T96" s="316">
        <v>330000</v>
      </c>
      <c r="U96" s="243"/>
    </row>
    <row r="97" spans="1:21">
      <c r="A97" s="243" t="s">
        <v>1295</v>
      </c>
      <c r="B97" s="316">
        <v>0</v>
      </c>
      <c r="C97" s="316">
        <v>2362</v>
      </c>
      <c r="D97" s="316">
        <v>257</v>
      </c>
      <c r="E97" s="316">
        <v>0</v>
      </c>
      <c r="F97" s="316">
        <v>2311</v>
      </c>
      <c r="G97" s="316">
        <v>0</v>
      </c>
      <c r="H97" s="316">
        <v>0</v>
      </c>
      <c r="I97" s="316">
        <v>486</v>
      </c>
      <c r="J97" s="316">
        <v>0</v>
      </c>
      <c r="K97" s="316">
        <v>79</v>
      </c>
      <c r="L97" s="316">
        <v>0</v>
      </c>
      <c r="M97" s="316">
        <v>0</v>
      </c>
      <c r="N97" s="316">
        <v>0</v>
      </c>
      <c r="O97" s="316">
        <v>50281</v>
      </c>
      <c r="P97" s="316">
        <v>33300</v>
      </c>
      <c r="Q97" s="316">
        <v>0</v>
      </c>
      <c r="R97" s="316">
        <v>37641</v>
      </c>
      <c r="S97" s="316">
        <v>35406</v>
      </c>
      <c r="T97" s="316">
        <v>36229</v>
      </c>
      <c r="U97" s="243"/>
    </row>
    <row r="98" spans="1:21">
      <c r="A98" s="243" t="s">
        <v>1304</v>
      </c>
      <c r="B98" s="316">
        <v>11110</v>
      </c>
      <c r="C98" s="316">
        <v>17631</v>
      </c>
      <c r="D98" s="316">
        <v>2973</v>
      </c>
      <c r="E98" s="316">
        <v>73</v>
      </c>
      <c r="F98" s="316">
        <v>1139</v>
      </c>
      <c r="G98" s="316">
        <v>79</v>
      </c>
      <c r="H98" s="316">
        <v>0</v>
      </c>
      <c r="I98" s="316">
        <v>1302</v>
      </c>
      <c r="J98" s="316">
        <v>0</v>
      </c>
      <c r="K98" s="316">
        <v>59</v>
      </c>
      <c r="L98" s="316">
        <v>0</v>
      </c>
      <c r="M98" s="316">
        <v>0</v>
      </c>
      <c r="N98" s="316">
        <v>0</v>
      </c>
      <c r="O98" s="316">
        <v>35363</v>
      </c>
      <c r="P98" s="316">
        <v>1135</v>
      </c>
      <c r="Q98" s="316">
        <v>0</v>
      </c>
      <c r="R98" s="316">
        <v>43123</v>
      </c>
      <c r="S98" s="316">
        <v>1500</v>
      </c>
      <c r="T98" s="316">
        <v>40000</v>
      </c>
      <c r="U98" s="243"/>
    </row>
    <row r="99" spans="1:21">
      <c r="A99" s="243" t="s">
        <v>1483</v>
      </c>
      <c r="B99" s="316">
        <v>456</v>
      </c>
      <c r="C99" s="316">
        <v>15978</v>
      </c>
      <c r="D99" s="316">
        <v>805</v>
      </c>
      <c r="E99" s="316">
        <v>734</v>
      </c>
      <c r="F99" s="316">
        <v>941</v>
      </c>
      <c r="G99" s="316">
        <v>8010</v>
      </c>
      <c r="H99" s="316">
        <v>0</v>
      </c>
      <c r="I99" s="316">
        <v>4302</v>
      </c>
      <c r="J99" s="316">
        <v>0</v>
      </c>
      <c r="K99" s="316">
        <v>595</v>
      </c>
      <c r="L99" s="316">
        <v>0</v>
      </c>
      <c r="M99" s="316">
        <v>0</v>
      </c>
      <c r="N99" s="316">
        <v>0</v>
      </c>
      <c r="O99" s="316">
        <v>313563</v>
      </c>
      <c r="P99" s="316">
        <v>281639</v>
      </c>
      <c r="Q99" s="316">
        <v>0</v>
      </c>
      <c r="R99" s="316">
        <v>82634</v>
      </c>
      <c r="S99" s="316">
        <v>443184</v>
      </c>
      <c r="T99" s="316">
        <v>453184</v>
      </c>
      <c r="U99" s="243"/>
    </row>
    <row r="100" spans="1:21">
      <c r="A100" s="243" t="s">
        <v>1579</v>
      </c>
      <c r="B100" s="316">
        <v>24379</v>
      </c>
      <c r="C100" s="316">
        <v>26522</v>
      </c>
      <c r="D100" s="316">
        <v>322</v>
      </c>
      <c r="E100" s="316">
        <v>284</v>
      </c>
      <c r="F100" s="316">
        <v>541</v>
      </c>
      <c r="G100" s="316">
        <v>2</v>
      </c>
      <c r="H100" s="316">
        <v>0</v>
      </c>
      <c r="I100" s="316">
        <v>10322</v>
      </c>
      <c r="J100" s="316">
        <v>0</v>
      </c>
      <c r="K100" s="316">
        <v>145</v>
      </c>
      <c r="L100" s="316">
        <v>0</v>
      </c>
      <c r="M100" s="316">
        <v>0</v>
      </c>
      <c r="N100" s="316">
        <v>0</v>
      </c>
      <c r="O100" s="316">
        <v>302230</v>
      </c>
      <c r="P100" s="316">
        <v>233916</v>
      </c>
      <c r="Q100" s="316">
        <v>0</v>
      </c>
      <c r="R100" s="316">
        <v>25050</v>
      </c>
      <c r="S100" s="316">
        <v>310200</v>
      </c>
      <c r="T100" s="316">
        <v>325200</v>
      </c>
      <c r="U100" s="243"/>
    </row>
    <row r="101" spans="1:21">
      <c r="A101" s="243" t="s">
        <v>1746</v>
      </c>
      <c r="B101" s="316">
        <v>0</v>
      </c>
      <c r="C101" s="316">
        <v>0</v>
      </c>
      <c r="D101" s="316">
        <v>464</v>
      </c>
      <c r="E101" s="316">
        <v>0</v>
      </c>
      <c r="F101" s="316">
        <v>645</v>
      </c>
      <c r="G101" s="316">
        <v>0</v>
      </c>
      <c r="H101" s="316">
        <v>0</v>
      </c>
      <c r="I101" s="316">
        <v>0</v>
      </c>
      <c r="J101" s="316">
        <v>0</v>
      </c>
      <c r="K101" s="316">
        <v>0</v>
      </c>
      <c r="L101" s="316">
        <v>0</v>
      </c>
      <c r="M101" s="316">
        <v>0</v>
      </c>
      <c r="N101" s="316">
        <v>0</v>
      </c>
      <c r="O101" s="316">
        <v>0</v>
      </c>
      <c r="P101" s="316">
        <v>0</v>
      </c>
      <c r="Q101" s="316">
        <v>0</v>
      </c>
      <c r="R101" s="316">
        <v>32270</v>
      </c>
      <c r="S101" s="316">
        <v>0</v>
      </c>
      <c r="T101" s="316">
        <v>0</v>
      </c>
      <c r="U101" s="243"/>
    </row>
    <row r="102" spans="1:21">
      <c r="A102" s="243" t="s">
        <v>1962</v>
      </c>
      <c r="B102" s="316">
        <v>0</v>
      </c>
      <c r="C102" s="316">
        <v>389</v>
      </c>
      <c r="D102" s="316">
        <v>2627</v>
      </c>
      <c r="E102" s="316">
        <v>0</v>
      </c>
      <c r="F102" s="316">
        <v>820</v>
      </c>
      <c r="G102" s="316">
        <v>0</v>
      </c>
      <c r="H102" s="316">
        <v>0</v>
      </c>
      <c r="I102" s="316">
        <v>425</v>
      </c>
      <c r="J102" s="316">
        <v>0</v>
      </c>
      <c r="K102" s="316">
        <v>0</v>
      </c>
      <c r="L102" s="316">
        <v>0</v>
      </c>
      <c r="M102" s="316">
        <v>0</v>
      </c>
      <c r="N102" s="316">
        <v>0</v>
      </c>
      <c r="O102" s="316">
        <v>777</v>
      </c>
      <c r="P102" s="316">
        <v>0</v>
      </c>
      <c r="Q102" s="316">
        <v>0</v>
      </c>
      <c r="R102" s="316">
        <v>20000</v>
      </c>
      <c r="S102" s="316">
        <v>777</v>
      </c>
      <c r="T102" s="316">
        <v>977</v>
      </c>
      <c r="U102" s="243"/>
    </row>
    <row r="103" spans="1:21">
      <c r="A103" s="243" t="s">
        <v>2163</v>
      </c>
      <c r="B103" s="316">
        <v>2650</v>
      </c>
      <c r="C103" s="316">
        <v>7361</v>
      </c>
      <c r="D103" s="316">
        <v>250</v>
      </c>
      <c r="E103" s="316">
        <v>0</v>
      </c>
      <c r="F103" s="316">
        <v>1021</v>
      </c>
      <c r="G103" s="316">
        <v>0</v>
      </c>
      <c r="H103" s="316">
        <v>0</v>
      </c>
      <c r="I103" s="316">
        <v>2404</v>
      </c>
      <c r="J103" s="316">
        <v>0</v>
      </c>
      <c r="K103" s="316">
        <v>38</v>
      </c>
      <c r="L103" s="316">
        <v>0</v>
      </c>
      <c r="M103" s="316">
        <v>0</v>
      </c>
      <c r="N103" s="316">
        <v>0</v>
      </c>
      <c r="O103" s="316">
        <v>40183</v>
      </c>
      <c r="P103" s="316">
        <v>34699</v>
      </c>
      <c r="Q103" s="316">
        <v>0</v>
      </c>
      <c r="R103" s="316">
        <v>79337</v>
      </c>
      <c r="S103" s="316">
        <v>65584</v>
      </c>
      <c r="T103" s="316">
        <v>75609</v>
      </c>
      <c r="U103" s="243"/>
    </row>
    <row r="104" spans="1:21">
      <c r="A104" s="243" t="s">
        <v>2208</v>
      </c>
      <c r="B104" s="316">
        <v>1680.3618300000001</v>
      </c>
      <c r="C104" s="316">
        <v>22775</v>
      </c>
      <c r="D104" s="316">
        <v>1286</v>
      </c>
      <c r="E104" s="316">
        <v>53</v>
      </c>
      <c r="F104" s="316">
        <v>498</v>
      </c>
      <c r="G104" s="316">
        <v>0</v>
      </c>
      <c r="H104" s="316">
        <v>0</v>
      </c>
      <c r="I104" s="316">
        <v>2634</v>
      </c>
      <c r="J104" s="316">
        <v>0</v>
      </c>
      <c r="K104" s="316">
        <v>343</v>
      </c>
      <c r="L104" s="316">
        <v>0</v>
      </c>
      <c r="M104" s="316">
        <v>0</v>
      </c>
      <c r="N104" s="316">
        <v>0</v>
      </c>
      <c r="O104" s="316">
        <v>336072</v>
      </c>
      <c r="P104" s="316">
        <v>301410</v>
      </c>
      <c r="Q104" s="316">
        <v>4024</v>
      </c>
      <c r="R104" s="316">
        <v>72619</v>
      </c>
      <c r="S104" s="316">
        <v>400000</v>
      </c>
      <c r="T104" s="316">
        <v>420000</v>
      </c>
      <c r="U104" s="243"/>
    </row>
    <row r="105" spans="1:21">
      <c r="A105" s="243" t="s">
        <v>1307</v>
      </c>
      <c r="B105" s="316">
        <v>7149</v>
      </c>
      <c r="C105" s="316">
        <v>13610</v>
      </c>
      <c r="D105" s="316">
        <v>1222</v>
      </c>
      <c r="E105" s="316">
        <v>209</v>
      </c>
      <c r="F105" s="316">
        <v>719</v>
      </c>
      <c r="G105" s="316">
        <v>3110</v>
      </c>
      <c r="H105" s="316">
        <v>0</v>
      </c>
      <c r="I105" s="316">
        <v>3345</v>
      </c>
      <c r="J105" s="316">
        <v>0</v>
      </c>
      <c r="K105" s="316">
        <v>0</v>
      </c>
      <c r="L105" s="316">
        <v>0</v>
      </c>
      <c r="M105" s="316">
        <v>0</v>
      </c>
      <c r="N105" s="316">
        <v>0</v>
      </c>
      <c r="O105" s="316">
        <v>192140</v>
      </c>
      <c r="P105" s="316">
        <v>179111</v>
      </c>
      <c r="Q105" s="316">
        <v>0</v>
      </c>
      <c r="R105" s="316">
        <v>20868</v>
      </c>
      <c r="S105" s="316">
        <v>307000</v>
      </c>
      <c r="T105" s="316">
        <v>317000</v>
      </c>
      <c r="U105" s="243"/>
    </row>
    <row r="106" spans="1:21">
      <c r="A106" s="243" t="s">
        <v>1349</v>
      </c>
      <c r="B106" s="316">
        <v>1148</v>
      </c>
      <c r="C106" s="316">
        <v>1635</v>
      </c>
      <c r="D106" s="316">
        <v>573</v>
      </c>
      <c r="E106" s="316">
        <v>11</v>
      </c>
      <c r="F106" s="316">
        <v>1193</v>
      </c>
      <c r="G106" s="316">
        <v>0</v>
      </c>
      <c r="H106" s="316">
        <v>0</v>
      </c>
      <c r="I106" s="316">
        <v>1222</v>
      </c>
      <c r="J106" s="316">
        <v>0</v>
      </c>
      <c r="K106" s="316">
        <v>31</v>
      </c>
      <c r="L106" s="316">
        <v>0</v>
      </c>
      <c r="M106" s="316">
        <v>0</v>
      </c>
      <c r="N106" s="316">
        <v>0</v>
      </c>
      <c r="O106" s="316">
        <v>20</v>
      </c>
      <c r="P106" s="316">
        <v>0</v>
      </c>
      <c r="Q106" s="316">
        <v>0</v>
      </c>
      <c r="R106" s="316">
        <v>27834</v>
      </c>
      <c r="S106" s="316">
        <v>3000</v>
      </c>
      <c r="T106" s="316">
        <v>8000</v>
      </c>
      <c r="U106" s="243"/>
    </row>
    <row r="107" spans="1:21">
      <c r="A107" s="243" t="s">
        <v>1516</v>
      </c>
      <c r="B107" s="316">
        <v>1627</v>
      </c>
      <c r="C107" s="316">
        <v>1766</v>
      </c>
      <c r="D107" s="316">
        <v>52</v>
      </c>
      <c r="E107" s="316">
        <v>0</v>
      </c>
      <c r="F107" s="316">
        <v>4858</v>
      </c>
      <c r="G107" s="316">
        <v>0</v>
      </c>
      <c r="H107" s="316">
        <v>0</v>
      </c>
      <c r="I107" s="316">
        <v>525</v>
      </c>
      <c r="J107" s="316">
        <v>0</v>
      </c>
      <c r="K107" s="316">
        <v>1</v>
      </c>
      <c r="L107" s="316">
        <v>0</v>
      </c>
      <c r="M107" s="316">
        <v>0</v>
      </c>
      <c r="N107" s="316">
        <v>0</v>
      </c>
      <c r="O107" s="316">
        <v>0</v>
      </c>
      <c r="P107" s="316">
        <v>0</v>
      </c>
      <c r="Q107" s="316">
        <v>0</v>
      </c>
      <c r="R107" s="316">
        <v>24000</v>
      </c>
      <c r="S107" s="316">
        <v>12000</v>
      </c>
      <c r="T107" s="316">
        <v>22000</v>
      </c>
      <c r="U107" s="243"/>
    </row>
    <row r="108" spans="1:21">
      <c r="A108" s="243" t="s">
        <v>2112</v>
      </c>
      <c r="B108" s="316">
        <v>1374</v>
      </c>
      <c r="C108" s="316">
        <v>10354</v>
      </c>
      <c r="D108" s="316">
        <v>1002</v>
      </c>
      <c r="E108" s="316">
        <v>0</v>
      </c>
      <c r="F108" s="316">
        <v>3684</v>
      </c>
      <c r="G108" s="316">
        <v>19</v>
      </c>
      <c r="H108" s="316">
        <v>0</v>
      </c>
      <c r="I108" s="316">
        <v>4858</v>
      </c>
      <c r="J108" s="316">
        <v>0</v>
      </c>
      <c r="K108" s="316">
        <v>0</v>
      </c>
      <c r="L108" s="316">
        <v>0</v>
      </c>
      <c r="M108" s="316">
        <v>0</v>
      </c>
      <c r="N108" s="316">
        <v>0</v>
      </c>
      <c r="O108" s="316">
        <v>119143</v>
      </c>
      <c r="P108" s="316">
        <v>100717</v>
      </c>
      <c r="Q108" s="316">
        <v>0</v>
      </c>
      <c r="R108" s="316">
        <v>55199</v>
      </c>
      <c r="S108" s="316">
        <v>142000</v>
      </c>
      <c r="T108" s="316">
        <v>147000</v>
      </c>
      <c r="U108" s="243"/>
    </row>
    <row r="109" spans="1:21">
      <c r="A109" s="243" t="s">
        <v>2169</v>
      </c>
      <c r="B109" s="316">
        <v>0</v>
      </c>
      <c r="C109" s="316">
        <v>0</v>
      </c>
      <c r="D109" s="316">
        <v>2025</v>
      </c>
      <c r="E109" s="316">
        <v>0</v>
      </c>
      <c r="F109" s="316">
        <v>749</v>
      </c>
      <c r="G109" s="316">
        <v>0</v>
      </c>
      <c r="H109" s="316">
        <v>0</v>
      </c>
      <c r="I109" s="316">
        <v>429</v>
      </c>
      <c r="J109" s="316">
        <v>0</v>
      </c>
      <c r="K109" s="316">
        <v>0</v>
      </c>
      <c r="L109" s="316">
        <v>0</v>
      </c>
      <c r="M109" s="316">
        <v>0</v>
      </c>
      <c r="N109" s="316">
        <v>0</v>
      </c>
      <c r="O109" s="316">
        <v>53545</v>
      </c>
      <c r="P109" s="316">
        <v>30532</v>
      </c>
      <c r="Q109" s="316">
        <v>0</v>
      </c>
      <c r="R109" s="316">
        <v>30109</v>
      </c>
      <c r="S109" s="316">
        <v>40000</v>
      </c>
      <c r="T109" s="316">
        <v>50000</v>
      </c>
      <c r="U109" s="243"/>
    </row>
    <row r="110" spans="1:21">
      <c r="A110" s="243" t="s">
        <v>1166</v>
      </c>
      <c r="B110" s="316">
        <v>9098</v>
      </c>
      <c r="C110" s="316">
        <v>6313</v>
      </c>
      <c r="D110" s="316">
        <v>1008</v>
      </c>
      <c r="E110" s="316">
        <v>106</v>
      </c>
      <c r="F110" s="316">
        <v>1872</v>
      </c>
      <c r="G110" s="316">
        <v>1732</v>
      </c>
      <c r="H110" s="316">
        <v>0</v>
      </c>
      <c r="I110" s="316">
        <v>32</v>
      </c>
      <c r="J110" s="316">
        <v>0</v>
      </c>
      <c r="K110" s="316">
        <v>657</v>
      </c>
      <c r="L110" s="316">
        <v>5000</v>
      </c>
      <c r="M110" s="316">
        <v>0</v>
      </c>
      <c r="N110" s="316">
        <v>0</v>
      </c>
      <c r="O110" s="316">
        <v>134</v>
      </c>
      <c r="P110" s="316">
        <v>83</v>
      </c>
      <c r="Q110" s="316">
        <v>0</v>
      </c>
      <c r="R110" s="316">
        <v>133015</v>
      </c>
      <c r="S110" s="316">
        <v>25000</v>
      </c>
      <c r="T110" s="316">
        <v>50000</v>
      </c>
      <c r="U110" s="243"/>
    </row>
    <row r="111" spans="1:21">
      <c r="A111" s="243" t="s">
        <v>1443</v>
      </c>
      <c r="B111" s="316">
        <v>0</v>
      </c>
      <c r="C111" s="316">
        <v>2541</v>
      </c>
      <c r="D111" s="316">
        <v>72</v>
      </c>
      <c r="E111" s="316">
        <v>0</v>
      </c>
      <c r="F111" s="316">
        <v>1049</v>
      </c>
      <c r="G111" s="316">
        <v>0</v>
      </c>
      <c r="H111" s="316">
        <v>0</v>
      </c>
      <c r="I111" s="316">
        <v>-140</v>
      </c>
      <c r="J111" s="316">
        <v>0</v>
      </c>
      <c r="K111" s="316">
        <v>0</v>
      </c>
      <c r="L111" s="316">
        <v>0</v>
      </c>
      <c r="M111" s="316">
        <v>0</v>
      </c>
      <c r="N111" s="316">
        <v>0</v>
      </c>
      <c r="O111" s="316">
        <v>159181</v>
      </c>
      <c r="P111" s="316">
        <v>120979</v>
      </c>
      <c r="Q111" s="316">
        <v>5080</v>
      </c>
      <c r="R111" s="316">
        <v>37733</v>
      </c>
      <c r="S111" s="316">
        <v>222000</v>
      </c>
      <c r="T111" s="316">
        <v>225000</v>
      </c>
      <c r="U111" s="243"/>
    </row>
    <row r="112" spans="1:21">
      <c r="A112" s="243" t="s">
        <v>1474</v>
      </c>
      <c r="B112" s="316">
        <v>16154</v>
      </c>
      <c r="C112" s="316">
        <v>18820</v>
      </c>
      <c r="D112" s="316">
        <v>1070</v>
      </c>
      <c r="E112" s="316">
        <v>264</v>
      </c>
      <c r="F112" s="316">
        <v>1615</v>
      </c>
      <c r="G112" s="316">
        <v>3484</v>
      </c>
      <c r="H112" s="316">
        <v>0</v>
      </c>
      <c r="I112" s="316">
        <v>193</v>
      </c>
      <c r="J112" s="316">
        <v>0</v>
      </c>
      <c r="K112" s="316">
        <v>12650</v>
      </c>
      <c r="L112" s="316">
        <v>0</v>
      </c>
      <c r="M112" s="316">
        <v>0</v>
      </c>
      <c r="N112" s="316">
        <v>0</v>
      </c>
      <c r="O112" s="316">
        <v>569734</v>
      </c>
      <c r="P112" s="316">
        <v>521792</v>
      </c>
      <c r="Q112" s="316">
        <v>0</v>
      </c>
      <c r="R112" s="316">
        <v>31926</v>
      </c>
      <c r="S112" s="316">
        <v>559734</v>
      </c>
      <c r="T112" s="316">
        <v>569734</v>
      </c>
      <c r="U112" s="243"/>
    </row>
    <row r="113" spans="1:21">
      <c r="A113" s="243" t="s">
        <v>1507</v>
      </c>
      <c r="B113" s="316">
        <v>103</v>
      </c>
      <c r="C113" s="316">
        <v>12970</v>
      </c>
      <c r="D113" s="316">
        <v>709</v>
      </c>
      <c r="E113" s="316">
        <v>15</v>
      </c>
      <c r="F113" s="316">
        <v>1273</v>
      </c>
      <c r="G113" s="316">
        <v>0</v>
      </c>
      <c r="H113" s="316">
        <v>0</v>
      </c>
      <c r="I113" s="316">
        <v>11865</v>
      </c>
      <c r="J113" s="316">
        <v>0</v>
      </c>
      <c r="K113" s="316">
        <v>0</v>
      </c>
      <c r="L113" s="316">
        <v>0</v>
      </c>
      <c r="M113" s="316">
        <v>0</v>
      </c>
      <c r="N113" s="316">
        <v>0</v>
      </c>
      <c r="O113" s="316">
        <v>108352</v>
      </c>
      <c r="P113" s="316">
        <v>61336</v>
      </c>
      <c r="Q113" s="316">
        <v>0</v>
      </c>
      <c r="R113" s="316">
        <v>26200</v>
      </c>
      <c r="S113" s="316">
        <v>159000</v>
      </c>
      <c r="T113" s="316">
        <v>167000</v>
      </c>
      <c r="U113" s="243"/>
    </row>
    <row r="114" spans="1:21">
      <c r="A114" s="243" t="s">
        <v>1537</v>
      </c>
      <c r="B114" s="316">
        <v>626</v>
      </c>
      <c r="C114" s="316">
        <v>5084</v>
      </c>
      <c r="D114" s="316">
        <v>70</v>
      </c>
      <c r="E114" s="316">
        <v>251</v>
      </c>
      <c r="F114" s="316">
        <v>1329</v>
      </c>
      <c r="G114" s="316">
        <v>0</v>
      </c>
      <c r="H114" s="316">
        <v>0</v>
      </c>
      <c r="I114" s="316">
        <v>0</v>
      </c>
      <c r="J114" s="316">
        <v>0</v>
      </c>
      <c r="K114" s="316">
        <v>0</v>
      </c>
      <c r="L114" s="316">
        <v>0</v>
      </c>
      <c r="M114" s="316">
        <v>0</v>
      </c>
      <c r="N114" s="316">
        <v>0</v>
      </c>
      <c r="O114" s="316">
        <v>81769</v>
      </c>
      <c r="P114" s="316">
        <v>57650</v>
      </c>
      <c r="Q114" s="316">
        <v>0</v>
      </c>
      <c r="R114" s="316">
        <v>3755</v>
      </c>
      <c r="S114" s="316">
        <v>80800</v>
      </c>
      <c r="T114" s="316">
        <v>85200</v>
      </c>
      <c r="U114" s="243"/>
    </row>
    <row r="115" spans="1:21">
      <c r="A115" s="243" t="s">
        <v>1585</v>
      </c>
      <c r="B115" s="316">
        <v>1</v>
      </c>
      <c r="C115" s="316">
        <v>843</v>
      </c>
      <c r="D115" s="316">
        <v>98</v>
      </c>
      <c r="E115" s="316">
        <v>0</v>
      </c>
      <c r="F115" s="316">
        <v>733</v>
      </c>
      <c r="G115" s="316">
        <v>724</v>
      </c>
      <c r="H115" s="316">
        <v>0</v>
      </c>
      <c r="I115" s="316">
        <v>18</v>
      </c>
      <c r="J115" s="316">
        <v>96</v>
      </c>
      <c r="K115" s="316">
        <v>0</v>
      </c>
      <c r="L115" s="316">
        <v>0</v>
      </c>
      <c r="M115" s="316">
        <v>0</v>
      </c>
      <c r="N115" s="316">
        <v>0</v>
      </c>
      <c r="O115" s="316">
        <v>40862</v>
      </c>
      <c r="P115" s="316">
        <v>15239</v>
      </c>
      <c r="Q115" s="316">
        <v>0</v>
      </c>
      <c r="R115" s="316">
        <v>26682</v>
      </c>
      <c r="S115" s="316">
        <v>25000</v>
      </c>
      <c r="T115" s="316">
        <v>30000</v>
      </c>
      <c r="U115" s="243"/>
    </row>
    <row r="116" spans="1:21">
      <c r="A116" s="243" t="s">
        <v>1594</v>
      </c>
      <c r="B116" s="316">
        <v>0</v>
      </c>
      <c r="C116" s="316">
        <v>1874</v>
      </c>
      <c r="D116" s="316">
        <v>0</v>
      </c>
      <c r="E116" s="316">
        <v>0</v>
      </c>
      <c r="F116" s="316">
        <v>1467</v>
      </c>
      <c r="G116" s="316">
        <v>0</v>
      </c>
      <c r="H116" s="316">
        <v>0</v>
      </c>
      <c r="I116" s="316">
        <v>0</v>
      </c>
      <c r="J116" s="316">
        <v>0</v>
      </c>
      <c r="K116" s="316">
        <v>0</v>
      </c>
      <c r="L116" s="316">
        <v>0</v>
      </c>
      <c r="M116" s="316">
        <v>0</v>
      </c>
      <c r="N116" s="316">
        <v>0</v>
      </c>
      <c r="O116" s="316">
        <v>12884</v>
      </c>
      <c r="P116" s="316">
        <v>3052</v>
      </c>
      <c r="Q116" s="316">
        <v>0</v>
      </c>
      <c r="R116" s="316">
        <v>48347</v>
      </c>
      <c r="S116" s="316">
        <v>143000</v>
      </c>
      <c r="T116" s="316">
        <v>145000</v>
      </c>
      <c r="U116" s="243"/>
    </row>
    <row r="117" spans="1:21">
      <c r="A117" s="243" t="s">
        <v>1794</v>
      </c>
      <c r="B117" s="316">
        <v>15768</v>
      </c>
      <c r="C117" s="316">
        <v>20374</v>
      </c>
      <c r="D117" s="316">
        <v>2010</v>
      </c>
      <c r="E117" s="316">
        <v>0</v>
      </c>
      <c r="F117" s="316">
        <v>1141</v>
      </c>
      <c r="G117" s="316">
        <v>0</v>
      </c>
      <c r="H117" s="316">
        <v>442</v>
      </c>
      <c r="I117" s="316">
        <v>4053</v>
      </c>
      <c r="J117" s="316">
        <v>0</v>
      </c>
      <c r="K117" s="316">
        <v>214</v>
      </c>
      <c r="L117" s="316">
        <v>0</v>
      </c>
      <c r="M117" s="316">
        <v>0</v>
      </c>
      <c r="N117" s="316">
        <v>2226</v>
      </c>
      <c r="O117" s="316">
        <v>156353</v>
      </c>
      <c r="P117" s="316">
        <v>118305</v>
      </c>
      <c r="Q117" s="316">
        <v>0</v>
      </c>
      <c r="R117" s="316">
        <v>32476</v>
      </c>
      <c r="S117" s="316">
        <v>207200</v>
      </c>
      <c r="T117" s="316">
        <v>225500</v>
      </c>
      <c r="U117" s="243"/>
    </row>
    <row r="118" spans="1:21">
      <c r="A118" s="243" t="s">
        <v>1983</v>
      </c>
      <c r="B118" s="316">
        <v>270</v>
      </c>
      <c r="C118" s="316">
        <v>21041</v>
      </c>
      <c r="D118" s="316">
        <v>432</v>
      </c>
      <c r="E118" s="316">
        <v>52</v>
      </c>
      <c r="F118" s="316">
        <v>1080</v>
      </c>
      <c r="G118" s="316">
        <v>0</v>
      </c>
      <c r="H118" s="316">
        <v>0</v>
      </c>
      <c r="I118" s="316">
        <v>1318</v>
      </c>
      <c r="J118" s="316">
        <v>0</v>
      </c>
      <c r="K118" s="316">
        <v>0</v>
      </c>
      <c r="L118" s="316">
        <v>0</v>
      </c>
      <c r="M118" s="316">
        <v>0</v>
      </c>
      <c r="N118" s="316">
        <v>0</v>
      </c>
      <c r="O118" s="316">
        <v>140475</v>
      </c>
      <c r="P118" s="316">
        <v>120000</v>
      </c>
      <c r="Q118" s="316">
        <v>1400</v>
      </c>
      <c r="R118" s="316">
        <v>23043</v>
      </c>
      <c r="S118" s="316">
        <v>165700</v>
      </c>
      <c r="T118" s="316">
        <v>170700</v>
      </c>
      <c r="U118" s="243"/>
    </row>
    <row r="119" spans="1:21">
      <c r="A119" s="243" t="s">
        <v>2166</v>
      </c>
      <c r="B119" s="316">
        <v>0</v>
      </c>
      <c r="C119" s="316">
        <v>4398</v>
      </c>
      <c r="D119" s="316">
        <v>1404</v>
      </c>
      <c r="E119" s="316">
        <v>0</v>
      </c>
      <c r="F119" s="316">
        <v>1353</v>
      </c>
      <c r="G119" s="316">
        <v>0</v>
      </c>
      <c r="H119" s="316">
        <v>0</v>
      </c>
      <c r="I119" s="316">
        <v>866</v>
      </c>
      <c r="J119" s="316">
        <v>0</v>
      </c>
      <c r="K119" s="316">
        <v>151</v>
      </c>
      <c r="L119" s="316">
        <v>0</v>
      </c>
      <c r="M119" s="316">
        <v>0</v>
      </c>
      <c r="N119" s="316">
        <v>0</v>
      </c>
      <c r="O119" s="316">
        <v>5998</v>
      </c>
      <c r="P119" s="316">
        <v>6543</v>
      </c>
      <c r="Q119" s="316">
        <v>0</v>
      </c>
      <c r="R119" s="316">
        <v>90425</v>
      </c>
      <c r="S119" s="316">
        <v>20000</v>
      </c>
      <c r="T119" s="316">
        <v>20000</v>
      </c>
      <c r="U119" s="243"/>
    </row>
    <row r="120" spans="1:21">
      <c r="A120" s="243" t="s">
        <v>2319</v>
      </c>
      <c r="B120" s="316">
        <v>5977</v>
      </c>
      <c r="C120" s="316">
        <v>19748</v>
      </c>
      <c r="D120" s="316">
        <v>741</v>
      </c>
      <c r="E120" s="316">
        <v>16</v>
      </c>
      <c r="F120" s="316">
        <v>2409</v>
      </c>
      <c r="G120" s="316">
        <v>0</v>
      </c>
      <c r="H120" s="316">
        <v>0</v>
      </c>
      <c r="I120" s="316">
        <v>8660</v>
      </c>
      <c r="J120" s="316">
        <v>0</v>
      </c>
      <c r="K120" s="316">
        <v>0</v>
      </c>
      <c r="L120" s="316">
        <v>0</v>
      </c>
      <c r="M120" s="316">
        <v>0</v>
      </c>
      <c r="N120" s="316">
        <v>0</v>
      </c>
      <c r="O120" s="316">
        <v>271430</v>
      </c>
      <c r="P120" s="316">
        <v>161722</v>
      </c>
      <c r="Q120" s="316">
        <v>2197</v>
      </c>
      <c r="R120" s="316">
        <v>24064</v>
      </c>
      <c r="S120" s="316">
        <v>295100</v>
      </c>
      <c r="T120" s="316">
        <v>308900</v>
      </c>
      <c r="U120" s="243"/>
    </row>
    <row r="121" spans="1:21">
      <c r="A121" s="243" t="s">
        <v>1248</v>
      </c>
      <c r="B121" s="316">
        <v>479</v>
      </c>
      <c r="C121" s="316">
        <v>11070</v>
      </c>
      <c r="D121" s="316">
        <v>827</v>
      </c>
      <c r="E121" s="316">
        <v>150</v>
      </c>
      <c r="F121" s="316">
        <v>0</v>
      </c>
      <c r="G121" s="316">
        <v>0</v>
      </c>
      <c r="H121" s="316">
        <v>0</v>
      </c>
      <c r="I121" s="316">
        <v>742</v>
      </c>
      <c r="J121" s="316">
        <v>0</v>
      </c>
      <c r="K121" s="316">
        <v>34</v>
      </c>
      <c r="L121" s="316">
        <v>0</v>
      </c>
      <c r="M121" s="316">
        <v>0</v>
      </c>
      <c r="N121" s="316">
        <v>0</v>
      </c>
      <c r="O121" s="316">
        <v>57130</v>
      </c>
      <c r="P121" s="316">
        <v>57650</v>
      </c>
      <c r="Q121" s="316">
        <v>0</v>
      </c>
      <c r="R121" s="316">
        <v>55000</v>
      </c>
      <c r="S121" s="316">
        <v>125000</v>
      </c>
      <c r="T121" s="316">
        <v>130000</v>
      </c>
      <c r="U121" s="243"/>
    </row>
    <row r="122" spans="1:21">
      <c r="A122" s="243" t="s">
        <v>1370</v>
      </c>
      <c r="B122" s="316">
        <v>1</v>
      </c>
      <c r="C122" s="316">
        <v>30598</v>
      </c>
      <c r="D122" s="316">
        <v>4822</v>
      </c>
      <c r="E122" s="316">
        <v>12</v>
      </c>
      <c r="F122" s="316">
        <v>1650</v>
      </c>
      <c r="G122" s="316">
        <v>6000</v>
      </c>
      <c r="H122" s="316">
        <v>0</v>
      </c>
      <c r="I122" s="316">
        <v>8770</v>
      </c>
      <c r="J122" s="316">
        <v>203</v>
      </c>
      <c r="K122" s="316">
        <v>50</v>
      </c>
      <c r="L122" s="316">
        <v>0</v>
      </c>
      <c r="M122" s="316">
        <v>0</v>
      </c>
      <c r="N122" s="316">
        <v>0</v>
      </c>
      <c r="O122" s="316">
        <v>349349</v>
      </c>
      <c r="P122" s="316">
        <v>337446</v>
      </c>
      <c r="Q122" s="316">
        <v>188</v>
      </c>
      <c r="R122" s="316">
        <v>103668</v>
      </c>
      <c r="S122" s="316">
        <v>349868</v>
      </c>
      <c r="T122" s="316">
        <v>410000</v>
      </c>
      <c r="U122" s="243"/>
    </row>
    <row r="123" spans="1:21">
      <c r="A123" s="243" t="s">
        <v>1612</v>
      </c>
      <c r="B123" s="316">
        <v>0</v>
      </c>
      <c r="C123" s="316">
        <v>9893</v>
      </c>
      <c r="D123" s="316">
        <v>1269</v>
      </c>
      <c r="E123" s="316">
        <v>78</v>
      </c>
      <c r="F123" s="316">
        <v>2072</v>
      </c>
      <c r="G123" s="316">
        <v>0</v>
      </c>
      <c r="H123" s="316">
        <v>0</v>
      </c>
      <c r="I123" s="316">
        <v>319</v>
      </c>
      <c r="J123" s="316">
        <v>0</v>
      </c>
      <c r="K123" s="316">
        <v>0</v>
      </c>
      <c r="L123" s="316">
        <v>0</v>
      </c>
      <c r="M123" s="316">
        <v>0</v>
      </c>
      <c r="N123" s="316">
        <v>0</v>
      </c>
      <c r="O123" s="316">
        <v>22318</v>
      </c>
      <c r="P123" s="316">
        <v>0</v>
      </c>
      <c r="Q123" s="316">
        <v>0</v>
      </c>
      <c r="R123" s="316">
        <v>64310</v>
      </c>
      <c r="S123" s="316">
        <v>60</v>
      </c>
      <c r="T123" s="316">
        <v>65</v>
      </c>
      <c r="U123" s="243"/>
    </row>
    <row r="124" spans="1:21">
      <c r="A124" s="243" t="s">
        <v>1830</v>
      </c>
      <c r="B124" s="316">
        <v>4220</v>
      </c>
      <c r="C124" s="316">
        <v>1338</v>
      </c>
      <c r="D124" s="316">
        <v>344</v>
      </c>
      <c r="E124" s="316">
        <v>652</v>
      </c>
      <c r="F124" s="316">
        <v>369</v>
      </c>
      <c r="G124" s="316">
        <v>0</v>
      </c>
      <c r="H124" s="316">
        <v>0</v>
      </c>
      <c r="I124" s="316">
        <v>4058</v>
      </c>
      <c r="J124" s="316">
        <v>0</v>
      </c>
      <c r="K124" s="316">
        <v>0</v>
      </c>
      <c r="L124" s="316">
        <v>0</v>
      </c>
      <c r="M124" s="316">
        <v>0</v>
      </c>
      <c r="N124" s="316">
        <v>0</v>
      </c>
      <c r="O124" s="316">
        <v>-2710</v>
      </c>
      <c r="P124" s="316">
        <v>367</v>
      </c>
      <c r="Q124" s="316">
        <v>0</v>
      </c>
      <c r="R124" s="316">
        <v>50500</v>
      </c>
      <c r="S124" s="316">
        <v>2100</v>
      </c>
      <c r="T124" s="316">
        <v>7100</v>
      </c>
      <c r="U124" s="243"/>
    </row>
    <row r="125" spans="1:21">
      <c r="A125" s="243" t="s">
        <v>2181</v>
      </c>
      <c r="B125" s="316">
        <v>799</v>
      </c>
      <c r="C125" s="316">
        <v>2302</v>
      </c>
      <c r="D125" s="316">
        <v>2966</v>
      </c>
      <c r="E125" s="316">
        <v>0</v>
      </c>
      <c r="F125" s="316">
        <v>633</v>
      </c>
      <c r="G125" s="316">
        <v>0</v>
      </c>
      <c r="H125" s="316">
        <v>0</v>
      </c>
      <c r="I125" s="316">
        <v>3300</v>
      </c>
      <c r="J125" s="316">
        <v>0</v>
      </c>
      <c r="K125" s="316">
        <v>0</v>
      </c>
      <c r="L125" s="316">
        <v>0</v>
      </c>
      <c r="M125" s="316">
        <v>0</v>
      </c>
      <c r="N125" s="316">
        <v>0</v>
      </c>
      <c r="O125" s="316">
        <v>25484</v>
      </c>
      <c r="P125" s="316">
        <v>8000</v>
      </c>
      <c r="Q125" s="316">
        <v>0</v>
      </c>
      <c r="R125" s="316">
        <v>32151</v>
      </c>
      <c r="S125" s="316">
        <v>30000</v>
      </c>
      <c r="T125" s="316">
        <v>32000</v>
      </c>
      <c r="U125" s="243"/>
    </row>
    <row r="126" spans="1:21">
      <c r="A126" s="243" t="s">
        <v>2238</v>
      </c>
      <c r="B126" s="316">
        <v>1573</v>
      </c>
      <c r="C126" s="316">
        <v>19502</v>
      </c>
      <c r="D126" s="316">
        <v>1206</v>
      </c>
      <c r="E126" s="316">
        <v>0</v>
      </c>
      <c r="F126" s="316">
        <v>944</v>
      </c>
      <c r="G126" s="316">
        <v>10132</v>
      </c>
      <c r="H126" s="316">
        <v>0</v>
      </c>
      <c r="I126" s="316">
        <v>2461</v>
      </c>
      <c r="J126" s="316">
        <v>0</v>
      </c>
      <c r="K126" s="316">
        <v>26</v>
      </c>
      <c r="L126" s="316">
        <v>0</v>
      </c>
      <c r="M126" s="316">
        <v>0</v>
      </c>
      <c r="N126" s="316">
        <v>0</v>
      </c>
      <c r="O126" s="316">
        <v>323455</v>
      </c>
      <c r="P126" s="316">
        <v>80000</v>
      </c>
      <c r="Q126" s="316">
        <v>223069</v>
      </c>
      <c r="R126" s="316">
        <v>144512</v>
      </c>
      <c r="S126" s="316">
        <v>391000</v>
      </c>
      <c r="T126" s="316">
        <v>401000</v>
      </c>
      <c r="U126" s="243"/>
    </row>
    <row r="127" spans="1:21">
      <c r="A127" s="243" t="s">
        <v>1138</v>
      </c>
      <c r="B127" s="316">
        <v>4478</v>
      </c>
      <c r="C127" s="316">
        <v>12858</v>
      </c>
      <c r="D127" s="316">
        <v>1493</v>
      </c>
      <c r="E127" s="316">
        <v>195</v>
      </c>
      <c r="F127" s="316">
        <v>5087</v>
      </c>
      <c r="G127" s="316">
        <v>2000</v>
      </c>
      <c r="H127" s="316">
        <v>0</v>
      </c>
      <c r="I127" s="316">
        <v>4069</v>
      </c>
      <c r="J127" s="316">
        <v>0</v>
      </c>
      <c r="K127" s="316">
        <v>29</v>
      </c>
      <c r="L127" s="316">
        <v>0</v>
      </c>
      <c r="M127" s="316">
        <v>0</v>
      </c>
      <c r="N127" s="316">
        <v>0</v>
      </c>
      <c r="O127" s="316">
        <v>289627</v>
      </c>
      <c r="P127" s="316">
        <v>238264</v>
      </c>
      <c r="Q127" s="316">
        <v>16625</v>
      </c>
      <c r="R127" s="316">
        <v>38984</v>
      </c>
      <c r="S127" s="316">
        <v>358000</v>
      </c>
      <c r="T127" s="316">
        <v>755000</v>
      </c>
      <c r="U127" s="243"/>
    </row>
    <row r="128" spans="1:21">
      <c r="A128" s="243" t="s">
        <v>1292</v>
      </c>
      <c r="B128" s="316">
        <v>1850</v>
      </c>
      <c r="C128" s="316">
        <v>11235</v>
      </c>
      <c r="D128" s="316">
        <v>467</v>
      </c>
      <c r="E128" s="316">
        <v>493</v>
      </c>
      <c r="F128" s="316">
        <v>0</v>
      </c>
      <c r="G128" s="316">
        <v>0</v>
      </c>
      <c r="H128" s="316">
        <v>0</v>
      </c>
      <c r="I128" s="316">
        <v>10233</v>
      </c>
      <c r="J128" s="316">
        <v>0</v>
      </c>
      <c r="K128" s="316">
        <v>0</v>
      </c>
      <c r="L128" s="316">
        <v>0</v>
      </c>
      <c r="M128" s="316">
        <v>0</v>
      </c>
      <c r="N128" s="316">
        <v>4032</v>
      </c>
      <c r="O128" s="316">
        <v>257118</v>
      </c>
      <c r="P128" s="316">
        <v>177856</v>
      </c>
      <c r="Q128" s="316">
        <v>0</v>
      </c>
      <c r="R128" s="316">
        <v>15331</v>
      </c>
      <c r="S128" s="316">
        <v>260320</v>
      </c>
      <c r="T128" s="316">
        <v>260320</v>
      </c>
      <c r="U128" s="243"/>
    </row>
    <row r="129" spans="1:21">
      <c r="A129" s="243" t="s">
        <v>1376</v>
      </c>
      <c r="B129" s="316">
        <v>3593</v>
      </c>
      <c r="C129" s="316">
        <v>16858</v>
      </c>
      <c r="D129" s="316">
        <v>2240</v>
      </c>
      <c r="E129" s="316">
        <v>38</v>
      </c>
      <c r="F129" s="316">
        <v>1993</v>
      </c>
      <c r="G129" s="316">
        <v>0</v>
      </c>
      <c r="H129" s="316">
        <v>0</v>
      </c>
      <c r="I129" s="316">
        <v>2239</v>
      </c>
      <c r="J129" s="316">
        <v>65</v>
      </c>
      <c r="K129" s="316">
        <v>1339</v>
      </c>
      <c r="L129" s="316">
        <v>0</v>
      </c>
      <c r="M129" s="316">
        <v>0</v>
      </c>
      <c r="N129" s="316">
        <v>0</v>
      </c>
      <c r="O129" s="316">
        <v>34504</v>
      </c>
      <c r="P129" s="316">
        <v>33975</v>
      </c>
      <c r="Q129" s="316">
        <v>529</v>
      </c>
      <c r="R129" s="316">
        <v>163082</v>
      </c>
      <c r="S129" s="316">
        <v>115000</v>
      </c>
      <c r="T129" s="316">
        <v>140000</v>
      </c>
      <c r="U129" s="243"/>
    </row>
    <row r="130" spans="1:21">
      <c r="A130" s="243" t="s">
        <v>1540</v>
      </c>
      <c r="B130" s="316">
        <v>3271</v>
      </c>
      <c r="C130" s="316">
        <v>15386</v>
      </c>
      <c r="D130" s="316">
        <v>1141</v>
      </c>
      <c r="E130" s="316">
        <v>350</v>
      </c>
      <c r="F130" s="316">
        <v>1016</v>
      </c>
      <c r="G130" s="316">
        <v>14958</v>
      </c>
      <c r="H130" s="316">
        <v>7479</v>
      </c>
      <c r="I130" s="316">
        <v>6233</v>
      </c>
      <c r="J130" s="316">
        <v>0</v>
      </c>
      <c r="K130" s="316">
        <v>24</v>
      </c>
      <c r="L130" s="316">
        <v>0</v>
      </c>
      <c r="M130" s="316">
        <v>0</v>
      </c>
      <c r="N130" s="316">
        <v>0</v>
      </c>
      <c r="O130" s="316">
        <v>159200</v>
      </c>
      <c r="P130" s="316">
        <v>153321</v>
      </c>
      <c r="Q130" s="316">
        <v>0</v>
      </c>
      <c r="R130" s="316">
        <v>40282</v>
      </c>
      <c r="S130" s="316">
        <v>358670</v>
      </c>
      <c r="T130" s="316">
        <v>358670</v>
      </c>
      <c r="U130" s="243"/>
    </row>
    <row r="131" spans="1:21">
      <c r="A131" s="243" t="s">
        <v>1743</v>
      </c>
      <c r="B131" s="316">
        <v>7442</v>
      </c>
      <c r="C131" s="316">
        <v>6111</v>
      </c>
      <c r="D131" s="316">
        <v>1672</v>
      </c>
      <c r="E131" s="316">
        <v>126</v>
      </c>
      <c r="F131" s="316">
        <v>1228</v>
      </c>
      <c r="G131" s="316">
        <v>0</v>
      </c>
      <c r="H131" s="316">
        <v>0</v>
      </c>
      <c r="I131" s="316">
        <v>1082</v>
      </c>
      <c r="J131" s="316">
        <v>0</v>
      </c>
      <c r="K131" s="316">
        <v>185</v>
      </c>
      <c r="L131" s="316">
        <v>0</v>
      </c>
      <c r="M131" s="316">
        <v>0</v>
      </c>
      <c r="N131" s="316">
        <v>0</v>
      </c>
      <c r="O131" s="316">
        <v>71340</v>
      </c>
      <c r="P131" s="316">
        <v>10000</v>
      </c>
      <c r="Q131" s="316">
        <v>1473</v>
      </c>
      <c r="R131" s="316">
        <v>8540</v>
      </c>
      <c r="S131" s="316">
        <v>17473</v>
      </c>
      <c r="T131" s="316">
        <v>17473</v>
      </c>
      <c r="U131" s="243"/>
    </row>
    <row r="132" spans="1:21">
      <c r="A132" s="243" t="s">
        <v>1998</v>
      </c>
      <c r="B132" s="316">
        <v>2669</v>
      </c>
      <c r="C132" s="316">
        <v>8006</v>
      </c>
      <c r="D132" s="316">
        <v>25</v>
      </c>
      <c r="E132" s="316">
        <v>0</v>
      </c>
      <c r="F132" s="316">
        <v>1882</v>
      </c>
      <c r="G132" s="316">
        <v>34</v>
      </c>
      <c r="H132" s="316">
        <v>0</v>
      </c>
      <c r="I132" s="316">
        <v>0</v>
      </c>
      <c r="J132" s="316">
        <v>0</v>
      </c>
      <c r="K132" s="316">
        <v>0</v>
      </c>
      <c r="L132" s="316">
        <v>0</v>
      </c>
      <c r="M132" s="316">
        <v>0</v>
      </c>
      <c r="N132" s="316">
        <v>0</v>
      </c>
      <c r="O132" s="316">
        <v>51450.571499999998</v>
      </c>
      <c r="P132" s="316">
        <v>12394</v>
      </c>
      <c r="Q132" s="316">
        <v>0</v>
      </c>
      <c r="R132" s="316">
        <v>7209</v>
      </c>
      <c r="S132" s="316">
        <v>30533</v>
      </c>
      <c r="T132" s="316">
        <v>30553</v>
      </c>
      <c r="U132" s="243"/>
    </row>
    <row r="133" spans="1:21">
      <c r="A133" s="243" t="s">
        <v>1513</v>
      </c>
      <c r="B133" s="316">
        <v>1422</v>
      </c>
      <c r="C133" s="316">
        <v>14665</v>
      </c>
      <c r="D133" s="316">
        <v>1229</v>
      </c>
      <c r="E133" s="316">
        <v>48</v>
      </c>
      <c r="F133" s="316">
        <v>1456</v>
      </c>
      <c r="G133" s="316">
        <v>275</v>
      </c>
      <c r="H133" s="316">
        <v>8250</v>
      </c>
      <c r="I133" s="316">
        <v>1181</v>
      </c>
      <c r="J133" s="316">
        <v>0</v>
      </c>
      <c r="K133" s="316">
        <v>532</v>
      </c>
      <c r="L133" s="316">
        <v>30</v>
      </c>
      <c r="M133" s="316">
        <v>0</v>
      </c>
      <c r="N133" s="316">
        <v>90</v>
      </c>
      <c r="O133" s="316">
        <v>141393</v>
      </c>
      <c r="P133" s="316">
        <v>107076</v>
      </c>
      <c r="Q133" s="316">
        <v>0</v>
      </c>
      <c r="R133" s="316">
        <v>26255</v>
      </c>
      <c r="S133" s="316">
        <v>144390</v>
      </c>
      <c r="T133" s="316">
        <v>177108</v>
      </c>
      <c r="U133" s="243"/>
    </row>
    <row r="134" spans="1:21">
      <c r="A134" s="243" t="s">
        <v>2139</v>
      </c>
      <c r="B134" s="316">
        <v>0</v>
      </c>
      <c r="C134" s="316">
        <v>5018</v>
      </c>
      <c r="D134" s="316">
        <v>205</v>
      </c>
      <c r="E134" s="316">
        <v>5</v>
      </c>
      <c r="F134" s="316">
        <v>1726</v>
      </c>
      <c r="G134" s="316">
        <v>25</v>
      </c>
      <c r="H134" s="316">
        <v>0</v>
      </c>
      <c r="I134" s="316">
        <v>0</v>
      </c>
      <c r="J134" s="316">
        <v>0</v>
      </c>
      <c r="K134" s="316">
        <v>130</v>
      </c>
      <c r="L134" s="316">
        <v>0</v>
      </c>
      <c r="M134" s="316">
        <v>0</v>
      </c>
      <c r="N134" s="316">
        <v>0</v>
      </c>
      <c r="O134" s="316">
        <v>48406</v>
      </c>
      <c r="P134" s="316">
        <v>10000</v>
      </c>
      <c r="Q134" s="316">
        <v>0</v>
      </c>
      <c r="R134" s="316">
        <v>9550</v>
      </c>
      <c r="S134" s="316">
        <v>55500</v>
      </c>
      <c r="T134" s="316">
        <v>72000</v>
      </c>
      <c r="U134" s="243"/>
    </row>
    <row r="135" spans="1:21">
      <c r="A135" s="243" t="s">
        <v>2175</v>
      </c>
      <c r="B135" s="316">
        <v>420</v>
      </c>
      <c r="C135" s="316">
        <v>6607</v>
      </c>
      <c r="D135" s="316">
        <v>508</v>
      </c>
      <c r="E135" s="316">
        <v>192</v>
      </c>
      <c r="F135" s="316">
        <v>8450</v>
      </c>
      <c r="G135" s="316">
        <v>0</v>
      </c>
      <c r="H135" s="316">
        <v>0</v>
      </c>
      <c r="I135" s="316">
        <v>1670</v>
      </c>
      <c r="J135" s="316">
        <v>0</v>
      </c>
      <c r="K135" s="316">
        <v>36</v>
      </c>
      <c r="L135" s="316">
        <v>300</v>
      </c>
      <c r="M135" s="316">
        <v>0</v>
      </c>
      <c r="N135" s="316">
        <v>0</v>
      </c>
      <c r="O135" s="316">
        <v>52234</v>
      </c>
      <c r="P135" s="316">
        <v>19882</v>
      </c>
      <c r="Q135" s="316">
        <v>767</v>
      </c>
      <c r="R135" s="316">
        <v>60797</v>
      </c>
      <c r="S135" s="316">
        <v>86000</v>
      </c>
      <c r="T135" s="316">
        <v>96000</v>
      </c>
      <c r="U135" s="243"/>
    </row>
    <row r="136" spans="1:21">
      <c r="A136" s="243" t="s">
        <v>2187</v>
      </c>
      <c r="B136" s="316">
        <v>210</v>
      </c>
      <c r="C136" s="316">
        <v>581</v>
      </c>
      <c r="D136" s="316">
        <v>796</v>
      </c>
      <c r="E136" s="316">
        <v>14</v>
      </c>
      <c r="F136" s="316">
        <v>1014</v>
      </c>
      <c r="G136" s="316">
        <v>0</v>
      </c>
      <c r="H136" s="316">
        <v>0</v>
      </c>
      <c r="I136" s="316">
        <v>104</v>
      </c>
      <c r="J136" s="316">
        <v>0</v>
      </c>
      <c r="K136" s="316">
        <v>0</v>
      </c>
      <c r="L136" s="316">
        <v>0</v>
      </c>
      <c r="M136" s="316">
        <v>0</v>
      </c>
      <c r="N136" s="316">
        <v>0</v>
      </c>
      <c r="O136" s="316">
        <v>0</v>
      </c>
      <c r="P136" s="316">
        <v>0</v>
      </c>
      <c r="Q136" s="316">
        <v>0</v>
      </c>
      <c r="R136" s="316">
        <v>54870</v>
      </c>
      <c r="S136" s="316">
        <v>4000</v>
      </c>
      <c r="T136" s="316">
        <v>7000</v>
      </c>
      <c r="U136" s="243"/>
    </row>
    <row r="137" spans="1:21">
      <c r="A137" s="243" t="s">
        <v>2202</v>
      </c>
      <c r="B137" s="316">
        <v>0</v>
      </c>
      <c r="C137" s="316">
        <v>2364</v>
      </c>
      <c r="D137" s="316">
        <v>117</v>
      </c>
      <c r="E137" s="316">
        <v>342</v>
      </c>
      <c r="F137" s="316">
        <v>1679</v>
      </c>
      <c r="G137" s="316">
        <v>0</v>
      </c>
      <c r="H137" s="316">
        <v>0</v>
      </c>
      <c r="I137" s="316">
        <v>104</v>
      </c>
      <c r="J137" s="316">
        <v>0</v>
      </c>
      <c r="K137" s="316">
        <v>93</v>
      </c>
      <c r="L137" s="316">
        <v>0</v>
      </c>
      <c r="M137" s="316">
        <v>0</v>
      </c>
      <c r="N137" s="316">
        <v>0</v>
      </c>
      <c r="O137" s="316">
        <v>5149</v>
      </c>
      <c r="P137" s="316">
        <v>0</v>
      </c>
      <c r="Q137" s="316">
        <v>0</v>
      </c>
      <c r="R137" s="316">
        <v>52035</v>
      </c>
      <c r="S137" s="316">
        <v>25000</v>
      </c>
      <c r="T137" s="316">
        <v>25000</v>
      </c>
      <c r="U137" s="243"/>
    </row>
    <row r="138" spans="1:21">
      <c r="A138" s="243" t="s">
        <v>1260</v>
      </c>
      <c r="B138" s="316">
        <v>461</v>
      </c>
      <c r="C138" s="316">
        <v>18384</v>
      </c>
      <c r="D138" s="316">
        <v>280</v>
      </c>
      <c r="E138" s="316">
        <v>0</v>
      </c>
      <c r="F138" s="316">
        <v>2113</v>
      </c>
      <c r="G138" s="316">
        <v>0</v>
      </c>
      <c r="H138" s="316">
        <v>0</v>
      </c>
      <c r="I138" s="316">
        <v>359</v>
      </c>
      <c r="J138" s="316">
        <v>2072</v>
      </c>
      <c r="K138" s="316">
        <v>312</v>
      </c>
      <c r="L138" s="316">
        <v>0</v>
      </c>
      <c r="M138" s="316">
        <v>0</v>
      </c>
      <c r="N138" s="316">
        <v>572</v>
      </c>
      <c r="O138" s="316">
        <v>67128</v>
      </c>
      <c r="P138" s="316">
        <v>59530</v>
      </c>
      <c r="Q138" s="316">
        <v>0</v>
      </c>
      <c r="R138" s="316">
        <v>19833</v>
      </c>
      <c r="S138" s="316">
        <v>84373</v>
      </c>
      <c r="T138" s="316">
        <v>92810</v>
      </c>
      <c r="U138" s="243"/>
    </row>
    <row r="139" spans="1:21">
      <c r="A139" s="243" t="s">
        <v>1331</v>
      </c>
      <c r="B139" s="316">
        <v>831</v>
      </c>
      <c r="C139" s="316">
        <v>11721</v>
      </c>
      <c r="D139" s="316">
        <v>858</v>
      </c>
      <c r="E139" s="316">
        <v>0</v>
      </c>
      <c r="F139" s="316">
        <v>735</v>
      </c>
      <c r="G139" s="316">
        <v>0</v>
      </c>
      <c r="H139" s="316">
        <v>0</v>
      </c>
      <c r="I139" s="316">
        <v>0</v>
      </c>
      <c r="J139" s="316">
        <v>0</v>
      </c>
      <c r="K139" s="316">
        <v>0</v>
      </c>
      <c r="L139" s="316">
        <v>0</v>
      </c>
      <c r="M139" s="316">
        <v>0</v>
      </c>
      <c r="N139" s="316">
        <v>0</v>
      </c>
      <c r="O139" s="316">
        <v>102335</v>
      </c>
      <c r="P139" s="316">
        <v>78341</v>
      </c>
      <c r="Q139" s="316">
        <v>0</v>
      </c>
      <c r="R139" s="316">
        <v>1250</v>
      </c>
      <c r="S139" s="316">
        <v>94235</v>
      </c>
      <c r="T139" s="316">
        <v>103658</v>
      </c>
      <c r="U139" s="243"/>
    </row>
    <row r="140" spans="1:21">
      <c r="A140" s="243" t="s">
        <v>1519</v>
      </c>
      <c r="B140" s="316">
        <v>1509</v>
      </c>
      <c r="C140" s="316">
        <v>4016</v>
      </c>
      <c r="D140" s="316">
        <v>264</v>
      </c>
      <c r="E140" s="316">
        <v>0</v>
      </c>
      <c r="F140" s="316">
        <v>1307</v>
      </c>
      <c r="G140" s="316">
        <v>0</v>
      </c>
      <c r="H140" s="316">
        <v>0</v>
      </c>
      <c r="I140" s="316">
        <v>432</v>
      </c>
      <c r="J140" s="316">
        <v>0</v>
      </c>
      <c r="K140" s="316">
        <v>0</v>
      </c>
      <c r="L140" s="316">
        <v>0</v>
      </c>
      <c r="M140" s="316">
        <v>0</v>
      </c>
      <c r="N140" s="316">
        <v>0</v>
      </c>
      <c r="O140" s="316">
        <v>3527</v>
      </c>
      <c r="P140" s="316">
        <v>0</v>
      </c>
      <c r="Q140" s="316">
        <v>0</v>
      </c>
      <c r="R140" s="316">
        <v>17200</v>
      </c>
      <c r="S140" s="316">
        <v>2000</v>
      </c>
      <c r="T140" s="316">
        <v>8000</v>
      </c>
      <c r="U140" s="243"/>
    </row>
    <row r="141" spans="1:21">
      <c r="A141" s="243" t="s">
        <v>1639</v>
      </c>
      <c r="B141" s="316">
        <v>157</v>
      </c>
      <c r="C141" s="316">
        <v>4737</v>
      </c>
      <c r="D141" s="316">
        <v>106</v>
      </c>
      <c r="E141" s="316">
        <v>126</v>
      </c>
      <c r="F141" s="316">
        <v>1438</v>
      </c>
      <c r="G141" s="316">
        <v>0</v>
      </c>
      <c r="H141" s="316">
        <v>0</v>
      </c>
      <c r="I141" s="316">
        <v>1071</v>
      </c>
      <c r="J141" s="316">
        <v>0</v>
      </c>
      <c r="K141" s="316">
        <v>31</v>
      </c>
      <c r="L141" s="316">
        <v>0</v>
      </c>
      <c r="M141" s="316">
        <v>0</v>
      </c>
      <c r="N141" s="316">
        <v>0</v>
      </c>
      <c r="O141" s="316">
        <v>8668</v>
      </c>
      <c r="P141" s="316">
        <v>9520</v>
      </c>
      <c r="Q141" s="316">
        <v>504</v>
      </c>
      <c r="R141" s="316">
        <v>38000</v>
      </c>
      <c r="S141" s="316">
        <v>21000</v>
      </c>
      <c r="T141" s="316">
        <v>36000</v>
      </c>
      <c r="U141" s="243"/>
    </row>
    <row r="142" spans="1:21">
      <c r="A142" s="243" t="s">
        <v>1696</v>
      </c>
      <c r="B142" s="316">
        <v>235</v>
      </c>
      <c r="C142" s="316">
        <v>8466</v>
      </c>
      <c r="D142" s="316">
        <v>4043</v>
      </c>
      <c r="E142" s="316">
        <v>0</v>
      </c>
      <c r="F142" s="316">
        <v>3009</v>
      </c>
      <c r="G142" s="316">
        <v>0</v>
      </c>
      <c r="H142" s="316">
        <v>0</v>
      </c>
      <c r="I142" s="316">
        <v>1317</v>
      </c>
      <c r="J142" s="316">
        <v>0</v>
      </c>
      <c r="K142" s="316">
        <v>31</v>
      </c>
      <c r="L142" s="316">
        <v>0</v>
      </c>
      <c r="M142" s="316">
        <v>0</v>
      </c>
      <c r="N142" s="316">
        <v>0</v>
      </c>
      <c r="O142" s="316">
        <v>98694</v>
      </c>
      <c r="P142" s="316">
        <v>59001</v>
      </c>
      <c r="Q142" s="316">
        <v>239</v>
      </c>
      <c r="R142" s="316">
        <v>24000</v>
      </c>
      <c r="S142" s="316">
        <v>98860</v>
      </c>
      <c r="T142" s="316">
        <v>115000</v>
      </c>
      <c r="U142" s="243"/>
    </row>
    <row r="143" spans="1:21">
      <c r="A143" s="243" t="s">
        <v>1923</v>
      </c>
      <c r="B143" s="316">
        <v>864.84249999999997</v>
      </c>
      <c r="C143" s="316">
        <v>836.49175000000002</v>
      </c>
      <c r="D143" s="316">
        <v>184.715</v>
      </c>
      <c r="E143" s="316">
        <v>142.81653</v>
      </c>
      <c r="F143" s="316">
        <v>5713.81603</v>
      </c>
      <c r="G143" s="316">
        <v>0</v>
      </c>
      <c r="H143" s="316">
        <v>0</v>
      </c>
      <c r="I143" s="316">
        <v>1000.987</v>
      </c>
      <c r="J143" s="316">
        <v>0</v>
      </c>
      <c r="K143" s="316">
        <v>62.502479999999998</v>
      </c>
      <c r="L143" s="316">
        <v>0</v>
      </c>
      <c r="M143" s="316">
        <v>0</v>
      </c>
      <c r="N143" s="316">
        <v>0</v>
      </c>
      <c r="O143" s="316">
        <v>21322</v>
      </c>
      <c r="P143" s="316">
        <v>20359</v>
      </c>
      <c r="Q143" s="316">
        <v>0</v>
      </c>
      <c r="R143" s="316">
        <v>29800</v>
      </c>
      <c r="S143" s="316">
        <v>28500</v>
      </c>
      <c r="T143" s="316">
        <v>30500</v>
      </c>
      <c r="U143" s="243"/>
    </row>
    <row r="144" spans="1:21">
      <c r="A144" s="243" t="s">
        <v>1935</v>
      </c>
      <c r="B144" s="316">
        <v>0</v>
      </c>
      <c r="C144" s="316">
        <v>9345</v>
      </c>
      <c r="D144" s="316">
        <v>878</v>
      </c>
      <c r="E144" s="316">
        <v>0</v>
      </c>
      <c r="F144" s="316">
        <v>7550</v>
      </c>
      <c r="G144" s="316">
        <v>0</v>
      </c>
      <c r="H144" s="316">
        <v>0</v>
      </c>
      <c r="I144" s="316">
        <v>246</v>
      </c>
      <c r="J144" s="316">
        <v>0</v>
      </c>
      <c r="K144" s="316">
        <v>562</v>
      </c>
      <c r="L144" s="316">
        <v>0</v>
      </c>
      <c r="M144" s="316">
        <v>0</v>
      </c>
      <c r="N144" s="316">
        <v>0</v>
      </c>
      <c r="O144" s="316">
        <v>23850</v>
      </c>
      <c r="P144" s="316">
        <v>12305</v>
      </c>
      <c r="Q144" s="316">
        <v>0</v>
      </c>
      <c r="R144" s="316">
        <v>64479</v>
      </c>
      <c r="S144" s="316">
        <v>14300</v>
      </c>
      <c r="T144" s="316">
        <v>22300</v>
      </c>
      <c r="U144" s="243"/>
    </row>
    <row r="145" spans="1:21">
      <c r="A145" s="243" t="s">
        <v>1965</v>
      </c>
      <c r="B145" s="316">
        <v>21</v>
      </c>
      <c r="C145" s="316">
        <v>673</v>
      </c>
      <c r="D145" s="316">
        <v>2027</v>
      </c>
      <c r="E145" s="316">
        <v>32</v>
      </c>
      <c r="F145" s="316">
        <v>968</v>
      </c>
      <c r="G145" s="316">
        <v>0</v>
      </c>
      <c r="H145" s="316">
        <v>0</v>
      </c>
      <c r="I145" s="316">
        <v>94</v>
      </c>
      <c r="J145" s="316">
        <v>0</v>
      </c>
      <c r="K145" s="316">
        <v>24</v>
      </c>
      <c r="L145" s="316">
        <v>0</v>
      </c>
      <c r="M145" s="316">
        <v>0</v>
      </c>
      <c r="N145" s="316">
        <v>0</v>
      </c>
      <c r="O145" s="316">
        <v>11802</v>
      </c>
      <c r="P145" s="316">
        <v>3858</v>
      </c>
      <c r="Q145" s="316">
        <v>0</v>
      </c>
      <c r="R145" s="316">
        <v>6100</v>
      </c>
      <c r="S145" s="316">
        <v>18400</v>
      </c>
      <c r="T145" s="316">
        <v>20400</v>
      </c>
      <c r="U145" s="243"/>
    </row>
    <row r="146" spans="1:21">
      <c r="A146" s="243" t="s">
        <v>2046</v>
      </c>
      <c r="B146" s="316">
        <v>1129</v>
      </c>
      <c r="C146" s="316">
        <v>10297</v>
      </c>
      <c r="D146" s="316">
        <v>544</v>
      </c>
      <c r="E146" s="316">
        <v>164</v>
      </c>
      <c r="F146" s="316">
        <v>1421</v>
      </c>
      <c r="G146" s="316">
        <v>0</v>
      </c>
      <c r="H146" s="316">
        <v>0</v>
      </c>
      <c r="I146" s="316">
        <v>188</v>
      </c>
      <c r="J146" s="316">
        <v>0</v>
      </c>
      <c r="K146" s="316">
        <v>0</v>
      </c>
      <c r="L146" s="316">
        <v>0</v>
      </c>
      <c r="M146" s="316">
        <v>0</v>
      </c>
      <c r="N146" s="316">
        <v>0</v>
      </c>
      <c r="O146" s="316">
        <v>6156</v>
      </c>
      <c r="P146" s="316">
        <v>0</v>
      </c>
      <c r="Q146" s="316">
        <v>0</v>
      </c>
      <c r="R146" s="316">
        <v>35573</v>
      </c>
      <c r="S146" s="316">
        <v>27637</v>
      </c>
      <c r="T146" s="316">
        <v>30401</v>
      </c>
      <c r="U146" s="243"/>
    </row>
    <row r="147" spans="1:21">
      <c r="A147" s="243" t="s">
        <v>2256</v>
      </c>
      <c r="B147" s="316">
        <v>29</v>
      </c>
      <c r="C147" s="316">
        <v>17811</v>
      </c>
      <c r="D147" s="316">
        <v>606.24599999999998</v>
      </c>
      <c r="E147" s="316">
        <v>362</v>
      </c>
      <c r="F147" s="316">
        <v>1998</v>
      </c>
      <c r="G147" s="316">
        <v>0</v>
      </c>
      <c r="H147" s="316">
        <v>0</v>
      </c>
      <c r="I147" s="316">
        <v>3360.748</v>
      </c>
      <c r="J147" s="316">
        <v>0</v>
      </c>
      <c r="K147" s="316">
        <v>25</v>
      </c>
      <c r="L147" s="316">
        <v>0</v>
      </c>
      <c r="M147" s="316">
        <v>0</v>
      </c>
      <c r="N147" s="316">
        <v>0</v>
      </c>
      <c r="O147" s="316">
        <v>116133</v>
      </c>
      <c r="P147" s="316">
        <v>88212</v>
      </c>
      <c r="Q147" s="316">
        <v>0</v>
      </c>
      <c r="R147" s="316">
        <v>12680</v>
      </c>
      <c r="S147" s="316">
        <v>88212</v>
      </c>
      <c r="T147" s="316">
        <v>88212</v>
      </c>
      <c r="U147" s="243"/>
    </row>
    <row r="148" spans="1:21">
      <c r="A148" s="243" t="s">
        <v>2349</v>
      </c>
      <c r="B148" s="316">
        <v>4165</v>
      </c>
      <c r="C148" s="316">
        <v>6284</v>
      </c>
      <c r="D148" s="316">
        <v>286</v>
      </c>
      <c r="E148" s="316">
        <v>0</v>
      </c>
      <c r="F148" s="316">
        <v>2621</v>
      </c>
      <c r="G148" s="316">
        <v>0</v>
      </c>
      <c r="H148" s="316">
        <v>0</v>
      </c>
      <c r="I148" s="316">
        <v>5743</v>
      </c>
      <c r="J148" s="316">
        <v>0</v>
      </c>
      <c r="K148" s="316">
        <v>0</v>
      </c>
      <c r="L148" s="316">
        <v>0</v>
      </c>
      <c r="M148" s="316">
        <v>0</v>
      </c>
      <c r="N148" s="316">
        <v>0</v>
      </c>
      <c r="O148" s="316">
        <v>10974</v>
      </c>
      <c r="P148" s="316">
        <v>0</v>
      </c>
      <c r="Q148" s="316">
        <v>15</v>
      </c>
      <c r="R148" s="316">
        <v>46001</v>
      </c>
      <c r="S148" s="316">
        <v>13452</v>
      </c>
      <c r="T148" s="316">
        <v>20000</v>
      </c>
      <c r="U148" s="243"/>
    </row>
    <row r="149" spans="1:21">
      <c r="A149" s="243" t="s">
        <v>1194</v>
      </c>
      <c r="B149" s="316">
        <v>0</v>
      </c>
      <c r="C149" s="316">
        <v>536.02063999999996</v>
      </c>
      <c r="D149" s="316">
        <v>656.55444999999997</v>
      </c>
      <c r="E149" s="316">
        <v>0</v>
      </c>
      <c r="F149" s="316">
        <v>1139.9068500000001</v>
      </c>
      <c r="G149" s="316">
        <v>0</v>
      </c>
      <c r="H149" s="316">
        <v>0</v>
      </c>
      <c r="I149" s="316">
        <v>50</v>
      </c>
      <c r="J149" s="316">
        <v>0</v>
      </c>
      <c r="K149" s="316">
        <v>0</v>
      </c>
      <c r="L149" s="316">
        <v>0</v>
      </c>
      <c r="M149" s="316">
        <v>0</v>
      </c>
      <c r="N149" s="316">
        <v>0</v>
      </c>
      <c r="O149" s="316">
        <v>14487</v>
      </c>
      <c r="P149" s="316">
        <v>5930</v>
      </c>
      <c r="Q149" s="316">
        <v>455</v>
      </c>
      <c r="R149" s="316">
        <v>26549</v>
      </c>
      <c r="S149" s="316">
        <v>20700</v>
      </c>
      <c r="T149" s="316">
        <v>23000</v>
      </c>
      <c r="U149" s="243"/>
    </row>
    <row r="150" spans="1:21">
      <c r="A150" s="243" t="s">
        <v>1301</v>
      </c>
      <c r="B150" s="316">
        <v>564</v>
      </c>
      <c r="C150" s="316">
        <v>4023</v>
      </c>
      <c r="D150" s="316">
        <v>302</v>
      </c>
      <c r="E150" s="316">
        <v>231</v>
      </c>
      <c r="F150" s="316">
        <v>2675</v>
      </c>
      <c r="G150" s="316">
        <v>0</v>
      </c>
      <c r="H150" s="316">
        <v>0</v>
      </c>
      <c r="I150" s="316">
        <v>4416</v>
      </c>
      <c r="J150" s="316">
        <v>0</v>
      </c>
      <c r="K150" s="316">
        <v>0</v>
      </c>
      <c r="L150" s="316">
        <v>0</v>
      </c>
      <c r="M150" s="316">
        <v>0</v>
      </c>
      <c r="N150" s="316">
        <v>0</v>
      </c>
      <c r="O150" s="316">
        <v>106030</v>
      </c>
      <c r="P150" s="316">
        <v>81190</v>
      </c>
      <c r="Q150" s="316">
        <v>0</v>
      </c>
      <c r="R150" s="316">
        <v>49220</v>
      </c>
      <c r="S150" s="316">
        <v>108090</v>
      </c>
      <c r="T150" s="316">
        <v>120000</v>
      </c>
      <c r="U150" s="243"/>
    </row>
    <row r="151" spans="1:21">
      <c r="A151" s="243" t="s">
        <v>1573</v>
      </c>
      <c r="B151" s="316">
        <v>22</v>
      </c>
      <c r="C151" s="316">
        <v>491</v>
      </c>
      <c r="D151" s="316">
        <v>1147</v>
      </c>
      <c r="E151" s="316">
        <v>855</v>
      </c>
      <c r="F151" s="316">
        <v>2225</v>
      </c>
      <c r="G151" s="316">
        <v>0</v>
      </c>
      <c r="H151" s="316">
        <v>0</v>
      </c>
      <c r="I151" s="316">
        <v>587</v>
      </c>
      <c r="J151" s="316">
        <v>0</v>
      </c>
      <c r="K151" s="316">
        <v>0</v>
      </c>
      <c r="L151" s="316">
        <v>0</v>
      </c>
      <c r="M151" s="316">
        <v>0</v>
      </c>
      <c r="N151" s="316">
        <v>0</v>
      </c>
      <c r="O151" s="316">
        <v>15655</v>
      </c>
      <c r="P151" s="316">
        <v>1490</v>
      </c>
      <c r="Q151" s="316">
        <v>0</v>
      </c>
      <c r="R151" s="316">
        <v>52972</v>
      </c>
      <c r="S151" s="316">
        <v>12500</v>
      </c>
      <c r="T151" s="316">
        <v>18000</v>
      </c>
      <c r="U151" s="243"/>
    </row>
    <row r="152" spans="1:21">
      <c r="A152" s="243" t="s">
        <v>1621</v>
      </c>
      <c r="B152" s="316">
        <v>0</v>
      </c>
      <c r="C152" s="316">
        <v>8841</v>
      </c>
      <c r="D152" s="316">
        <v>307</v>
      </c>
      <c r="E152" s="316">
        <v>0</v>
      </c>
      <c r="F152" s="316">
        <v>1231</v>
      </c>
      <c r="G152" s="316">
        <v>4200</v>
      </c>
      <c r="H152" s="316">
        <v>0</v>
      </c>
      <c r="I152" s="316">
        <v>2399</v>
      </c>
      <c r="J152" s="316">
        <v>0</v>
      </c>
      <c r="K152" s="316">
        <v>0</v>
      </c>
      <c r="L152" s="316">
        <v>0</v>
      </c>
      <c r="M152" s="316">
        <v>0</v>
      </c>
      <c r="N152" s="316">
        <v>0</v>
      </c>
      <c r="O152" s="316">
        <v>108173</v>
      </c>
      <c r="P152" s="316">
        <v>74493</v>
      </c>
      <c r="Q152" s="316">
        <v>8106</v>
      </c>
      <c r="R152" s="316">
        <v>17400</v>
      </c>
      <c r="S152" s="316">
        <v>105367</v>
      </c>
      <c r="T152" s="316">
        <v>108367</v>
      </c>
      <c r="U152" s="243"/>
    </row>
    <row r="153" spans="1:21">
      <c r="A153" s="243" t="s">
        <v>1761</v>
      </c>
      <c r="B153" s="316">
        <v>0</v>
      </c>
      <c r="C153" s="316">
        <v>3636</v>
      </c>
      <c r="D153" s="316">
        <v>84</v>
      </c>
      <c r="E153" s="316">
        <v>139</v>
      </c>
      <c r="F153" s="316">
        <v>454</v>
      </c>
      <c r="G153" s="316">
        <v>0</v>
      </c>
      <c r="H153" s="316">
        <v>0</v>
      </c>
      <c r="I153" s="316">
        <v>846</v>
      </c>
      <c r="J153" s="316">
        <v>0</v>
      </c>
      <c r="K153" s="316">
        <v>0</v>
      </c>
      <c r="L153" s="316">
        <v>0</v>
      </c>
      <c r="M153" s="316">
        <v>0</v>
      </c>
      <c r="N153" s="316">
        <v>0</v>
      </c>
      <c r="O153" s="316">
        <v>31539</v>
      </c>
      <c r="P153" s="316">
        <v>31413</v>
      </c>
      <c r="Q153" s="316">
        <v>54</v>
      </c>
      <c r="R153" s="316">
        <v>19620</v>
      </c>
      <c r="S153" s="316">
        <v>34000</v>
      </c>
      <c r="T153" s="316">
        <v>46000</v>
      </c>
      <c r="U153" s="243"/>
    </row>
    <row r="154" spans="1:21">
      <c r="A154" s="243" t="s">
        <v>1860</v>
      </c>
      <c r="B154" s="316">
        <v>1620</v>
      </c>
      <c r="C154" s="316">
        <v>9588</v>
      </c>
      <c r="D154" s="316">
        <v>458</v>
      </c>
      <c r="E154" s="316">
        <v>298</v>
      </c>
      <c r="F154" s="316">
        <v>547</v>
      </c>
      <c r="G154" s="316">
        <v>0</v>
      </c>
      <c r="H154" s="316">
        <v>0</v>
      </c>
      <c r="I154" s="316">
        <v>3204</v>
      </c>
      <c r="J154" s="316">
        <v>0</v>
      </c>
      <c r="K154" s="316">
        <v>0</v>
      </c>
      <c r="L154" s="316">
        <v>0</v>
      </c>
      <c r="M154" s="316">
        <v>0</v>
      </c>
      <c r="N154" s="316">
        <v>0</v>
      </c>
      <c r="O154" s="316">
        <v>97832</v>
      </c>
      <c r="P154" s="316">
        <v>62577</v>
      </c>
      <c r="Q154" s="316">
        <v>68</v>
      </c>
      <c r="R154" s="316">
        <v>43252</v>
      </c>
      <c r="S154" s="316">
        <v>95100</v>
      </c>
      <c r="T154" s="316">
        <v>105100</v>
      </c>
      <c r="U154" s="243"/>
    </row>
    <row r="155" spans="1:21">
      <c r="A155" s="243" t="s">
        <v>1908</v>
      </c>
      <c r="B155" s="316">
        <v>7</v>
      </c>
      <c r="C155" s="316">
        <v>3785</v>
      </c>
      <c r="D155" s="316">
        <v>551</v>
      </c>
      <c r="E155" s="316">
        <v>241</v>
      </c>
      <c r="F155" s="316">
        <v>410</v>
      </c>
      <c r="G155" s="316">
        <v>0</v>
      </c>
      <c r="H155" s="316">
        <v>0</v>
      </c>
      <c r="I155" s="316">
        <v>670</v>
      </c>
      <c r="J155" s="316">
        <v>0</v>
      </c>
      <c r="K155" s="316">
        <v>0</v>
      </c>
      <c r="L155" s="316">
        <v>0</v>
      </c>
      <c r="M155" s="316">
        <v>0</v>
      </c>
      <c r="N155" s="316">
        <v>56</v>
      </c>
      <c r="O155" s="316">
        <v>39721</v>
      </c>
      <c r="P155" s="316">
        <v>34069</v>
      </c>
      <c r="Q155" s="316">
        <v>0</v>
      </c>
      <c r="R155" s="316">
        <v>3763</v>
      </c>
      <c r="S155" s="316">
        <v>43000</v>
      </c>
      <c r="T155" s="316">
        <v>48000</v>
      </c>
      <c r="U155" s="243"/>
    </row>
    <row r="156" spans="1:21">
      <c r="A156" s="243" t="s">
        <v>1209</v>
      </c>
      <c r="B156" s="316">
        <v>0</v>
      </c>
      <c r="C156" s="316">
        <v>445</v>
      </c>
      <c r="D156" s="316">
        <v>474</v>
      </c>
      <c r="E156" s="316">
        <v>0</v>
      </c>
      <c r="F156" s="316">
        <v>2828</v>
      </c>
      <c r="G156" s="316">
        <v>0</v>
      </c>
      <c r="H156" s="316">
        <v>0</v>
      </c>
      <c r="I156" s="316">
        <v>0</v>
      </c>
      <c r="J156" s="316">
        <v>0</v>
      </c>
      <c r="K156" s="316">
        <v>0</v>
      </c>
      <c r="L156" s="316">
        <v>0</v>
      </c>
      <c r="M156" s="316">
        <v>0</v>
      </c>
      <c r="N156" s="316">
        <v>0</v>
      </c>
      <c r="O156" s="316">
        <v>17212</v>
      </c>
      <c r="P156" s="316">
        <v>16449</v>
      </c>
      <c r="Q156" s="316">
        <v>0</v>
      </c>
      <c r="R156" s="316">
        <v>40697</v>
      </c>
      <c r="S156" s="316">
        <v>25000</v>
      </c>
      <c r="T156" s="316">
        <v>28000</v>
      </c>
      <c r="U156" s="243"/>
    </row>
    <row r="157" spans="1:21">
      <c r="A157" s="243" t="s">
        <v>1449</v>
      </c>
      <c r="B157" s="316">
        <v>0</v>
      </c>
      <c r="C157" s="316">
        <v>4977</v>
      </c>
      <c r="D157" s="316">
        <v>2256</v>
      </c>
      <c r="E157" s="316">
        <v>24</v>
      </c>
      <c r="F157" s="316">
        <v>9544</v>
      </c>
      <c r="G157" s="316">
        <v>0</v>
      </c>
      <c r="H157" s="316">
        <v>0</v>
      </c>
      <c r="I157" s="316">
        <v>1917</v>
      </c>
      <c r="J157" s="316">
        <v>0</v>
      </c>
      <c r="K157" s="316">
        <v>0</v>
      </c>
      <c r="L157" s="316">
        <v>0</v>
      </c>
      <c r="M157" s="316">
        <v>0</v>
      </c>
      <c r="N157" s="316">
        <v>0</v>
      </c>
      <c r="O157" s="316">
        <v>20602</v>
      </c>
      <c r="P157" s="316">
        <v>20000</v>
      </c>
      <c r="Q157" s="316">
        <v>0</v>
      </c>
      <c r="R157" s="316">
        <v>88539</v>
      </c>
      <c r="S157" s="316">
        <v>38000</v>
      </c>
      <c r="T157" s="316">
        <v>44000</v>
      </c>
      <c r="U157" s="243"/>
    </row>
    <row r="158" spans="1:21">
      <c r="A158" s="243" t="s">
        <v>1725</v>
      </c>
      <c r="B158" s="316">
        <v>983</v>
      </c>
      <c r="C158" s="316">
        <v>20949</v>
      </c>
      <c r="D158" s="316">
        <v>362</v>
      </c>
      <c r="E158" s="316">
        <v>43</v>
      </c>
      <c r="F158" s="316">
        <v>875</v>
      </c>
      <c r="G158" s="316">
        <v>649</v>
      </c>
      <c r="H158" s="316">
        <v>0</v>
      </c>
      <c r="I158" s="316">
        <v>3173</v>
      </c>
      <c r="J158" s="316">
        <v>0</v>
      </c>
      <c r="K158" s="316">
        <v>0</v>
      </c>
      <c r="L158" s="316">
        <v>0</v>
      </c>
      <c r="M158" s="316">
        <v>0</v>
      </c>
      <c r="N158" s="316">
        <v>0</v>
      </c>
      <c r="O158" s="316">
        <v>146103</v>
      </c>
      <c r="P158" s="316">
        <v>121962</v>
      </c>
      <c r="Q158" s="316">
        <v>0</v>
      </c>
      <c r="R158" s="316">
        <v>37116</v>
      </c>
      <c r="S158" s="316">
        <v>133162</v>
      </c>
      <c r="T158" s="316">
        <v>136920</v>
      </c>
      <c r="U158" s="243"/>
    </row>
    <row r="159" spans="1:21">
      <c r="A159" s="243" t="s">
        <v>1833</v>
      </c>
      <c r="B159" s="316">
        <v>1247</v>
      </c>
      <c r="C159" s="316">
        <v>10727</v>
      </c>
      <c r="D159" s="316">
        <v>1299</v>
      </c>
      <c r="E159" s="316">
        <v>280</v>
      </c>
      <c r="F159" s="316">
        <v>1450</v>
      </c>
      <c r="G159" s="316">
        <v>10041</v>
      </c>
      <c r="H159" s="316">
        <v>0</v>
      </c>
      <c r="I159" s="316">
        <v>1803</v>
      </c>
      <c r="J159" s="316">
        <v>0</v>
      </c>
      <c r="K159" s="316">
        <v>0</v>
      </c>
      <c r="L159" s="316">
        <v>0</v>
      </c>
      <c r="M159" s="316">
        <v>0</v>
      </c>
      <c r="N159" s="316">
        <v>0</v>
      </c>
      <c r="O159" s="316">
        <v>90864</v>
      </c>
      <c r="P159" s="316">
        <v>86106</v>
      </c>
      <c r="Q159" s="316">
        <v>470</v>
      </c>
      <c r="R159" s="316">
        <v>68362</v>
      </c>
      <c r="S159" s="316">
        <v>158292</v>
      </c>
      <c r="T159" s="316">
        <v>172848</v>
      </c>
      <c r="U159" s="243"/>
    </row>
    <row r="160" spans="1:21">
      <c r="A160" s="243" t="s">
        <v>2034</v>
      </c>
      <c r="B160" s="316">
        <v>1695</v>
      </c>
      <c r="C160" s="316">
        <v>6772</v>
      </c>
      <c r="D160" s="316">
        <v>1580</v>
      </c>
      <c r="E160" s="316">
        <v>79</v>
      </c>
      <c r="F160" s="316">
        <v>9877</v>
      </c>
      <c r="G160" s="316">
        <v>1045</v>
      </c>
      <c r="H160" s="316">
        <v>598</v>
      </c>
      <c r="I160" s="316">
        <v>2726</v>
      </c>
      <c r="J160" s="316">
        <v>0</v>
      </c>
      <c r="K160" s="316">
        <v>54</v>
      </c>
      <c r="L160" s="316">
        <v>0</v>
      </c>
      <c r="M160" s="316">
        <v>0</v>
      </c>
      <c r="N160" s="316">
        <v>0</v>
      </c>
      <c r="O160" s="316">
        <v>79614</v>
      </c>
      <c r="P160" s="316">
        <v>67456</v>
      </c>
      <c r="Q160" s="316">
        <v>0</v>
      </c>
      <c r="R160" s="316">
        <v>43209</v>
      </c>
      <c r="S160" s="316">
        <v>87000</v>
      </c>
      <c r="T160" s="316">
        <v>91000</v>
      </c>
      <c r="U160" s="243"/>
    </row>
    <row r="161" spans="1:21">
      <c r="A161" s="243" t="s">
        <v>2037</v>
      </c>
      <c r="B161" s="316">
        <v>682</v>
      </c>
      <c r="C161" s="316">
        <v>7822</v>
      </c>
      <c r="D161" s="316">
        <v>897</v>
      </c>
      <c r="E161" s="316">
        <v>479</v>
      </c>
      <c r="F161" s="316">
        <v>1866</v>
      </c>
      <c r="G161" s="316">
        <v>137</v>
      </c>
      <c r="H161" s="316">
        <v>0</v>
      </c>
      <c r="I161" s="316">
        <v>4834</v>
      </c>
      <c r="J161" s="316">
        <v>0</v>
      </c>
      <c r="K161" s="316">
        <v>400</v>
      </c>
      <c r="L161" s="316">
        <v>0</v>
      </c>
      <c r="M161" s="316">
        <v>0</v>
      </c>
      <c r="N161" s="316">
        <v>0</v>
      </c>
      <c r="O161" s="316">
        <v>104145</v>
      </c>
      <c r="P161" s="316">
        <v>86212</v>
      </c>
      <c r="Q161" s="316">
        <v>10643</v>
      </c>
      <c r="R161" s="316">
        <v>68634</v>
      </c>
      <c r="S161" s="316">
        <v>125000</v>
      </c>
      <c r="T161" s="316">
        <v>158000</v>
      </c>
      <c r="U161" s="243"/>
    </row>
    <row r="162" spans="1:21">
      <c r="A162" s="243" t="s">
        <v>2259</v>
      </c>
      <c r="B162" s="316">
        <v>323</v>
      </c>
      <c r="C162" s="316">
        <v>1415</v>
      </c>
      <c r="D162" s="316">
        <v>1015</v>
      </c>
      <c r="E162" s="316">
        <v>39</v>
      </c>
      <c r="F162" s="316">
        <v>2059</v>
      </c>
      <c r="G162" s="316">
        <v>0</v>
      </c>
      <c r="H162" s="316">
        <v>0</v>
      </c>
      <c r="I162" s="316">
        <v>10</v>
      </c>
      <c r="J162" s="316">
        <v>0</v>
      </c>
      <c r="K162" s="316">
        <v>157</v>
      </c>
      <c r="L162" s="316">
        <v>0</v>
      </c>
      <c r="M162" s="316">
        <v>0</v>
      </c>
      <c r="N162" s="316">
        <v>0</v>
      </c>
      <c r="O162" s="316">
        <v>39244</v>
      </c>
      <c r="P162" s="316">
        <v>21500</v>
      </c>
      <c r="Q162" s="316">
        <v>210</v>
      </c>
      <c r="R162" s="316">
        <v>18568</v>
      </c>
      <c r="S162" s="316">
        <v>39438</v>
      </c>
      <c r="T162" s="316">
        <v>43000</v>
      </c>
      <c r="U162" s="243"/>
    </row>
    <row r="163" spans="1:21">
      <c r="A163" s="243" t="s">
        <v>1224</v>
      </c>
      <c r="B163" s="316">
        <v>1834</v>
      </c>
      <c r="C163" s="316">
        <v>2182</v>
      </c>
      <c r="D163" s="316">
        <v>506</v>
      </c>
      <c r="E163" s="316">
        <v>58</v>
      </c>
      <c r="F163" s="316">
        <v>2096</v>
      </c>
      <c r="G163" s="316">
        <v>474</v>
      </c>
      <c r="H163" s="316">
        <v>0</v>
      </c>
      <c r="I163" s="316">
        <v>575</v>
      </c>
      <c r="J163" s="316">
        <v>0</v>
      </c>
      <c r="K163" s="316">
        <v>0</v>
      </c>
      <c r="L163" s="316">
        <v>0</v>
      </c>
      <c r="M163" s="316">
        <v>0</v>
      </c>
      <c r="N163" s="316">
        <v>0</v>
      </c>
      <c r="O163" s="316">
        <v>9116</v>
      </c>
      <c r="P163" s="316">
        <v>0</v>
      </c>
      <c r="Q163" s="316">
        <v>7227</v>
      </c>
      <c r="R163" s="316">
        <v>25642</v>
      </c>
      <c r="S163" s="316">
        <v>7227</v>
      </c>
      <c r="T163" s="316">
        <v>9227</v>
      </c>
      <c r="U163" s="243"/>
    </row>
    <row r="164" spans="1:21">
      <c r="A164" s="243" t="s">
        <v>1239</v>
      </c>
      <c r="B164" s="316">
        <v>7002</v>
      </c>
      <c r="C164" s="316">
        <v>475</v>
      </c>
      <c r="D164" s="316">
        <v>1770</v>
      </c>
      <c r="E164" s="316">
        <v>325</v>
      </c>
      <c r="F164" s="316">
        <v>4574</v>
      </c>
      <c r="G164" s="316">
        <v>192</v>
      </c>
      <c r="H164" s="316">
        <v>0</v>
      </c>
      <c r="I164" s="316">
        <v>0</v>
      </c>
      <c r="J164" s="316">
        <v>0</v>
      </c>
      <c r="K164" s="316">
        <v>284</v>
      </c>
      <c r="L164" s="316">
        <v>0</v>
      </c>
      <c r="M164" s="316">
        <v>0</v>
      </c>
      <c r="N164" s="316">
        <v>0</v>
      </c>
      <c r="O164" s="316">
        <v>0</v>
      </c>
      <c r="P164" s="316">
        <v>0</v>
      </c>
      <c r="Q164" s="316">
        <v>0</v>
      </c>
      <c r="R164" s="316">
        <v>43707</v>
      </c>
      <c r="S164" s="316">
        <v>3000</v>
      </c>
      <c r="T164" s="316">
        <v>5000</v>
      </c>
      <c r="U164" s="243"/>
    </row>
    <row r="165" spans="1:21">
      <c r="A165" s="243" t="s">
        <v>1543</v>
      </c>
      <c r="B165" s="316">
        <v>366</v>
      </c>
      <c r="C165" s="316">
        <v>22583</v>
      </c>
      <c r="D165" s="316">
        <v>2134</v>
      </c>
      <c r="E165" s="316">
        <v>124</v>
      </c>
      <c r="F165" s="316">
        <v>4149</v>
      </c>
      <c r="G165" s="316">
        <v>317</v>
      </c>
      <c r="H165" s="316">
        <v>61</v>
      </c>
      <c r="I165" s="316">
        <v>3877</v>
      </c>
      <c r="J165" s="316">
        <v>0</v>
      </c>
      <c r="K165" s="316">
        <v>165</v>
      </c>
      <c r="L165" s="316">
        <v>0</v>
      </c>
      <c r="M165" s="316">
        <v>0</v>
      </c>
      <c r="N165" s="316">
        <v>0</v>
      </c>
      <c r="O165" s="316">
        <v>167730</v>
      </c>
      <c r="P165" s="316">
        <v>121486</v>
      </c>
      <c r="Q165" s="316">
        <v>564</v>
      </c>
      <c r="R165" s="316">
        <v>14180</v>
      </c>
      <c r="S165" s="316">
        <v>194000</v>
      </c>
      <c r="T165" s="316">
        <v>199000</v>
      </c>
      <c r="U165" s="243"/>
    </row>
    <row r="166" spans="1:21">
      <c r="A166" s="243" t="s">
        <v>1666</v>
      </c>
      <c r="B166" s="316">
        <v>0</v>
      </c>
      <c r="C166" s="316">
        <v>21212</v>
      </c>
      <c r="D166" s="316">
        <v>1033</v>
      </c>
      <c r="E166" s="316">
        <v>38</v>
      </c>
      <c r="F166" s="316">
        <v>2415</v>
      </c>
      <c r="G166" s="316">
        <v>649</v>
      </c>
      <c r="H166" s="316">
        <v>0</v>
      </c>
      <c r="I166" s="316">
        <v>10464</v>
      </c>
      <c r="J166" s="316">
        <v>0</v>
      </c>
      <c r="K166" s="316">
        <v>724</v>
      </c>
      <c r="L166" s="316">
        <v>0</v>
      </c>
      <c r="M166" s="316">
        <v>0</v>
      </c>
      <c r="N166" s="316">
        <v>0</v>
      </c>
      <c r="O166" s="316">
        <v>50392</v>
      </c>
      <c r="P166" s="316">
        <v>10000</v>
      </c>
      <c r="Q166" s="316">
        <v>0</v>
      </c>
      <c r="R166" s="316">
        <v>26990</v>
      </c>
      <c r="S166" s="316">
        <v>66000</v>
      </c>
      <c r="T166" s="316">
        <v>71000</v>
      </c>
      <c r="U166" s="243"/>
    </row>
    <row r="167" spans="1:21">
      <c r="A167" s="243" t="s">
        <v>1842</v>
      </c>
      <c r="B167" s="316">
        <v>372.23899999999998</v>
      </c>
      <c r="C167" s="316">
        <v>4294.6315299999997</v>
      </c>
      <c r="D167" s="316">
        <v>431.90805999999998</v>
      </c>
      <c r="E167" s="316">
        <v>316.11200000000002</v>
      </c>
      <c r="F167" s="316">
        <v>1446.7204099999999</v>
      </c>
      <c r="G167" s="316">
        <v>0</v>
      </c>
      <c r="H167" s="316">
        <v>0</v>
      </c>
      <c r="I167" s="316">
        <v>2088</v>
      </c>
      <c r="J167" s="316">
        <v>0</v>
      </c>
      <c r="K167" s="316">
        <v>30</v>
      </c>
      <c r="L167" s="316">
        <v>0</v>
      </c>
      <c r="M167" s="316">
        <v>0</v>
      </c>
      <c r="N167" s="316">
        <v>0</v>
      </c>
      <c r="O167" s="316">
        <v>11223</v>
      </c>
      <c r="P167" s="316">
        <v>9000</v>
      </c>
      <c r="Q167" s="316">
        <v>0</v>
      </c>
      <c r="R167" s="316">
        <v>27744</v>
      </c>
      <c r="S167" s="316">
        <v>15000</v>
      </c>
      <c r="T167" s="316">
        <v>50000</v>
      </c>
      <c r="U167" s="243"/>
    </row>
    <row r="168" spans="1:21">
      <c r="A168" s="243" t="s">
        <v>1890</v>
      </c>
      <c r="B168" s="316">
        <v>3999.29</v>
      </c>
      <c r="C168" s="316">
        <v>29000.616600000001</v>
      </c>
      <c r="D168" s="316">
        <v>183</v>
      </c>
      <c r="E168" s="316">
        <v>925</v>
      </c>
      <c r="F168" s="316">
        <v>5032</v>
      </c>
      <c r="G168" s="316">
        <v>35</v>
      </c>
      <c r="H168" s="316">
        <v>0</v>
      </c>
      <c r="I168" s="316">
        <v>39205</v>
      </c>
      <c r="J168" s="316">
        <v>0</v>
      </c>
      <c r="K168" s="316">
        <v>38</v>
      </c>
      <c r="L168" s="316">
        <v>0</v>
      </c>
      <c r="M168" s="316">
        <v>0</v>
      </c>
      <c r="N168" s="316">
        <v>0</v>
      </c>
      <c r="O168" s="316">
        <v>320645</v>
      </c>
      <c r="P168" s="316">
        <v>211289</v>
      </c>
      <c r="Q168" s="316">
        <v>432</v>
      </c>
      <c r="R168" s="316">
        <v>136599</v>
      </c>
      <c r="S168" s="316">
        <v>325259.42080000002</v>
      </c>
      <c r="T168" s="316">
        <v>355259.42080000002</v>
      </c>
      <c r="U168" s="243"/>
    </row>
    <row r="169" spans="1:21">
      <c r="A169" s="243" t="s">
        <v>2040</v>
      </c>
      <c r="B169" s="316">
        <v>3987</v>
      </c>
      <c r="C169" s="316">
        <v>928</v>
      </c>
      <c r="D169" s="316">
        <v>2068</v>
      </c>
      <c r="E169" s="316">
        <v>332</v>
      </c>
      <c r="F169" s="316">
        <v>2930</v>
      </c>
      <c r="G169" s="316">
        <v>0</v>
      </c>
      <c r="H169" s="316">
        <v>0</v>
      </c>
      <c r="I169" s="316">
        <v>349</v>
      </c>
      <c r="J169" s="316">
        <v>0</v>
      </c>
      <c r="K169" s="316">
        <v>2038</v>
      </c>
      <c r="L169" s="316">
        <v>0</v>
      </c>
      <c r="M169" s="316">
        <v>0</v>
      </c>
      <c r="N169" s="316">
        <v>0</v>
      </c>
      <c r="O169" s="316">
        <v>25758</v>
      </c>
      <c r="P169" s="316">
        <v>20000</v>
      </c>
      <c r="Q169" s="316">
        <v>0</v>
      </c>
      <c r="R169" s="316">
        <v>54493</v>
      </c>
      <c r="S169" s="316">
        <v>35000</v>
      </c>
      <c r="T169" s="316">
        <v>40000</v>
      </c>
      <c r="U169" s="243"/>
    </row>
    <row r="170" spans="1:21">
      <c r="A170" s="243" t="s">
        <v>2374</v>
      </c>
      <c r="B170" s="316">
        <v>1253.4403299999999</v>
      </c>
      <c r="C170" s="316">
        <v>8484.1920100000007</v>
      </c>
      <c r="D170" s="316">
        <v>502.01434999999998</v>
      </c>
      <c r="E170" s="316">
        <v>32.74</v>
      </c>
      <c r="F170" s="316">
        <v>946.06159000000002</v>
      </c>
      <c r="G170" s="316">
        <v>75</v>
      </c>
      <c r="H170" s="316">
        <v>0</v>
      </c>
      <c r="I170" s="316">
        <v>0</v>
      </c>
      <c r="J170" s="316">
        <v>0</v>
      </c>
      <c r="K170" s="316">
        <v>0</v>
      </c>
      <c r="L170" s="316">
        <v>0</v>
      </c>
      <c r="M170" s="316">
        <v>0</v>
      </c>
      <c r="N170" s="316">
        <v>0</v>
      </c>
      <c r="O170" s="316">
        <v>14203.05531</v>
      </c>
      <c r="P170" s="316">
        <v>5488</v>
      </c>
      <c r="Q170" s="316">
        <v>0</v>
      </c>
      <c r="R170" s="316">
        <v>17000</v>
      </c>
      <c r="S170" s="316">
        <v>17500</v>
      </c>
      <c r="T170" s="316">
        <v>18000</v>
      </c>
      <c r="U170" s="243"/>
    </row>
    <row r="171" spans="1:21">
      <c r="A171" s="243" t="s">
        <v>2375</v>
      </c>
      <c r="B171" s="316">
        <v>0</v>
      </c>
      <c r="C171" s="316">
        <v>13948</v>
      </c>
      <c r="D171" s="316">
        <v>177</v>
      </c>
      <c r="E171" s="316">
        <v>98</v>
      </c>
      <c r="F171" s="316">
        <v>405</v>
      </c>
      <c r="G171" s="316">
        <v>0</v>
      </c>
      <c r="H171" s="316">
        <v>0</v>
      </c>
      <c r="I171" s="316">
        <v>505</v>
      </c>
      <c r="J171" s="316">
        <v>0</v>
      </c>
      <c r="K171" s="316">
        <v>0</v>
      </c>
      <c r="L171" s="316">
        <v>0</v>
      </c>
      <c r="M171" s="316">
        <v>0</v>
      </c>
      <c r="N171" s="316">
        <v>0</v>
      </c>
      <c r="O171" s="316">
        <v>63611</v>
      </c>
      <c r="P171" s="316">
        <v>26500</v>
      </c>
      <c r="Q171" s="316">
        <v>0</v>
      </c>
      <c r="R171" s="316">
        <v>0</v>
      </c>
      <c r="S171" s="316">
        <v>69800</v>
      </c>
      <c r="T171" s="316">
        <v>72000</v>
      </c>
      <c r="U171" s="243"/>
    </row>
    <row r="172" spans="1:21">
      <c r="A172" s="243" t="s">
        <v>2376</v>
      </c>
      <c r="B172" s="316">
        <v>6639</v>
      </c>
      <c r="C172" s="316">
        <v>22212</v>
      </c>
      <c r="D172" s="316">
        <v>3051</v>
      </c>
      <c r="E172" s="316">
        <v>145</v>
      </c>
      <c r="F172" s="316">
        <v>1106</v>
      </c>
      <c r="G172" s="316">
        <v>200</v>
      </c>
      <c r="H172" s="316">
        <v>0</v>
      </c>
      <c r="I172" s="316">
        <v>3084</v>
      </c>
      <c r="J172" s="316">
        <v>0</v>
      </c>
      <c r="K172" s="316">
        <v>0</v>
      </c>
      <c r="L172" s="316">
        <v>0</v>
      </c>
      <c r="M172" s="316">
        <v>0</v>
      </c>
      <c r="N172" s="316">
        <v>0</v>
      </c>
      <c r="O172" s="316">
        <v>96885</v>
      </c>
      <c r="P172" s="316">
        <v>38055</v>
      </c>
      <c r="Q172" s="316">
        <v>0</v>
      </c>
      <c r="R172" s="316">
        <v>22650</v>
      </c>
      <c r="S172" s="316">
        <v>48000</v>
      </c>
      <c r="T172" s="316">
        <v>63000</v>
      </c>
      <c r="U172" s="243"/>
    </row>
    <row r="173" spans="1:21">
      <c r="A173" s="243" t="s">
        <v>2377</v>
      </c>
      <c r="B173" s="316">
        <v>0</v>
      </c>
      <c r="C173" s="316">
        <v>4644</v>
      </c>
      <c r="D173" s="316">
        <v>363</v>
      </c>
      <c r="E173" s="316">
        <v>128</v>
      </c>
      <c r="F173" s="316">
        <v>353</v>
      </c>
      <c r="G173" s="316">
        <v>0</v>
      </c>
      <c r="H173" s="316">
        <v>0</v>
      </c>
      <c r="I173" s="316">
        <v>384</v>
      </c>
      <c r="J173" s="316">
        <v>0</v>
      </c>
      <c r="K173" s="316">
        <v>0</v>
      </c>
      <c r="L173" s="316">
        <v>0</v>
      </c>
      <c r="M173" s="316">
        <v>0</v>
      </c>
      <c r="N173" s="316">
        <v>0</v>
      </c>
      <c r="O173" s="316">
        <v>16053</v>
      </c>
      <c r="P173" s="316">
        <v>12641</v>
      </c>
      <c r="Q173" s="316">
        <v>0</v>
      </c>
      <c r="R173" s="316">
        <v>11560</v>
      </c>
      <c r="S173" s="316">
        <v>30000</v>
      </c>
      <c r="T173" s="316">
        <v>31500</v>
      </c>
      <c r="U173" s="243"/>
    </row>
    <row r="174" spans="1:21">
      <c r="A174" s="243" t="s">
        <v>2378</v>
      </c>
      <c r="B174" s="316">
        <v>382</v>
      </c>
      <c r="C174" s="316">
        <v>669</v>
      </c>
      <c r="D174" s="316">
        <v>83</v>
      </c>
      <c r="E174" s="316">
        <v>156</v>
      </c>
      <c r="F174" s="316">
        <v>727</v>
      </c>
      <c r="G174" s="316">
        <v>33</v>
      </c>
      <c r="H174" s="316">
        <v>0</v>
      </c>
      <c r="I174" s="316">
        <v>240</v>
      </c>
      <c r="J174" s="316">
        <v>0</v>
      </c>
      <c r="K174" s="316">
        <v>13</v>
      </c>
      <c r="L174" s="316">
        <v>0</v>
      </c>
      <c r="M174" s="316">
        <v>0</v>
      </c>
      <c r="N174" s="316">
        <v>0</v>
      </c>
      <c r="O174" s="316">
        <v>2081</v>
      </c>
      <c r="P174" s="316">
        <v>5434</v>
      </c>
      <c r="Q174" s="316">
        <v>464</v>
      </c>
      <c r="R174" s="316">
        <v>25677</v>
      </c>
      <c r="S174" s="316">
        <v>6000</v>
      </c>
      <c r="T174" s="316">
        <v>11500</v>
      </c>
      <c r="U174" s="243"/>
    </row>
    <row r="175" spans="1:21">
      <c r="A175" s="243" t="s">
        <v>2379</v>
      </c>
      <c r="B175" s="316">
        <v>0</v>
      </c>
      <c r="C175" s="316">
        <v>6585</v>
      </c>
      <c r="D175" s="316">
        <v>2302</v>
      </c>
      <c r="E175" s="316">
        <v>0</v>
      </c>
      <c r="F175" s="316">
        <v>2251</v>
      </c>
      <c r="G175" s="316">
        <v>0</v>
      </c>
      <c r="H175" s="316">
        <v>0</v>
      </c>
      <c r="I175" s="316">
        <v>2690</v>
      </c>
      <c r="J175" s="316">
        <v>250</v>
      </c>
      <c r="K175" s="316">
        <v>0</v>
      </c>
      <c r="L175" s="316">
        <v>0</v>
      </c>
      <c r="M175" s="316">
        <v>0</v>
      </c>
      <c r="N175" s="316">
        <v>0</v>
      </c>
      <c r="O175" s="316">
        <v>46043</v>
      </c>
      <c r="P175" s="316">
        <v>34598</v>
      </c>
      <c r="Q175" s="316">
        <v>418</v>
      </c>
      <c r="R175" s="316">
        <v>42182</v>
      </c>
      <c r="S175" s="316">
        <v>75000</v>
      </c>
      <c r="T175" s="316">
        <v>85000</v>
      </c>
      <c r="U175" s="243"/>
    </row>
    <row r="176" spans="1:21">
      <c r="A176" s="243" t="s">
        <v>2380</v>
      </c>
      <c r="B176" s="316">
        <v>538</v>
      </c>
      <c r="C176" s="316">
        <v>9401</v>
      </c>
      <c r="D176" s="316">
        <v>302</v>
      </c>
      <c r="E176" s="316">
        <v>184</v>
      </c>
      <c r="F176" s="316">
        <v>1690</v>
      </c>
      <c r="G176" s="316">
        <v>0</v>
      </c>
      <c r="H176" s="316">
        <v>0</v>
      </c>
      <c r="I176" s="316">
        <v>1805</v>
      </c>
      <c r="J176" s="316">
        <v>12</v>
      </c>
      <c r="K176" s="316">
        <v>121</v>
      </c>
      <c r="L176" s="316">
        <v>0</v>
      </c>
      <c r="M176" s="316">
        <v>0</v>
      </c>
      <c r="N176" s="316">
        <v>0</v>
      </c>
      <c r="O176" s="316">
        <v>52589</v>
      </c>
      <c r="P176" s="316">
        <v>52833</v>
      </c>
      <c r="Q176" s="316">
        <v>0</v>
      </c>
      <c r="R176" s="316">
        <v>82843</v>
      </c>
      <c r="S176" s="316">
        <v>52833</v>
      </c>
      <c r="T176" s="316">
        <v>78000</v>
      </c>
      <c r="U176" s="243"/>
    </row>
    <row r="177" spans="1:21">
      <c r="A177" s="243" t="s">
        <v>1135</v>
      </c>
      <c r="B177" s="316">
        <v>439</v>
      </c>
      <c r="C177" s="316">
        <v>28403</v>
      </c>
      <c r="D177" s="316">
        <v>1789</v>
      </c>
      <c r="E177" s="316">
        <v>0</v>
      </c>
      <c r="F177" s="316">
        <v>2077</v>
      </c>
      <c r="G177" s="316">
        <v>0</v>
      </c>
      <c r="H177" s="316">
        <v>0</v>
      </c>
      <c r="I177" s="316">
        <v>2684</v>
      </c>
      <c r="J177" s="316">
        <v>0</v>
      </c>
      <c r="K177" s="316">
        <v>0</v>
      </c>
      <c r="L177" s="316">
        <v>0</v>
      </c>
      <c r="M177" s="316">
        <v>0</v>
      </c>
      <c r="N177" s="316">
        <v>0</v>
      </c>
      <c r="O177" s="316">
        <v>166348</v>
      </c>
      <c r="P177" s="316">
        <v>90536</v>
      </c>
      <c r="Q177" s="316">
        <v>0</v>
      </c>
      <c r="R177" s="316">
        <v>26358</v>
      </c>
      <c r="S177" s="316">
        <v>188000</v>
      </c>
      <c r="T177" s="316">
        <v>217000</v>
      </c>
      <c r="U177" s="243"/>
    </row>
    <row r="178" spans="1:21">
      <c r="A178" s="243" t="s">
        <v>1169</v>
      </c>
      <c r="B178" s="316">
        <v>6167</v>
      </c>
      <c r="C178" s="316">
        <v>14913</v>
      </c>
      <c r="D178" s="316">
        <v>1997</v>
      </c>
      <c r="E178" s="316">
        <v>176</v>
      </c>
      <c r="F178" s="316">
        <v>851</v>
      </c>
      <c r="G178" s="316">
        <v>1006</v>
      </c>
      <c r="H178" s="316">
        <v>251</v>
      </c>
      <c r="I178" s="316">
        <v>3441</v>
      </c>
      <c r="J178" s="316">
        <v>0</v>
      </c>
      <c r="K178" s="316">
        <v>1602</v>
      </c>
      <c r="L178" s="316">
        <v>0</v>
      </c>
      <c r="M178" s="316">
        <v>0</v>
      </c>
      <c r="N178" s="316">
        <v>0</v>
      </c>
      <c r="O178" s="316">
        <v>126822</v>
      </c>
      <c r="P178" s="316">
        <v>96863</v>
      </c>
      <c r="Q178" s="316">
        <v>0</v>
      </c>
      <c r="R178" s="316">
        <v>11560</v>
      </c>
      <c r="S178" s="316">
        <v>155848</v>
      </c>
      <c r="T178" s="316">
        <v>160848</v>
      </c>
      <c r="U178" s="243"/>
    </row>
    <row r="179" spans="1:21">
      <c r="A179" s="243" t="s">
        <v>1251</v>
      </c>
      <c r="B179" s="316">
        <v>1000</v>
      </c>
      <c r="C179" s="316">
        <v>10654</v>
      </c>
      <c r="D179" s="316">
        <v>959</v>
      </c>
      <c r="E179" s="316">
        <v>0</v>
      </c>
      <c r="F179" s="316">
        <v>1282</v>
      </c>
      <c r="G179" s="316">
        <v>0</v>
      </c>
      <c r="H179" s="316">
        <v>0</v>
      </c>
      <c r="I179" s="316">
        <v>4114</v>
      </c>
      <c r="J179" s="316">
        <v>0</v>
      </c>
      <c r="K179" s="316">
        <v>75</v>
      </c>
      <c r="L179" s="316">
        <v>0</v>
      </c>
      <c r="M179" s="316">
        <v>0</v>
      </c>
      <c r="N179" s="316">
        <v>0</v>
      </c>
      <c r="O179" s="316">
        <v>113426</v>
      </c>
      <c r="P179" s="316">
        <v>88074</v>
      </c>
      <c r="Q179" s="316">
        <v>0</v>
      </c>
      <c r="R179" s="316">
        <v>12592</v>
      </c>
      <c r="S179" s="316">
        <v>111100</v>
      </c>
      <c r="T179" s="316">
        <v>138900</v>
      </c>
      <c r="U179" s="243"/>
    </row>
    <row r="180" spans="1:21">
      <c r="A180" s="243" t="s">
        <v>1525</v>
      </c>
      <c r="B180" s="316">
        <v>313</v>
      </c>
      <c r="C180" s="316">
        <v>886</v>
      </c>
      <c r="D180" s="316">
        <v>1126</v>
      </c>
      <c r="E180" s="316">
        <v>87</v>
      </c>
      <c r="F180" s="316">
        <v>2286</v>
      </c>
      <c r="G180" s="316">
        <v>0</v>
      </c>
      <c r="H180" s="316">
        <v>0</v>
      </c>
      <c r="I180" s="316">
        <v>572</v>
      </c>
      <c r="J180" s="316">
        <v>0</v>
      </c>
      <c r="K180" s="316">
        <v>0</v>
      </c>
      <c r="L180" s="316">
        <v>0</v>
      </c>
      <c r="M180" s="316">
        <v>0</v>
      </c>
      <c r="N180" s="316">
        <v>0</v>
      </c>
      <c r="O180" s="316">
        <v>12621</v>
      </c>
      <c r="P180" s="316">
        <v>10812</v>
      </c>
      <c r="Q180" s="316">
        <v>0</v>
      </c>
      <c r="R180" s="316">
        <v>24025</v>
      </c>
      <c r="S180" s="316">
        <v>19500</v>
      </c>
      <c r="T180" s="316">
        <v>20000</v>
      </c>
      <c r="U180" s="243"/>
    </row>
    <row r="181" spans="1:21">
      <c r="A181" s="243" t="s">
        <v>1755</v>
      </c>
      <c r="B181" s="316">
        <v>2046</v>
      </c>
      <c r="C181" s="316">
        <v>15369</v>
      </c>
      <c r="D181" s="316">
        <v>758</v>
      </c>
      <c r="E181" s="316">
        <v>0</v>
      </c>
      <c r="F181" s="316">
        <v>0</v>
      </c>
      <c r="G181" s="316">
        <v>0</v>
      </c>
      <c r="H181" s="316">
        <v>0</v>
      </c>
      <c r="I181" s="316">
        <v>1894</v>
      </c>
      <c r="J181" s="316">
        <v>0</v>
      </c>
      <c r="K181" s="316">
        <v>3353</v>
      </c>
      <c r="L181" s="316">
        <v>0</v>
      </c>
      <c r="M181" s="316">
        <v>0</v>
      </c>
      <c r="N181" s="316">
        <v>0</v>
      </c>
      <c r="O181" s="316">
        <v>130362</v>
      </c>
      <c r="P181" s="316">
        <v>79844</v>
      </c>
      <c r="Q181" s="316">
        <v>0</v>
      </c>
      <c r="R181" s="316">
        <v>36000</v>
      </c>
      <c r="S181" s="316">
        <v>131538</v>
      </c>
      <c r="T181" s="316">
        <v>139538</v>
      </c>
      <c r="U181" s="243"/>
    </row>
    <row r="182" spans="1:21">
      <c r="A182" s="243" t="s">
        <v>1800</v>
      </c>
      <c r="B182" s="316">
        <v>1649</v>
      </c>
      <c r="C182" s="316">
        <v>23232</v>
      </c>
      <c r="D182" s="316">
        <v>1783</v>
      </c>
      <c r="E182" s="316">
        <v>239</v>
      </c>
      <c r="F182" s="316">
        <v>4976</v>
      </c>
      <c r="G182" s="316">
        <v>-761</v>
      </c>
      <c r="H182" s="316">
        <v>0</v>
      </c>
      <c r="I182" s="316">
        <v>2100</v>
      </c>
      <c r="J182" s="316">
        <v>0</v>
      </c>
      <c r="K182" s="316">
        <v>0</v>
      </c>
      <c r="L182" s="316">
        <v>0</v>
      </c>
      <c r="M182" s="316">
        <v>0</v>
      </c>
      <c r="N182" s="316">
        <v>0</v>
      </c>
      <c r="O182" s="316">
        <v>134405</v>
      </c>
      <c r="P182" s="316">
        <v>90769</v>
      </c>
      <c r="Q182" s="316">
        <v>5009</v>
      </c>
      <c r="R182" s="316">
        <v>57075</v>
      </c>
      <c r="S182" s="316">
        <v>179909</v>
      </c>
      <c r="T182" s="316">
        <v>186909</v>
      </c>
      <c r="U182" s="243"/>
    </row>
    <row r="183" spans="1:21">
      <c r="A183" s="243" t="s">
        <v>1980</v>
      </c>
      <c r="B183" s="316">
        <v>0</v>
      </c>
      <c r="C183" s="316">
        <v>11004</v>
      </c>
      <c r="D183" s="316">
        <v>2135</v>
      </c>
      <c r="E183" s="316">
        <v>44</v>
      </c>
      <c r="F183" s="316">
        <v>2236</v>
      </c>
      <c r="G183" s="316">
        <v>0</v>
      </c>
      <c r="H183" s="316">
        <v>0</v>
      </c>
      <c r="I183" s="316">
        <v>4220</v>
      </c>
      <c r="J183" s="316">
        <v>0</v>
      </c>
      <c r="K183" s="316">
        <v>426</v>
      </c>
      <c r="L183" s="316">
        <v>0</v>
      </c>
      <c r="M183" s="316">
        <v>0</v>
      </c>
      <c r="N183" s="316">
        <v>0</v>
      </c>
      <c r="O183" s="316">
        <v>13266</v>
      </c>
      <c r="P183" s="316">
        <v>0</v>
      </c>
      <c r="Q183" s="316">
        <v>0</v>
      </c>
      <c r="R183" s="316">
        <v>59914</v>
      </c>
      <c r="S183" s="316">
        <v>20000</v>
      </c>
      <c r="T183" s="316">
        <v>25000</v>
      </c>
      <c r="U183" s="243"/>
    </row>
    <row r="184" spans="1:21">
      <c r="A184" s="243" t="s">
        <v>1310</v>
      </c>
      <c r="B184" s="316">
        <v>11</v>
      </c>
      <c r="C184" s="316">
        <v>3450</v>
      </c>
      <c r="D184" s="316">
        <v>3801</v>
      </c>
      <c r="E184" s="316">
        <v>257</v>
      </c>
      <c r="F184" s="316">
        <v>1934</v>
      </c>
      <c r="G184" s="316">
        <v>6000</v>
      </c>
      <c r="H184" s="316">
        <v>0</v>
      </c>
      <c r="I184" s="316">
        <v>1716</v>
      </c>
      <c r="J184" s="316">
        <v>0</v>
      </c>
      <c r="K184" s="316">
        <v>6000</v>
      </c>
      <c r="L184" s="316">
        <v>0</v>
      </c>
      <c r="M184" s="316">
        <v>0</v>
      </c>
      <c r="N184" s="316">
        <v>0</v>
      </c>
      <c r="O184" s="316">
        <v>251155</v>
      </c>
      <c r="P184" s="316">
        <v>188000</v>
      </c>
      <c r="Q184" s="316">
        <v>0</v>
      </c>
      <c r="R184" s="316">
        <v>151393</v>
      </c>
      <c r="S184" s="316">
        <v>290000</v>
      </c>
      <c r="T184" s="316">
        <v>310000</v>
      </c>
      <c r="U184" s="243"/>
    </row>
    <row r="185" spans="1:21">
      <c r="A185" s="243" t="s">
        <v>1914</v>
      </c>
      <c r="B185" s="316">
        <v>45330</v>
      </c>
      <c r="C185" s="316">
        <v>17408</v>
      </c>
      <c r="D185" s="316">
        <v>2558</v>
      </c>
      <c r="E185" s="316">
        <v>1181</v>
      </c>
      <c r="F185" s="316">
        <v>2312</v>
      </c>
      <c r="G185" s="316">
        <v>6521</v>
      </c>
      <c r="H185" s="316">
        <v>0</v>
      </c>
      <c r="I185" s="316">
        <v>18032</v>
      </c>
      <c r="J185" s="316">
        <v>0</v>
      </c>
      <c r="K185" s="316">
        <v>0</v>
      </c>
      <c r="L185" s="316">
        <v>0</v>
      </c>
      <c r="M185" s="316">
        <v>0</v>
      </c>
      <c r="N185" s="316">
        <v>0</v>
      </c>
      <c r="O185" s="316">
        <v>299581.4278</v>
      </c>
      <c r="P185" s="316">
        <v>209628</v>
      </c>
      <c r="Q185" s="316">
        <v>0</v>
      </c>
      <c r="R185" s="316">
        <v>73125</v>
      </c>
      <c r="S185" s="316">
        <v>365261</v>
      </c>
      <c r="T185" s="316">
        <v>532111</v>
      </c>
      <c r="U185" s="243"/>
    </row>
    <row r="186" spans="1:21">
      <c r="A186" s="243" t="s">
        <v>2043</v>
      </c>
      <c r="B186" s="316">
        <v>630</v>
      </c>
      <c r="C186" s="316">
        <v>631</v>
      </c>
      <c r="D186" s="316">
        <v>253</v>
      </c>
      <c r="E186" s="316">
        <v>1</v>
      </c>
      <c r="F186" s="316">
        <v>7989</v>
      </c>
      <c r="G186" s="316">
        <v>0</v>
      </c>
      <c r="H186" s="316">
        <v>0</v>
      </c>
      <c r="I186" s="316">
        <v>0</v>
      </c>
      <c r="J186" s="316">
        <v>0</v>
      </c>
      <c r="K186" s="316">
        <v>15</v>
      </c>
      <c r="L186" s="316">
        <v>0</v>
      </c>
      <c r="M186" s="316">
        <v>0</v>
      </c>
      <c r="N186" s="316">
        <v>0</v>
      </c>
      <c r="O186" s="316">
        <v>0</v>
      </c>
      <c r="P186" s="316">
        <v>0</v>
      </c>
      <c r="Q186" s="316">
        <v>0</v>
      </c>
      <c r="R186" s="316">
        <v>172426</v>
      </c>
      <c r="S186" s="316">
        <v>30000</v>
      </c>
      <c r="T186" s="316">
        <v>35000</v>
      </c>
      <c r="U186" s="243"/>
    </row>
    <row r="187" spans="1:21">
      <c r="A187" s="243" t="s">
        <v>2211</v>
      </c>
      <c r="B187" s="316">
        <v>0</v>
      </c>
      <c r="C187" s="316">
        <v>3365</v>
      </c>
      <c r="D187" s="316">
        <v>396</v>
      </c>
      <c r="E187" s="316">
        <v>0</v>
      </c>
      <c r="F187" s="316">
        <v>4176</v>
      </c>
      <c r="G187" s="316">
        <v>0</v>
      </c>
      <c r="H187" s="316">
        <v>0</v>
      </c>
      <c r="I187" s="316">
        <v>100</v>
      </c>
      <c r="J187" s="316">
        <v>0</v>
      </c>
      <c r="K187" s="316">
        <v>0</v>
      </c>
      <c r="L187" s="316">
        <v>0</v>
      </c>
      <c r="M187" s="316">
        <v>0</v>
      </c>
      <c r="N187" s="316">
        <v>0</v>
      </c>
      <c r="O187" s="316">
        <v>0</v>
      </c>
      <c r="P187" s="316">
        <v>0</v>
      </c>
      <c r="Q187" s="316">
        <v>0</v>
      </c>
      <c r="R187" s="316">
        <v>130361</v>
      </c>
      <c r="S187" s="316">
        <v>30000</v>
      </c>
      <c r="T187" s="316">
        <v>35000</v>
      </c>
      <c r="U187" s="243"/>
    </row>
    <row r="188" spans="1:21">
      <c r="A188" s="243" t="s">
        <v>2283</v>
      </c>
      <c r="B188" s="316">
        <v>9618</v>
      </c>
      <c r="C188" s="316">
        <v>0</v>
      </c>
      <c r="D188" s="316">
        <v>774</v>
      </c>
      <c r="E188" s="316">
        <v>0</v>
      </c>
      <c r="F188" s="316">
        <v>4615</v>
      </c>
      <c r="G188" s="316">
        <v>0</v>
      </c>
      <c r="H188" s="316">
        <v>0</v>
      </c>
      <c r="I188" s="316">
        <v>0</v>
      </c>
      <c r="J188" s="316">
        <v>0</v>
      </c>
      <c r="K188" s="316">
        <v>1855</v>
      </c>
      <c r="L188" s="316">
        <v>0</v>
      </c>
      <c r="M188" s="316">
        <v>0</v>
      </c>
      <c r="N188" s="316">
        <v>0</v>
      </c>
      <c r="O188" s="316">
        <v>28379</v>
      </c>
      <c r="P188" s="316">
        <v>5000</v>
      </c>
      <c r="Q188" s="316">
        <v>0</v>
      </c>
      <c r="R188" s="316">
        <v>21598</v>
      </c>
      <c r="S188" s="316">
        <v>35900</v>
      </c>
      <c r="T188" s="316">
        <v>42900</v>
      </c>
      <c r="U188" s="243"/>
    </row>
    <row r="189" spans="1:21">
      <c r="A189" s="243" t="s">
        <v>2381</v>
      </c>
      <c r="B189" s="316">
        <v>46.826999999999998</v>
      </c>
      <c r="C189" s="316">
        <v>1030.9169999999999</v>
      </c>
      <c r="D189" s="316">
        <v>463.36099999999999</v>
      </c>
      <c r="E189" s="316">
        <v>0</v>
      </c>
      <c r="F189" s="316">
        <v>2463.1039999999998</v>
      </c>
      <c r="G189" s="316">
        <v>0</v>
      </c>
      <c r="H189" s="316">
        <v>0</v>
      </c>
      <c r="I189" s="316">
        <v>407</v>
      </c>
      <c r="J189" s="316">
        <v>0</v>
      </c>
      <c r="K189" s="316">
        <v>0</v>
      </c>
      <c r="L189" s="316">
        <v>0</v>
      </c>
      <c r="M189" s="316">
        <v>0</v>
      </c>
      <c r="N189" s="316">
        <v>0</v>
      </c>
      <c r="O189" s="316">
        <v>58626</v>
      </c>
      <c r="P189" s="316">
        <v>62873</v>
      </c>
      <c r="Q189" s="316">
        <v>0</v>
      </c>
      <c r="R189" s="316">
        <v>28890</v>
      </c>
      <c r="S189" s="316">
        <v>160000</v>
      </c>
      <c r="T189" s="316">
        <v>165000</v>
      </c>
      <c r="U189" s="243"/>
    </row>
    <row r="190" spans="1:21">
      <c r="A190" s="243" t="s">
        <v>2382</v>
      </c>
      <c r="B190" s="316">
        <v>0</v>
      </c>
      <c r="C190" s="316">
        <v>18253</v>
      </c>
      <c r="D190" s="316">
        <v>724</v>
      </c>
      <c r="E190" s="316">
        <v>158</v>
      </c>
      <c r="F190" s="316">
        <v>3601</v>
      </c>
      <c r="G190" s="316">
        <v>0</v>
      </c>
      <c r="H190" s="316">
        <v>0</v>
      </c>
      <c r="I190" s="316">
        <v>0</v>
      </c>
      <c r="J190" s="316">
        <v>0</v>
      </c>
      <c r="K190" s="316">
        <v>0</v>
      </c>
      <c r="L190" s="316">
        <v>0</v>
      </c>
      <c r="M190" s="316">
        <v>0</v>
      </c>
      <c r="N190" s="316">
        <v>0</v>
      </c>
      <c r="O190" s="316">
        <v>146781</v>
      </c>
      <c r="P190" s="316">
        <v>110353</v>
      </c>
      <c r="Q190" s="316">
        <v>0</v>
      </c>
      <c r="R190" s="316">
        <v>43824</v>
      </c>
      <c r="S190" s="316">
        <v>160000</v>
      </c>
      <c r="T190" s="316">
        <v>170000</v>
      </c>
      <c r="U190" s="243"/>
    </row>
    <row r="191" spans="1:21">
      <c r="A191" s="243" t="s">
        <v>2383</v>
      </c>
      <c r="B191" s="316">
        <v>339</v>
      </c>
      <c r="C191" s="316">
        <v>9744</v>
      </c>
      <c r="D191" s="316">
        <v>6075</v>
      </c>
      <c r="E191" s="316">
        <v>339</v>
      </c>
      <c r="F191" s="316">
        <v>1876</v>
      </c>
      <c r="G191" s="316">
        <v>0</v>
      </c>
      <c r="H191" s="316">
        <v>0</v>
      </c>
      <c r="I191" s="316">
        <v>0</v>
      </c>
      <c r="J191" s="316">
        <v>0</v>
      </c>
      <c r="K191" s="316">
        <v>0</v>
      </c>
      <c r="L191" s="316">
        <v>0</v>
      </c>
      <c r="M191" s="316">
        <v>0</v>
      </c>
      <c r="N191" s="316">
        <v>0</v>
      </c>
      <c r="O191" s="316">
        <v>154326</v>
      </c>
      <c r="P191" s="316">
        <v>128500</v>
      </c>
      <c r="Q191" s="316">
        <v>911</v>
      </c>
      <c r="R191" s="316">
        <v>82093</v>
      </c>
      <c r="S191" s="316">
        <v>160000</v>
      </c>
      <c r="T191" s="316">
        <v>170000</v>
      </c>
      <c r="U191" s="243"/>
    </row>
    <row r="192" spans="1:21">
      <c r="A192" s="243" t="s">
        <v>1289</v>
      </c>
      <c r="B192" s="316">
        <v>0</v>
      </c>
      <c r="C192" s="316">
        <v>4743</v>
      </c>
      <c r="D192" s="316">
        <v>141</v>
      </c>
      <c r="E192" s="316">
        <v>0</v>
      </c>
      <c r="F192" s="316">
        <v>1538</v>
      </c>
      <c r="G192" s="316">
        <v>0</v>
      </c>
      <c r="H192" s="316">
        <v>0</v>
      </c>
      <c r="I192" s="316">
        <v>2138</v>
      </c>
      <c r="J192" s="316">
        <v>0</v>
      </c>
      <c r="K192" s="316">
        <v>6</v>
      </c>
      <c r="L192" s="316">
        <v>0</v>
      </c>
      <c r="M192" s="316">
        <v>0</v>
      </c>
      <c r="N192" s="316">
        <v>0</v>
      </c>
      <c r="O192" s="316">
        <v>90574</v>
      </c>
      <c r="P192" s="316">
        <v>81605</v>
      </c>
      <c r="Q192" s="316">
        <v>10</v>
      </c>
      <c r="R192" s="316">
        <v>58870</v>
      </c>
      <c r="S192" s="316">
        <v>91107</v>
      </c>
      <c r="T192" s="316">
        <v>102607</v>
      </c>
      <c r="U192" s="243"/>
    </row>
    <row r="193" spans="1:21">
      <c r="A193" s="243" t="s">
        <v>1459</v>
      </c>
      <c r="B193" s="316">
        <v>5555</v>
      </c>
      <c r="C193" s="316">
        <v>396</v>
      </c>
      <c r="D193" s="316">
        <v>617</v>
      </c>
      <c r="E193" s="316">
        <v>34</v>
      </c>
      <c r="F193" s="316">
        <v>1461</v>
      </c>
      <c r="G193" s="316">
        <v>0</v>
      </c>
      <c r="H193" s="316">
        <v>0</v>
      </c>
      <c r="I193" s="316">
        <v>1040</v>
      </c>
      <c r="J193" s="316">
        <v>0</v>
      </c>
      <c r="K193" s="316">
        <v>0</v>
      </c>
      <c r="L193" s="316">
        <v>0</v>
      </c>
      <c r="M193" s="316">
        <v>0</v>
      </c>
      <c r="N193" s="316">
        <v>0</v>
      </c>
      <c r="O193" s="316">
        <v>14326</v>
      </c>
      <c r="P193" s="316">
        <v>10925</v>
      </c>
      <c r="Q193" s="316">
        <v>0</v>
      </c>
      <c r="R193" s="316">
        <v>56293</v>
      </c>
      <c r="S193" s="316">
        <v>17500</v>
      </c>
      <c r="T193" s="316">
        <v>19500</v>
      </c>
      <c r="U193" s="243"/>
    </row>
    <row r="194" spans="1:21">
      <c r="A194" s="243" t="s">
        <v>1722</v>
      </c>
      <c r="B194" s="316">
        <v>0</v>
      </c>
      <c r="C194" s="316">
        <v>1103</v>
      </c>
      <c r="D194" s="316">
        <v>1648</v>
      </c>
      <c r="E194" s="316">
        <v>0</v>
      </c>
      <c r="F194" s="316">
        <v>822</v>
      </c>
      <c r="G194" s="316">
        <v>0</v>
      </c>
      <c r="H194" s="316">
        <v>0</v>
      </c>
      <c r="I194" s="316">
        <v>352</v>
      </c>
      <c r="J194" s="316">
        <v>0</v>
      </c>
      <c r="K194" s="316">
        <v>22</v>
      </c>
      <c r="L194" s="316">
        <v>0</v>
      </c>
      <c r="M194" s="316">
        <v>0</v>
      </c>
      <c r="N194" s="316">
        <v>0</v>
      </c>
      <c r="O194" s="316">
        <v>1897</v>
      </c>
      <c r="P194" s="316">
        <v>1065</v>
      </c>
      <c r="Q194" s="316">
        <v>0</v>
      </c>
      <c r="R194" s="316">
        <v>45550</v>
      </c>
      <c r="S194" s="316">
        <v>1509</v>
      </c>
      <c r="T194" s="316">
        <v>1509</v>
      </c>
      <c r="U194" s="243"/>
    </row>
    <row r="195" spans="1:21">
      <c r="A195" s="243" t="s">
        <v>1806</v>
      </c>
      <c r="B195" s="316">
        <v>586</v>
      </c>
      <c r="C195" s="316">
        <v>2879</v>
      </c>
      <c r="D195" s="316">
        <v>1258</v>
      </c>
      <c r="E195" s="316">
        <v>58</v>
      </c>
      <c r="F195" s="316">
        <v>0</v>
      </c>
      <c r="G195" s="316">
        <v>0</v>
      </c>
      <c r="H195" s="316">
        <v>0</v>
      </c>
      <c r="I195" s="316">
        <v>3322</v>
      </c>
      <c r="J195" s="316">
        <v>0</v>
      </c>
      <c r="K195" s="316">
        <v>0</v>
      </c>
      <c r="L195" s="316">
        <v>0</v>
      </c>
      <c r="M195" s="316">
        <v>0</v>
      </c>
      <c r="N195" s="316">
        <v>2764</v>
      </c>
      <c r="O195" s="316">
        <v>10682</v>
      </c>
      <c r="P195" s="316">
        <v>0</v>
      </c>
      <c r="Q195" s="316">
        <v>0</v>
      </c>
      <c r="R195" s="316">
        <v>21355</v>
      </c>
      <c r="S195" s="316">
        <v>75000</v>
      </c>
      <c r="T195" s="316">
        <v>85000</v>
      </c>
      <c r="U195" s="243"/>
    </row>
    <row r="196" spans="1:21">
      <c r="A196" s="243" t="s">
        <v>2049</v>
      </c>
      <c r="B196" s="316">
        <v>0</v>
      </c>
      <c r="C196" s="316">
        <v>4489</v>
      </c>
      <c r="D196" s="316">
        <v>623</v>
      </c>
      <c r="E196" s="316">
        <v>0</v>
      </c>
      <c r="F196" s="316">
        <v>1051</v>
      </c>
      <c r="G196" s="316">
        <v>0</v>
      </c>
      <c r="H196" s="316">
        <v>0</v>
      </c>
      <c r="I196" s="316">
        <v>475</v>
      </c>
      <c r="J196" s="316">
        <v>0</v>
      </c>
      <c r="K196" s="316">
        <v>1</v>
      </c>
      <c r="L196" s="316">
        <v>0</v>
      </c>
      <c r="M196" s="316">
        <v>0</v>
      </c>
      <c r="N196" s="316">
        <v>0</v>
      </c>
      <c r="O196" s="316">
        <v>30398</v>
      </c>
      <c r="P196" s="316">
        <v>15000</v>
      </c>
      <c r="Q196" s="316">
        <v>0</v>
      </c>
      <c r="R196" s="316">
        <v>16150</v>
      </c>
      <c r="S196" s="316">
        <v>39000</v>
      </c>
      <c r="T196" s="316">
        <v>42000</v>
      </c>
      <c r="U196" s="243"/>
    </row>
    <row r="197" spans="1:21">
      <c r="A197" s="243" t="s">
        <v>2082</v>
      </c>
      <c r="B197" s="316">
        <v>7</v>
      </c>
      <c r="C197" s="316">
        <v>638</v>
      </c>
      <c r="D197" s="316">
        <v>157</v>
      </c>
      <c r="E197" s="316">
        <v>0</v>
      </c>
      <c r="F197" s="316">
        <v>1551</v>
      </c>
      <c r="G197" s="316">
        <v>16</v>
      </c>
      <c r="H197" s="316">
        <v>0</v>
      </c>
      <c r="I197" s="316">
        <v>25</v>
      </c>
      <c r="J197" s="316">
        <v>0</v>
      </c>
      <c r="K197" s="316">
        <v>0</v>
      </c>
      <c r="L197" s="316">
        <v>0</v>
      </c>
      <c r="M197" s="316">
        <v>0</v>
      </c>
      <c r="N197" s="316">
        <v>0</v>
      </c>
      <c r="O197" s="316">
        <v>3777</v>
      </c>
      <c r="P197" s="316">
        <v>0</v>
      </c>
      <c r="Q197" s="316">
        <v>1488</v>
      </c>
      <c r="R197" s="316">
        <v>76169</v>
      </c>
      <c r="S197" s="316">
        <v>3965</v>
      </c>
      <c r="T197" s="316">
        <v>6965</v>
      </c>
      <c r="U197" s="243"/>
    </row>
    <row r="198" spans="1:21">
      <c r="A198" s="243" t="s">
        <v>2088</v>
      </c>
      <c r="B198" s="316">
        <v>0</v>
      </c>
      <c r="C198" s="316">
        <v>203</v>
      </c>
      <c r="D198" s="316">
        <v>402</v>
      </c>
      <c r="E198" s="316">
        <v>49</v>
      </c>
      <c r="F198" s="316">
        <v>980</v>
      </c>
      <c r="G198" s="316">
        <v>0</v>
      </c>
      <c r="H198" s="316">
        <v>0</v>
      </c>
      <c r="I198" s="316">
        <v>0</v>
      </c>
      <c r="J198" s="316">
        <v>21</v>
      </c>
      <c r="K198" s="316">
        <v>0</v>
      </c>
      <c r="L198" s="316">
        <v>0</v>
      </c>
      <c r="M198" s="316">
        <v>0</v>
      </c>
      <c r="N198" s="316">
        <v>0</v>
      </c>
      <c r="O198" s="316">
        <v>10680</v>
      </c>
      <c r="P198" s="316">
        <v>7604</v>
      </c>
      <c r="Q198" s="316">
        <v>0</v>
      </c>
      <c r="R198" s="316">
        <v>16514</v>
      </c>
      <c r="S198" s="316">
        <v>28408</v>
      </c>
      <c r="T198" s="316">
        <v>29908</v>
      </c>
      <c r="U198" s="243"/>
    </row>
    <row r="199" spans="1:21">
      <c r="A199" s="243" t="s">
        <v>2148</v>
      </c>
      <c r="B199" s="316">
        <v>2570</v>
      </c>
      <c r="C199" s="316">
        <v>15677</v>
      </c>
      <c r="D199" s="316">
        <v>217</v>
      </c>
      <c r="E199" s="316">
        <v>64</v>
      </c>
      <c r="F199" s="316">
        <v>237</v>
      </c>
      <c r="G199" s="316">
        <v>0</v>
      </c>
      <c r="H199" s="316">
        <v>0</v>
      </c>
      <c r="I199" s="316">
        <v>2456</v>
      </c>
      <c r="J199" s="316">
        <v>0</v>
      </c>
      <c r="K199" s="316">
        <v>0</v>
      </c>
      <c r="L199" s="316">
        <v>0</v>
      </c>
      <c r="M199" s="316">
        <v>0</v>
      </c>
      <c r="N199" s="316">
        <v>0</v>
      </c>
      <c r="O199" s="316">
        <v>73767</v>
      </c>
      <c r="P199" s="316">
        <v>63060</v>
      </c>
      <c r="Q199" s="316">
        <v>0</v>
      </c>
      <c r="R199" s="316">
        <v>60610</v>
      </c>
      <c r="S199" s="316">
        <v>63060</v>
      </c>
      <c r="T199" s="316">
        <v>87436</v>
      </c>
      <c r="U199" s="243"/>
    </row>
    <row r="200" spans="1:21">
      <c r="A200" s="243" t="s">
        <v>1149</v>
      </c>
      <c r="B200" s="316">
        <v>278</v>
      </c>
      <c r="C200" s="316">
        <v>11864</v>
      </c>
      <c r="D200" s="316">
        <v>2493</v>
      </c>
      <c r="E200" s="316">
        <v>301</v>
      </c>
      <c r="F200" s="316">
        <v>1247</v>
      </c>
      <c r="G200" s="316">
        <v>1035</v>
      </c>
      <c r="H200" s="316">
        <v>0</v>
      </c>
      <c r="I200" s="316">
        <v>3104</v>
      </c>
      <c r="J200" s="316">
        <v>0</v>
      </c>
      <c r="K200" s="316">
        <v>229</v>
      </c>
      <c r="L200" s="316">
        <v>0</v>
      </c>
      <c r="M200" s="316">
        <v>0</v>
      </c>
      <c r="N200" s="316">
        <v>0</v>
      </c>
      <c r="O200" s="316">
        <v>170065</v>
      </c>
      <c r="P200" s="316">
        <v>124843</v>
      </c>
      <c r="Q200" s="316">
        <v>0</v>
      </c>
      <c r="R200" s="316">
        <v>15771</v>
      </c>
      <c r="S200" s="316">
        <v>173000</v>
      </c>
      <c r="T200" s="316">
        <v>188000</v>
      </c>
      <c r="U200" s="243"/>
    </row>
    <row r="201" spans="1:21">
      <c r="A201" s="243" t="s">
        <v>1642</v>
      </c>
      <c r="B201" s="316">
        <v>8145</v>
      </c>
      <c r="C201" s="316">
        <v>24947</v>
      </c>
      <c r="D201" s="316">
        <v>4264</v>
      </c>
      <c r="E201" s="316">
        <v>0</v>
      </c>
      <c r="F201" s="316">
        <v>780</v>
      </c>
      <c r="G201" s="316">
        <v>977</v>
      </c>
      <c r="H201" s="316">
        <v>0</v>
      </c>
      <c r="I201" s="316">
        <v>9443</v>
      </c>
      <c r="J201" s="316">
        <v>0</v>
      </c>
      <c r="K201" s="316">
        <v>56</v>
      </c>
      <c r="L201" s="316">
        <v>0</v>
      </c>
      <c r="M201" s="316">
        <v>0</v>
      </c>
      <c r="N201" s="316">
        <v>0</v>
      </c>
      <c r="O201" s="316">
        <v>298138</v>
      </c>
      <c r="P201" s="316">
        <v>203594</v>
      </c>
      <c r="Q201" s="316">
        <v>0</v>
      </c>
      <c r="R201" s="316">
        <v>9721</v>
      </c>
      <c r="S201" s="316">
        <v>350000</v>
      </c>
      <c r="T201" s="316">
        <v>400000</v>
      </c>
      <c r="U201" s="243"/>
    </row>
    <row r="202" spans="1:21">
      <c r="A202" s="243" t="s">
        <v>1779</v>
      </c>
      <c r="B202" s="316">
        <v>2672</v>
      </c>
      <c r="C202" s="316">
        <v>19991</v>
      </c>
      <c r="D202" s="316">
        <v>2521</v>
      </c>
      <c r="E202" s="316">
        <v>295</v>
      </c>
      <c r="F202" s="316">
        <v>1760</v>
      </c>
      <c r="G202" s="316">
        <v>7041</v>
      </c>
      <c r="H202" s="316">
        <v>0</v>
      </c>
      <c r="I202" s="316">
        <v>3233</v>
      </c>
      <c r="J202" s="316">
        <v>0</v>
      </c>
      <c r="K202" s="316">
        <v>24638</v>
      </c>
      <c r="L202" s="316">
        <v>0</v>
      </c>
      <c r="M202" s="316">
        <v>0</v>
      </c>
      <c r="N202" s="316">
        <v>0</v>
      </c>
      <c r="O202" s="316">
        <v>191037</v>
      </c>
      <c r="P202" s="316">
        <v>122729</v>
      </c>
      <c r="Q202" s="316">
        <v>0</v>
      </c>
      <c r="R202" s="316">
        <v>17153</v>
      </c>
      <c r="S202" s="316">
        <v>173000</v>
      </c>
      <c r="T202" s="316">
        <v>188000</v>
      </c>
      <c r="U202" s="243"/>
    </row>
    <row r="203" spans="1:21">
      <c r="A203" s="243" t="s">
        <v>1477</v>
      </c>
      <c r="B203" s="316">
        <v>1814</v>
      </c>
      <c r="C203" s="316">
        <v>1393</v>
      </c>
      <c r="D203" s="316">
        <v>1227</v>
      </c>
      <c r="E203" s="316">
        <v>122</v>
      </c>
      <c r="F203" s="316">
        <v>3739</v>
      </c>
      <c r="G203" s="316">
        <v>0</v>
      </c>
      <c r="H203" s="316">
        <v>0</v>
      </c>
      <c r="I203" s="316">
        <v>1131</v>
      </c>
      <c r="J203" s="316">
        <v>0</v>
      </c>
      <c r="K203" s="316">
        <v>205</v>
      </c>
      <c r="L203" s="316">
        <v>0</v>
      </c>
      <c r="M203" s="316">
        <v>0</v>
      </c>
      <c r="N203" s="316">
        <v>0</v>
      </c>
      <c r="O203" s="316">
        <v>63839</v>
      </c>
      <c r="P203" s="316">
        <v>52430</v>
      </c>
      <c r="Q203" s="316">
        <v>0</v>
      </c>
      <c r="R203" s="316">
        <v>103336</v>
      </c>
      <c r="S203" s="316">
        <v>90000</v>
      </c>
      <c r="T203" s="316">
        <v>100000</v>
      </c>
      <c r="U203" s="243"/>
    </row>
    <row r="204" spans="1:21">
      <c r="A204" s="243" t="s">
        <v>1486</v>
      </c>
      <c r="B204" s="316">
        <v>0</v>
      </c>
      <c r="C204" s="316">
        <v>628</v>
      </c>
      <c r="D204" s="316">
        <v>361</v>
      </c>
      <c r="E204" s="316">
        <v>157</v>
      </c>
      <c r="F204" s="316">
        <v>681</v>
      </c>
      <c r="G204" s="316">
        <v>0</v>
      </c>
      <c r="H204" s="316">
        <v>0</v>
      </c>
      <c r="I204" s="316">
        <v>390</v>
      </c>
      <c r="J204" s="316">
        <v>0</v>
      </c>
      <c r="K204" s="316">
        <v>0</v>
      </c>
      <c r="L204" s="316">
        <v>0</v>
      </c>
      <c r="M204" s="316">
        <v>0</v>
      </c>
      <c r="N204" s="316">
        <v>0</v>
      </c>
      <c r="O204" s="316">
        <v>87551</v>
      </c>
      <c r="P204" s="316">
        <v>64427</v>
      </c>
      <c r="Q204" s="316">
        <v>23029</v>
      </c>
      <c r="R204" s="316">
        <v>80293</v>
      </c>
      <c r="S204" s="316">
        <v>140341</v>
      </c>
      <c r="T204" s="316">
        <v>148000</v>
      </c>
      <c r="U204" s="243"/>
    </row>
    <row r="205" spans="1:21">
      <c r="A205" s="243" t="s">
        <v>1552</v>
      </c>
      <c r="B205" s="316">
        <v>4375.915</v>
      </c>
      <c r="C205" s="316">
        <v>53209.508999999998</v>
      </c>
      <c r="D205" s="316">
        <v>196.887</v>
      </c>
      <c r="E205" s="316">
        <v>647.39099999999996</v>
      </c>
      <c r="F205" s="316">
        <v>896.90200000000004</v>
      </c>
      <c r="G205" s="316">
        <v>0</v>
      </c>
      <c r="H205" s="316">
        <v>2473</v>
      </c>
      <c r="I205" s="316">
        <v>4711.4489999999996</v>
      </c>
      <c r="J205" s="316">
        <v>0</v>
      </c>
      <c r="K205" s="316">
        <v>9.4329999999999998</v>
      </c>
      <c r="L205" s="316">
        <v>0</v>
      </c>
      <c r="M205" s="316">
        <v>0</v>
      </c>
      <c r="N205" s="316">
        <v>0</v>
      </c>
      <c r="O205" s="316">
        <v>374244.64899999998</v>
      </c>
      <c r="P205" s="316">
        <v>295285</v>
      </c>
      <c r="Q205" s="316">
        <v>0</v>
      </c>
      <c r="R205" s="316">
        <v>106020</v>
      </c>
      <c r="S205" s="316">
        <v>295285</v>
      </c>
      <c r="T205" s="316">
        <v>295285</v>
      </c>
      <c r="U205" s="243"/>
    </row>
    <row r="206" spans="1:21">
      <c r="A206" s="243" t="s">
        <v>1791</v>
      </c>
      <c r="B206" s="316">
        <v>0</v>
      </c>
      <c r="C206" s="316">
        <v>1067</v>
      </c>
      <c r="D206" s="316">
        <v>154</v>
      </c>
      <c r="E206" s="316">
        <v>49</v>
      </c>
      <c r="F206" s="316">
        <v>1076</v>
      </c>
      <c r="G206" s="316">
        <v>0</v>
      </c>
      <c r="H206" s="316">
        <v>0</v>
      </c>
      <c r="I206" s="316">
        <v>908</v>
      </c>
      <c r="J206" s="316">
        <v>0</v>
      </c>
      <c r="K206" s="316">
        <v>0</v>
      </c>
      <c r="L206" s="316">
        <v>0</v>
      </c>
      <c r="M206" s="316">
        <v>0</v>
      </c>
      <c r="N206" s="316">
        <v>0</v>
      </c>
      <c r="O206" s="316">
        <v>107040</v>
      </c>
      <c r="P206" s="316">
        <v>102850</v>
      </c>
      <c r="Q206" s="316">
        <v>1684</v>
      </c>
      <c r="R206" s="316">
        <v>23928</v>
      </c>
      <c r="S206" s="316">
        <v>109000</v>
      </c>
      <c r="T206" s="316">
        <v>111000</v>
      </c>
      <c r="U206" s="243"/>
    </row>
    <row r="207" spans="1:21">
      <c r="A207" s="243" t="s">
        <v>1950</v>
      </c>
      <c r="B207" s="316">
        <v>0</v>
      </c>
      <c r="C207" s="316">
        <v>18611.43838</v>
      </c>
      <c r="D207" s="316">
        <v>526.76017000000002</v>
      </c>
      <c r="E207" s="316">
        <v>0</v>
      </c>
      <c r="F207" s="316">
        <v>2016.59744</v>
      </c>
      <c r="G207" s="316">
        <v>0</v>
      </c>
      <c r="H207" s="316">
        <v>0</v>
      </c>
      <c r="I207" s="316">
        <v>801.71672999999998</v>
      </c>
      <c r="J207" s="316">
        <v>0</v>
      </c>
      <c r="K207" s="316">
        <v>0</v>
      </c>
      <c r="L207" s="316">
        <v>0</v>
      </c>
      <c r="M207" s="316">
        <v>0</v>
      </c>
      <c r="N207" s="316">
        <v>0</v>
      </c>
      <c r="O207" s="316">
        <v>95130</v>
      </c>
      <c r="P207" s="316">
        <v>7000</v>
      </c>
      <c r="Q207" s="316">
        <v>0</v>
      </c>
      <c r="R207" s="316">
        <v>29584</v>
      </c>
      <c r="S207" s="316">
        <v>69000</v>
      </c>
      <c r="T207" s="316">
        <v>79000</v>
      </c>
      <c r="U207" s="243"/>
    </row>
    <row r="208" spans="1:21">
      <c r="A208" s="243" t="s">
        <v>1977</v>
      </c>
      <c r="B208" s="316">
        <v>0</v>
      </c>
      <c r="C208" s="316">
        <v>19719</v>
      </c>
      <c r="D208" s="316">
        <v>702</v>
      </c>
      <c r="E208" s="316">
        <v>174</v>
      </c>
      <c r="F208" s="316">
        <v>3904</v>
      </c>
      <c r="G208" s="316">
        <v>11846</v>
      </c>
      <c r="H208" s="316">
        <v>0</v>
      </c>
      <c r="I208" s="316">
        <v>17312</v>
      </c>
      <c r="J208" s="316">
        <v>0</v>
      </c>
      <c r="K208" s="316">
        <v>287</v>
      </c>
      <c r="L208" s="316">
        <v>0</v>
      </c>
      <c r="M208" s="316">
        <v>0</v>
      </c>
      <c r="N208" s="316">
        <v>0</v>
      </c>
      <c r="O208" s="316">
        <v>707365</v>
      </c>
      <c r="P208" s="316">
        <v>643186</v>
      </c>
      <c r="Q208" s="316">
        <v>387</v>
      </c>
      <c r="R208" s="316">
        <v>74528</v>
      </c>
      <c r="S208" s="316">
        <v>695710</v>
      </c>
      <c r="T208" s="316">
        <v>720710</v>
      </c>
      <c r="U208" s="243"/>
    </row>
    <row r="209" spans="1:21">
      <c r="A209" s="243" t="s">
        <v>2073</v>
      </c>
      <c r="B209" s="316">
        <v>0</v>
      </c>
      <c r="C209" s="316">
        <v>18946</v>
      </c>
      <c r="D209" s="316">
        <v>775</v>
      </c>
      <c r="E209" s="316">
        <v>297</v>
      </c>
      <c r="F209" s="316">
        <v>954</v>
      </c>
      <c r="G209" s="316">
        <v>0</v>
      </c>
      <c r="H209" s="316">
        <v>0</v>
      </c>
      <c r="I209" s="316">
        <v>1068</v>
      </c>
      <c r="J209" s="316">
        <v>0</v>
      </c>
      <c r="K209" s="316">
        <v>0</v>
      </c>
      <c r="L209" s="316">
        <v>0</v>
      </c>
      <c r="M209" s="316">
        <v>0</v>
      </c>
      <c r="N209" s="316">
        <v>0</v>
      </c>
      <c r="O209" s="316">
        <v>1123976</v>
      </c>
      <c r="P209" s="316">
        <v>1095475</v>
      </c>
      <c r="Q209" s="316">
        <v>0</v>
      </c>
      <c r="R209" s="316">
        <v>94115</v>
      </c>
      <c r="S209" s="316">
        <v>1350000</v>
      </c>
      <c r="T209" s="316">
        <v>1450000</v>
      </c>
      <c r="U209" s="243"/>
    </row>
    <row r="210" spans="1:21">
      <c r="A210" s="243" t="s">
        <v>2127</v>
      </c>
      <c r="B210" s="316">
        <v>109</v>
      </c>
      <c r="C210" s="316">
        <v>378</v>
      </c>
      <c r="D210" s="316">
        <v>163</v>
      </c>
      <c r="E210" s="316">
        <v>67</v>
      </c>
      <c r="F210" s="316">
        <v>1235</v>
      </c>
      <c r="G210" s="316">
        <v>0</v>
      </c>
      <c r="H210" s="316">
        <v>0</v>
      </c>
      <c r="I210" s="316">
        <v>0</v>
      </c>
      <c r="J210" s="316">
        <v>0</v>
      </c>
      <c r="K210" s="316">
        <v>351</v>
      </c>
      <c r="L210" s="316">
        <v>0</v>
      </c>
      <c r="M210" s="316">
        <v>0</v>
      </c>
      <c r="N210" s="316">
        <v>0</v>
      </c>
      <c r="O210" s="316">
        <v>207597</v>
      </c>
      <c r="P210" s="316">
        <v>170096</v>
      </c>
      <c r="Q210" s="316">
        <v>0</v>
      </c>
      <c r="R210" s="316">
        <v>11345</v>
      </c>
      <c r="S210" s="316">
        <v>230000</v>
      </c>
      <c r="T210" s="316">
        <v>235000</v>
      </c>
      <c r="U210" s="243"/>
    </row>
    <row r="211" spans="1:21">
      <c r="A211" s="243" t="s">
        <v>2151</v>
      </c>
      <c r="B211" s="316">
        <v>2627</v>
      </c>
      <c r="C211" s="316">
        <v>12621</v>
      </c>
      <c r="D211" s="316">
        <v>324</v>
      </c>
      <c r="E211" s="316">
        <v>280</v>
      </c>
      <c r="F211" s="316">
        <v>548</v>
      </c>
      <c r="G211" s="316">
        <v>0</v>
      </c>
      <c r="H211" s="316">
        <v>0</v>
      </c>
      <c r="I211" s="316">
        <v>2012</v>
      </c>
      <c r="J211" s="316">
        <v>0</v>
      </c>
      <c r="K211" s="316">
        <v>318</v>
      </c>
      <c r="L211" s="316">
        <v>0</v>
      </c>
      <c r="M211" s="316">
        <v>0</v>
      </c>
      <c r="N211" s="316">
        <v>0</v>
      </c>
      <c r="O211" s="316">
        <v>108537</v>
      </c>
      <c r="P211" s="316">
        <v>99415</v>
      </c>
      <c r="Q211" s="316">
        <v>0</v>
      </c>
      <c r="R211" s="316">
        <v>33543</v>
      </c>
      <c r="S211" s="316">
        <v>140000</v>
      </c>
      <c r="T211" s="316">
        <v>150000</v>
      </c>
      <c r="U211" s="243"/>
    </row>
    <row r="212" spans="1:21">
      <c r="A212" s="243" t="s">
        <v>2241</v>
      </c>
      <c r="B212" s="316">
        <v>1025</v>
      </c>
      <c r="C212" s="316">
        <v>11904</v>
      </c>
      <c r="D212" s="316">
        <v>507</v>
      </c>
      <c r="E212" s="316">
        <v>29</v>
      </c>
      <c r="F212" s="316">
        <v>0</v>
      </c>
      <c r="G212" s="316">
        <v>0</v>
      </c>
      <c r="H212" s="316">
        <v>0</v>
      </c>
      <c r="I212" s="316">
        <v>3128</v>
      </c>
      <c r="J212" s="316">
        <v>155</v>
      </c>
      <c r="K212" s="316">
        <v>21</v>
      </c>
      <c r="L212" s="316">
        <v>0</v>
      </c>
      <c r="M212" s="316">
        <v>0</v>
      </c>
      <c r="N212" s="316">
        <v>0</v>
      </c>
      <c r="O212" s="316">
        <v>181401</v>
      </c>
      <c r="P212" s="316">
        <v>158332</v>
      </c>
      <c r="Q212" s="316">
        <v>2906</v>
      </c>
      <c r="R212" s="316">
        <v>82000</v>
      </c>
      <c r="S212" s="316">
        <v>288000</v>
      </c>
      <c r="T212" s="316">
        <v>298000</v>
      </c>
      <c r="U212" s="243"/>
    </row>
    <row r="213" spans="1:21">
      <c r="A213" s="243" t="s">
        <v>2328</v>
      </c>
      <c r="B213" s="316">
        <v>7479.2680899999996</v>
      </c>
      <c r="C213" s="316">
        <v>15846.73912</v>
      </c>
      <c r="D213" s="316">
        <v>1426.10348</v>
      </c>
      <c r="E213" s="316">
        <v>0</v>
      </c>
      <c r="F213" s="316">
        <v>1459</v>
      </c>
      <c r="G213" s="316">
        <v>127010</v>
      </c>
      <c r="H213" s="316">
        <v>0</v>
      </c>
      <c r="I213" s="316">
        <v>2279</v>
      </c>
      <c r="J213" s="316">
        <v>0</v>
      </c>
      <c r="K213" s="316">
        <v>616</v>
      </c>
      <c r="L213" s="316">
        <v>0</v>
      </c>
      <c r="M213" s="316">
        <v>0</v>
      </c>
      <c r="N213" s="316">
        <v>0</v>
      </c>
      <c r="O213" s="316">
        <v>2109882</v>
      </c>
      <c r="P213" s="316">
        <v>1973380</v>
      </c>
      <c r="Q213" s="316">
        <v>23232</v>
      </c>
      <c r="R213" s="316">
        <v>2873</v>
      </c>
      <c r="S213" s="316">
        <v>2318479</v>
      </c>
      <c r="T213" s="316">
        <v>2328479</v>
      </c>
      <c r="U213" s="243"/>
    </row>
    <row r="214" spans="1:21">
      <c r="A214" s="243" t="s">
        <v>1857</v>
      </c>
      <c r="B214" s="316">
        <v>400</v>
      </c>
      <c r="C214" s="316">
        <v>10982</v>
      </c>
      <c r="D214" s="316">
        <v>1585</v>
      </c>
      <c r="E214" s="316">
        <v>240</v>
      </c>
      <c r="F214" s="316">
        <v>834</v>
      </c>
      <c r="G214" s="316">
        <v>0</v>
      </c>
      <c r="H214" s="316">
        <v>0</v>
      </c>
      <c r="I214" s="316">
        <v>1396</v>
      </c>
      <c r="J214" s="316">
        <v>0</v>
      </c>
      <c r="K214" s="316">
        <v>0</v>
      </c>
      <c r="L214" s="316">
        <v>0</v>
      </c>
      <c r="M214" s="316">
        <v>0</v>
      </c>
      <c r="N214" s="316">
        <v>0</v>
      </c>
      <c r="O214" s="316">
        <v>57275</v>
      </c>
      <c r="P214" s="316">
        <v>46479</v>
      </c>
      <c r="Q214" s="316">
        <v>0</v>
      </c>
      <c r="R214" s="316">
        <v>27000</v>
      </c>
      <c r="S214" s="316">
        <v>56048</v>
      </c>
      <c r="T214" s="316">
        <v>79715</v>
      </c>
      <c r="U214" s="243"/>
    </row>
    <row r="215" spans="1:21">
      <c r="A215" s="243" t="s">
        <v>1905</v>
      </c>
      <c r="B215" s="316">
        <v>9067</v>
      </c>
      <c r="C215" s="316">
        <v>17493</v>
      </c>
      <c r="D215" s="316">
        <v>368</v>
      </c>
      <c r="E215" s="316">
        <v>416</v>
      </c>
      <c r="F215" s="316">
        <v>5767</v>
      </c>
      <c r="G215" s="316">
        <v>2133</v>
      </c>
      <c r="H215" s="316">
        <v>0</v>
      </c>
      <c r="I215" s="316">
        <v>2232</v>
      </c>
      <c r="J215" s="316">
        <v>0</v>
      </c>
      <c r="K215" s="316">
        <v>10</v>
      </c>
      <c r="L215" s="316">
        <v>0</v>
      </c>
      <c r="M215" s="316">
        <v>0</v>
      </c>
      <c r="N215" s="316">
        <v>0</v>
      </c>
      <c r="O215" s="316">
        <v>99540</v>
      </c>
      <c r="P215" s="316">
        <v>64210</v>
      </c>
      <c r="Q215" s="316">
        <v>0</v>
      </c>
      <c r="R215" s="316">
        <v>26620</v>
      </c>
      <c r="S215" s="316">
        <v>99540</v>
      </c>
      <c r="T215" s="316">
        <v>120280</v>
      </c>
      <c r="U215" s="243"/>
    </row>
    <row r="216" spans="1:21">
      <c r="A216" s="243" t="s">
        <v>1974</v>
      </c>
      <c r="B216" s="316">
        <v>1009</v>
      </c>
      <c r="C216" s="316">
        <v>5863</v>
      </c>
      <c r="D216" s="316">
        <v>908</v>
      </c>
      <c r="E216" s="316">
        <v>282</v>
      </c>
      <c r="F216" s="316">
        <v>739</v>
      </c>
      <c r="G216" s="316">
        <v>2635</v>
      </c>
      <c r="H216" s="316">
        <v>0</v>
      </c>
      <c r="I216" s="316">
        <v>2820</v>
      </c>
      <c r="J216" s="316">
        <v>0</v>
      </c>
      <c r="K216" s="316">
        <v>28</v>
      </c>
      <c r="L216" s="316">
        <v>0</v>
      </c>
      <c r="M216" s="316">
        <v>0</v>
      </c>
      <c r="N216" s="316">
        <v>0</v>
      </c>
      <c r="O216" s="316">
        <v>90278</v>
      </c>
      <c r="P216" s="316">
        <v>83749</v>
      </c>
      <c r="Q216" s="316">
        <v>0</v>
      </c>
      <c r="R216" s="316">
        <v>64654</v>
      </c>
      <c r="S216" s="316">
        <v>180000</v>
      </c>
      <c r="T216" s="316">
        <v>190000</v>
      </c>
      <c r="U216" s="243"/>
    </row>
    <row r="217" spans="1:21">
      <c r="A217" s="243" t="s">
        <v>2109</v>
      </c>
      <c r="B217" s="316">
        <v>0</v>
      </c>
      <c r="C217" s="316">
        <v>1122</v>
      </c>
      <c r="D217" s="316">
        <v>735</v>
      </c>
      <c r="E217" s="316">
        <v>41</v>
      </c>
      <c r="F217" s="316">
        <v>541</v>
      </c>
      <c r="G217" s="316">
        <v>3686</v>
      </c>
      <c r="H217" s="316">
        <v>0</v>
      </c>
      <c r="I217" s="316">
        <v>1216</v>
      </c>
      <c r="J217" s="316">
        <v>53</v>
      </c>
      <c r="K217" s="316">
        <v>306</v>
      </c>
      <c r="L217" s="316">
        <v>0</v>
      </c>
      <c r="M217" s="316">
        <v>0</v>
      </c>
      <c r="N217" s="316">
        <v>0</v>
      </c>
      <c r="O217" s="316">
        <v>9862</v>
      </c>
      <c r="P217" s="316">
        <v>0</v>
      </c>
      <c r="Q217" s="316">
        <v>0</v>
      </c>
      <c r="R217" s="316">
        <v>75290</v>
      </c>
      <c r="S217" s="316">
        <v>25000</v>
      </c>
      <c r="T217" s="316">
        <v>25000</v>
      </c>
      <c r="U217" s="243"/>
    </row>
    <row r="218" spans="1:21">
      <c r="A218" s="243" t="s">
        <v>2229</v>
      </c>
      <c r="B218" s="316">
        <v>7324</v>
      </c>
      <c r="C218" s="316">
        <v>19641</v>
      </c>
      <c r="D218" s="316">
        <v>7264</v>
      </c>
      <c r="E218" s="316">
        <v>117</v>
      </c>
      <c r="F218" s="316">
        <v>234</v>
      </c>
      <c r="G218" s="316">
        <v>20569</v>
      </c>
      <c r="H218" s="316">
        <v>0</v>
      </c>
      <c r="I218" s="316">
        <v>5985</v>
      </c>
      <c r="J218" s="316">
        <v>0</v>
      </c>
      <c r="K218" s="316">
        <v>73</v>
      </c>
      <c r="L218" s="316">
        <v>0</v>
      </c>
      <c r="M218" s="316">
        <v>0</v>
      </c>
      <c r="N218" s="316">
        <v>0</v>
      </c>
      <c r="O218" s="316">
        <v>285121</v>
      </c>
      <c r="P218" s="316">
        <v>208157</v>
      </c>
      <c r="Q218" s="316">
        <v>0</v>
      </c>
      <c r="R218" s="316">
        <v>38232</v>
      </c>
      <c r="S218" s="316">
        <v>320406</v>
      </c>
      <c r="T218" s="316">
        <v>342406</v>
      </c>
      <c r="U218" s="243"/>
    </row>
    <row r="219" spans="1:21">
      <c r="A219" s="243" t="s">
        <v>1124</v>
      </c>
      <c r="B219" s="316">
        <v>0</v>
      </c>
      <c r="C219" s="316">
        <v>12435</v>
      </c>
      <c r="D219" s="316">
        <v>307</v>
      </c>
      <c r="E219" s="316">
        <v>238</v>
      </c>
      <c r="F219" s="316">
        <v>560</v>
      </c>
      <c r="G219" s="316">
        <v>0</v>
      </c>
      <c r="H219" s="316">
        <v>0</v>
      </c>
      <c r="I219" s="316">
        <v>1488</v>
      </c>
      <c r="J219" s="316">
        <v>0</v>
      </c>
      <c r="K219" s="316">
        <v>2</v>
      </c>
      <c r="L219" s="316">
        <v>0</v>
      </c>
      <c r="M219" s="316">
        <v>0</v>
      </c>
      <c r="N219" s="316">
        <v>159</v>
      </c>
      <c r="O219" s="316">
        <v>174427</v>
      </c>
      <c r="P219" s="316">
        <v>164943</v>
      </c>
      <c r="Q219" s="316">
        <v>0</v>
      </c>
      <c r="R219" s="316">
        <v>11090</v>
      </c>
      <c r="S219" s="316">
        <v>186000</v>
      </c>
      <c r="T219" s="316">
        <v>253000</v>
      </c>
      <c r="U219" s="243"/>
    </row>
    <row r="220" spans="1:21">
      <c r="A220" s="243" t="s">
        <v>1132</v>
      </c>
      <c r="B220" s="316">
        <v>230</v>
      </c>
      <c r="C220" s="316">
        <v>8905</v>
      </c>
      <c r="D220" s="316">
        <v>4876</v>
      </c>
      <c r="E220" s="316">
        <v>332</v>
      </c>
      <c r="F220" s="316">
        <v>4079</v>
      </c>
      <c r="G220" s="316">
        <v>0</v>
      </c>
      <c r="H220" s="316">
        <v>0</v>
      </c>
      <c r="I220" s="316">
        <v>1545</v>
      </c>
      <c r="J220" s="316">
        <v>0</v>
      </c>
      <c r="K220" s="316">
        <v>20</v>
      </c>
      <c r="L220" s="316">
        <v>0</v>
      </c>
      <c r="M220" s="316">
        <v>0</v>
      </c>
      <c r="N220" s="316">
        <v>0</v>
      </c>
      <c r="O220" s="316">
        <v>52858</v>
      </c>
      <c r="P220" s="316">
        <v>35460</v>
      </c>
      <c r="Q220" s="316">
        <v>0</v>
      </c>
      <c r="R220" s="316">
        <v>43930</v>
      </c>
      <c r="S220" s="316">
        <v>53000</v>
      </c>
      <c r="T220" s="316">
        <v>58000</v>
      </c>
      <c r="U220" s="243"/>
    </row>
    <row r="221" spans="1:21">
      <c r="A221" s="243" t="s">
        <v>1328</v>
      </c>
      <c r="B221" s="316">
        <v>0</v>
      </c>
      <c r="C221" s="316">
        <v>4050.5</v>
      </c>
      <c r="D221" s="316">
        <v>2282.04</v>
      </c>
      <c r="E221" s="316">
        <v>80.94</v>
      </c>
      <c r="F221" s="316">
        <v>3488.49</v>
      </c>
      <c r="G221" s="316">
        <v>0</v>
      </c>
      <c r="H221" s="316">
        <v>0</v>
      </c>
      <c r="I221" s="316">
        <v>0</v>
      </c>
      <c r="J221" s="316">
        <v>0</v>
      </c>
      <c r="K221" s="316">
        <v>780.89</v>
      </c>
      <c r="L221" s="316">
        <v>0</v>
      </c>
      <c r="M221" s="316">
        <v>0</v>
      </c>
      <c r="N221" s="316">
        <v>0</v>
      </c>
      <c r="O221" s="316">
        <v>-1373</v>
      </c>
      <c r="P221" s="316">
        <v>0</v>
      </c>
      <c r="Q221" s="316">
        <v>0</v>
      </c>
      <c r="R221" s="316">
        <v>96900</v>
      </c>
      <c r="S221" s="316">
        <v>12000</v>
      </c>
      <c r="T221" s="316">
        <v>25000</v>
      </c>
      <c r="U221" s="243"/>
    </row>
    <row r="222" spans="1:21">
      <c r="A222" s="243" t="s">
        <v>1355</v>
      </c>
      <c r="B222" s="316">
        <v>4615</v>
      </c>
      <c r="C222" s="316">
        <v>24779</v>
      </c>
      <c r="D222" s="316">
        <v>505</v>
      </c>
      <c r="E222" s="316">
        <v>381</v>
      </c>
      <c r="F222" s="316">
        <v>639</v>
      </c>
      <c r="G222" s="316">
        <v>13</v>
      </c>
      <c r="H222" s="316">
        <v>0</v>
      </c>
      <c r="I222" s="316">
        <v>14365</v>
      </c>
      <c r="J222" s="316">
        <v>0</v>
      </c>
      <c r="K222" s="316">
        <v>-189</v>
      </c>
      <c r="L222" s="316">
        <v>0</v>
      </c>
      <c r="M222" s="316">
        <v>0</v>
      </c>
      <c r="N222" s="316">
        <v>633</v>
      </c>
      <c r="O222" s="316">
        <v>267354</v>
      </c>
      <c r="P222" s="316">
        <v>249325</v>
      </c>
      <c r="Q222" s="316">
        <v>31</v>
      </c>
      <c r="R222" s="316">
        <v>97803</v>
      </c>
      <c r="S222" s="316">
        <v>261325</v>
      </c>
      <c r="T222" s="316">
        <v>271325</v>
      </c>
      <c r="U222" s="243"/>
    </row>
    <row r="223" spans="1:21">
      <c r="A223" s="243" t="s">
        <v>1624</v>
      </c>
      <c r="B223" s="316">
        <v>0</v>
      </c>
      <c r="C223" s="316">
        <v>2305</v>
      </c>
      <c r="D223" s="316">
        <v>148</v>
      </c>
      <c r="E223" s="316">
        <v>53</v>
      </c>
      <c r="F223" s="316">
        <v>2164</v>
      </c>
      <c r="G223" s="316">
        <v>273</v>
      </c>
      <c r="H223" s="316">
        <v>275</v>
      </c>
      <c r="I223" s="316">
        <v>385</v>
      </c>
      <c r="J223" s="316">
        <v>0</v>
      </c>
      <c r="K223" s="316">
        <v>302</v>
      </c>
      <c r="L223" s="316">
        <v>0</v>
      </c>
      <c r="M223" s="316">
        <v>0</v>
      </c>
      <c r="N223" s="316">
        <v>0</v>
      </c>
      <c r="O223" s="316">
        <v>32733</v>
      </c>
      <c r="P223" s="316">
        <v>0</v>
      </c>
      <c r="Q223" s="316">
        <v>0</v>
      </c>
      <c r="R223" s="316">
        <v>76221</v>
      </c>
      <c r="S223" s="316">
        <v>0</v>
      </c>
      <c r="T223" s="316">
        <v>21000</v>
      </c>
      <c r="U223" s="243"/>
    </row>
    <row r="224" spans="1:21">
      <c r="A224" s="243" t="s">
        <v>1782</v>
      </c>
      <c r="B224" s="316">
        <v>487</v>
      </c>
      <c r="C224" s="316">
        <v>1522</v>
      </c>
      <c r="D224" s="316">
        <v>328</v>
      </c>
      <c r="E224" s="316">
        <v>731</v>
      </c>
      <c r="F224" s="316">
        <v>1618</v>
      </c>
      <c r="G224" s="316">
        <v>0</v>
      </c>
      <c r="H224" s="316">
        <v>0</v>
      </c>
      <c r="I224" s="316">
        <v>247</v>
      </c>
      <c r="J224" s="316">
        <v>0</v>
      </c>
      <c r="K224" s="316">
        <v>0</v>
      </c>
      <c r="L224" s="316">
        <v>0</v>
      </c>
      <c r="M224" s="316">
        <v>0</v>
      </c>
      <c r="N224" s="316">
        <v>0</v>
      </c>
      <c r="O224" s="316">
        <v>6114</v>
      </c>
      <c r="P224" s="316">
        <v>0</v>
      </c>
      <c r="Q224" s="316">
        <v>1676</v>
      </c>
      <c r="R224" s="316">
        <v>74730</v>
      </c>
      <c r="S224" s="316">
        <v>28000</v>
      </c>
      <c r="T224" s="316">
        <v>30000</v>
      </c>
      <c r="U224" s="243"/>
    </row>
    <row r="225" spans="1:21">
      <c r="A225" s="243" t="s">
        <v>2343</v>
      </c>
      <c r="B225" s="316">
        <v>24112</v>
      </c>
      <c r="C225" s="316">
        <v>30416</v>
      </c>
      <c r="D225" s="316">
        <v>467</v>
      </c>
      <c r="E225" s="316">
        <v>346</v>
      </c>
      <c r="F225" s="316">
        <v>1979</v>
      </c>
      <c r="G225" s="316">
        <v>0</v>
      </c>
      <c r="H225" s="316">
        <v>0</v>
      </c>
      <c r="I225" s="316">
        <v>377</v>
      </c>
      <c r="J225" s="316">
        <v>0</v>
      </c>
      <c r="K225" s="316">
        <v>71</v>
      </c>
      <c r="L225" s="316">
        <v>0</v>
      </c>
      <c r="M225" s="316">
        <v>0</v>
      </c>
      <c r="N225" s="316">
        <v>238</v>
      </c>
      <c r="O225" s="316">
        <v>206875</v>
      </c>
      <c r="P225" s="316">
        <v>203948</v>
      </c>
      <c r="Q225" s="316">
        <v>0</v>
      </c>
      <c r="R225" s="316">
        <v>34329</v>
      </c>
      <c r="S225" s="316">
        <v>245000</v>
      </c>
      <c r="T225" s="316">
        <v>248500</v>
      </c>
      <c r="U225" s="243"/>
    </row>
    <row r="226" spans="1:21">
      <c r="A226" s="243" t="s">
        <v>1245</v>
      </c>
      <c r="B226" s="316">
        <v>0</v>
      </c>
      <c r="C226" s="316">
        <v>7382</v>
      </c>
      <c r="D226" s="316">
        <v>972</v>
      </c>
      <c r="E226" s="316">
        <v>14</v>
      </c>
      <c r="F226" s="316">
        <v>963</v>
      </c>
      <c r="G226" s="316">
        <v>0</v>
      </c>
      <c r="H226" s="316">
        <v>0</v>
      </c>
      <c r="I226" s="316">
        <v>149</v>
      </c>
      <c r="J226" s="316">
        <v>0</v>
      </c>
      <c r="K226" s="316">
        <v>0</v>
      </c>
      <c r="L226" s="316">
        <v>0</v>
      </c>
      <c r="M226" s="316">
        <v>0</v>
      </c>
      <c r="N226" s="316">
        <v>0</v>
      </c>
      <c r="O226" s="316">
        <v>30429</v>
      </c>
      <c r="P226" s="316">
        <v>3750</v>
      </c>
      <c r="Q226" s="316">
        <v>0</v>
      </c>
      <c r="R226" s="316">
        <v>1250</v>
      </c>
      <c r="S226" s="316">
        <v>46000</v>
      </c>
      <c r="T226" s="316">
        <v>51000</v>
      </c>
      <c r="U226" s="243"/>
    </row>
    <row r="227" spans="1:21">
      <c r="A227" s="243" t="s">
        <v>1749</v>
      </c>
      <c r="B227" s="316">
        <v>0</v>
      </c>
      <c r="C227" s="316">
        <v>1308</v>
      </c>
      <c r="D227" s="316">
        <v>498</v>
      </c>
      <c r="E227" s="316">
        <v>0</v>
      </c>
      <c r="F227" s="316">
        <v>531</v>
      </c>
      <c r="G227" s="316">
        <v>0</v>
      </c>
      <c r="H227" s="316">
        <v>0</v>
      </c>
      <c r="I227" s="316">
        <v>355</v>
      </c>
      <c r="J227" s="316">
        <v>0</v>
      </c>
      <c r="K227" s="316">
        <v>0</v>
      </c>
      <c r="L227" s="316">
        <v>0</v>
      </c>
      <c r="M227" s="316">
        <v>0</v>
      </c>
      <c r="N227" s="316">
        <v>0</v>
      </c>
      <c r="O227" s="316">
        <v>0</v>
      </c>
      <c r="P227" s="316">
        <v>0</v>
      </c>
      <c r="Q227" s="316">
        <v>0</v>
      </c>
      <c r="R227" s="316">
        <v>16000</v>
      </c>
      <c r="S227" s="316">
        <v>0</v>
      </c>
      <c r="T227" s="316">
        <v>0</v>
      </c>
      <c r="U227" s="243"/>
    </row>
    <row r="228" spans="1:21">
      <c r="A228" s="243" t="s">
        <v>1947</v>
      </c>
      <c r="B228" s="316">
        <v>1347</v>
      </c>
      <c r="C228" s="316">
        <v>6800</v>
      </c>
      <c r="D228" s="316">
        <v>1105</v>
      </c>
      <c r="E228" s="316">
        <v>230</v>
      </c>
      <c r="F228" s="316">
        <v>1132</v>
      </c>
      <c r="G228" s="316">
        <v>0</v>
      </c>
      <c r="H228" s="316">
        <v>0</v>
      </c>
      <c r="I228" s="316">
        <v>2738</v>
      </c>
      <c r="J228" s="316">
        <v>0</v>
      </c>
      <c r="K228" s="316">
        <v>0</v>
      </c>
      <c r="L228" s="316">
        <v>0</v>
      </c>
      <c r="M228" s="316">
        <v>0</v>
      </c>
      <c r="N228" s="316">
        <v>0</v>
      </c>
      <c r="O228" s="316">
        <v>148187</v>
      </c>
      <c r="P228" s="316">
        <v>103929</v>
      </c>
      <c r="Q228" s="316">
        <v>0</v>
      </c>
      <c r="R228" s="316">
        <v>10600</v>
      </c>
      <c r="S228" s="316">
        <v>166500</v>
      </c>
      <c r="T228" s="316">
        <v>176500</v>
      </c>
      <c r="U228" s="243"/>
    </row>
    <row r="229" spans="1:21">
      <c r="A229" s="243" t="s">
        <v>2337</v>
      </c>
      <c r="B229" s="316">
        <v>0</v>
      </c>
      <c r="C229" s="316">
        <v>8156.8389999999999</v>
      </c>
      <c r="D229" s="316">
        <v>845.69299999999998</v>
      </c>
      <c r="E229" s="316">
        <v>0</v>
      </c>
      <c r="F229" s="316">
        <v>1554.1279999999999</v>
      </c>
      <c r="G229" s="316">
        <v>0</v>
      </c>
      <c r="H229" s="316">
        <v>0</v>
      </c>
      <c r="I229" s="316">
        <v>199.661</v>
      </c>
      <c r="J229" s="316">
        <v>0</v>
      </c>
      <c r="K229" s="316">
        <v>24.466999999999999</v>
      </c>
      <c r="L229" s="316">
        <v>0</v>
      </c>
      <c r="M229" s="316">
        <v>0</v>
      </c>
      <c r="N229" s="316">
        <v>0</v>
      </c>
      <c r="O229" s="316">
        <v>27635</v>
      </c>
      <c r="P229" s="316">
        <v>17357</v>
      </c>
      <c r="Q229" s="316">
        <v>0</v>
      </c>
      <c r="R229" s="316">
        <v>16892</v>
      </c>
      <c r="S229" s="316">
        <v>36860</v>
      </c>
      <c r="T229" s="316">
        <v>42360</v>
      </c>
      <c r="U229" s="243"/>
    </row>
    <row r="230" spans="1:21">
      <c r="A230" s="243" t="s">
        <v>2346</v>
      </c>
      <c r="B230" s="316">
        <v>19</v>
      </c>
      <c r="C230" s="316">
        <v>4059</v>
      </c>
      <c r="D230" s="316">
        <v>10</v>
      </c>
      <c r="E230" s="316">
        <v>0</v>
      </c>
      <c r="F230" s="316">
        <v>1558</v>
      </c>
      <c r="G230" s="316">
        <v>2363</v>
      </c>
      <c r="H230" s="316">
        <v>0</v>
      </c>
      <c r="I230" s="316">
        <v>5282</v>
      </c>
      <c r="J230" s="316">
        <v>0</v>
      </c>
      <c r="K230" s="316">
        <v>1174</v>
      </c>
      <c r="L230" s="316">
        <v>0</v>
      </c>
      <c r="M230" s="316">
        <v>1401</v>
      </c>
      <c r="N230" s="316">
        <v>0</v>
      </c>
      <c r="O230" s="316">
        <v>10364</v>
      </c>
      <c r="P230" s="316">
        <v>0</v>
      </c>
      <c r="Q230" s="316">
        <v>0</v>
      </c>
      <c r="R230" s="316">
        <v>97841</v>
      </c>
      <c r="S230" s="316">
        <v>0</v>
      </c>
      <c r="T230" s="316">
        <v>10000</v>
      </c>
      <c r="U230" s="243"/>
    </row>
    <row r="231" spans="1:21">
      <c r="A231" s="243" t="s">
        <v>2352</v>
      </c>
      <c r="B231" s="316">
        <v>0</v>
      </c>
      <c r="C231" s="316">
        <v>1937</v>
      </c>
      <c r="D231" s="316">
        <v>965</v>
      </c>
      <c r="E231" s="316">
        <v>321</v>
      </c>
      <c r="F231" s="316">
        <v>2060</v>
      </c>
      <c r="G231" s="316">
        <v>0</v>
      </c>
      <c r="H231" s="316">
        <v>0</v>
      </c>
      <c r="I231" s="316">
        <v>407</v>
      </c>
      <c r="J231" s="316">
        <v>0</v>
      </c>
      <c r="K231" s="316">
        <v>22</v>
      </c>
      <c r="L231" s="316">
        <v>0</v>
      </c>
      <c r="M231" s="316">
        <v>0</v>
      </c>
      <c r="N231" s="316">
        <v>0</v>
      </c>
      <c r="O231" s="316">
        <v>41194</v>
      </c>
      <c r="P231" s="316">
        <v>34434</v>
      </c>
      <c r="Q231" s="316">
        <v>0</v>
      </c>
      <c r="R231" s="316">
        <v>41359</v>
      </c>
      <c r="S231" s="316">
        <v>65000</v>
      </c>
      <c r="T231" s="316">
        <v>75000</v>
      </c>
      <c r="U231" s="243"/>
    </row>
    <row r="232" spans="1:21">
      <c r="A232" s="243" t="s">
        <v>2076</v>
      </c>
      <c r="B232" s="316">
        <v>104</v>
      </c>
      <c r="C232" s="316">
        <v>28131</v>
      </c>
      <c r="D232" s="316">
        <v>929</v>
      </c>
      <c r="E232" s="316">
        <v>0</v>
      </c>
      <c r="F232" s="316">
        <v>747</v>
      </c>
      <c r="G232" s="316">
        <v>0</v>
      </c>
      <c r="H232" s="316">
        <v>0</v>
      </c>
      <c r="I232" s="316">
        <v>0</v>
      </c>
      <c r="J232" s="316">
        <v>0</v>
      </c>
      <c r="K232" s="316">
        <v>0</v>
      </c>
      <c r="L232" s="316">
        <v>0</v>
      </c>
      <c r="M232" s="316">
        <v>0</v>
      </c>
      <c r="N232" s="316">
        <v>0</v>
      </c>
      <c r="O232" s="316">
        <v>281421</v>
      </c>
      <c r="P232" s="316">
        <v>227485</v>
      </c>
      <c r="Q232" s="316">
        <v>10665</v>
      </c>
      <c r="R232" s="316">
        <v>12029</v>
      </c>
      <c r="S232" s="316">
        <v>326000</v>
      </c>
      <c r="T232" s="316">
        <v>331000</v>
      </c>
      <c r="U232" s="243"/>
    </row>
    <row r="233" spans="1:21">
      <c r="A233" s="243" t="s">
        <v>2247</v>
      </c>
      <c r="B233" s="316">
        <v>0</v>
      </c>
      <c r="C233" s="316">
        <v>46883.130120000002</v>
      </c>
      <c r="D233" s="316">
        <v>1879.69661</v>
      </c>
      <c r="E233" s="316">
        <v>45.134999999999998</v>
      </c>
      <c r="F233" s="316">
        <v>524.25445999999999</v>
      </c>
      <c r="G233" s="316">
        <v>0</v>
      </c>
      <c r="H233" s="316">
        <v>0</v>
      </c>
      <c r="I233" s="316">
        <v>8509.2396499999995</v>
      </c>
      <c r="J233" s="316">
        <v>0</v>
      </c>
      <c r="K233" s="316">
        <v>34.109810000000003</v>
      </c>
      <c r="L233" s="316">
        <v>0</v>
      </c>
      <c r="M233" s="316">
        <v>0</v>
      </c>
      <c r="N233" s="316">
        <v>0</v>
      </c>
      <c r="O233" s="316">
        <v>295771.4902</v>
      </c>
      <c r="P233" s="316">
        <v>274670.42950000003</v>
      </c>
      <c r="Q233" s="316">
        <v>2284</v>
      </c>
      <c r="R233" s="316">
        <v>27648</v>
      </c>
      <c r="S233" s="316">
        <v>414598</v>
      </c>
      <c r="T233" s="316">
        <v>454598</v>
      </c>
      <c r="U233" s="243"/>
    </row>
    <row r="234" spans="1:21">
      <c r="A234" s="243" t="s">
        <v>1446</v>
      </c>
      <c r="B234" s="316">
        <v>0</v>
      </c>
      <c r="C234" s="316">
        <v>14941</v>
      </c>
      <c r="D234" s="316">
        <v>52</v>
      </c>
      <c r="E234" s="316">
        <v>115</v>
      </c>
      <c r="F234" s="316">
        <v>349</v>
      </c>
      <c r="G234" s="316">
        <v>0</v>
      </c>
      <c r="H234" s="316">
        <v>0</v>
      </c>
      <c r="I234" s="316">
        <v>1427</v>
      </c>
      <c r="J234" s="316">
        <v>0</v>
      </c>
      <c r="K234" s="316">
        <v>0</v>
      </c>
      <c r="L234" s="316">
        <v>0</v>
      </c>
      <c r="M234" s="316">
        <v>0</v>
      </c>
      <c r="N234" s="316">
        <v>0</v>
      </c>
      <c r="O234" s="316">
        <v>40796</v>
      </c>
      <c r="P234" s="316">
        <v>31500</v>
      </c>
      <c r="Q234" s="316">
        <v>0</v>
      </c>
      <c r="R234" s="316">
        <v>30834</v>
      </c>
      <c r="S234" s="316">
        <v>48000</v>
      </c>
      <c r="T234" s="316">
        <v>81000</v>
      </c>
      <c r="U234" s="243"/>
    </row>
    <row r="235" spans="1:21">
      <c r="A235" s="243" t="s">
        <v>2097</v>
      </c>
      <c r="B235" s="316">
        <v>4585</v>
      </c>
      <c r="C235" s="316">
        <v>53584</v>
      </c>
      <c r="D235" s="316">
        <v>2177</v>
      </c>
      <c r="E235" s="316">
        <v>200</v>
      </c>
      <c r="F235" s="316">
        <v>474</v>
      </c>
      <c r="G235" s="316">
        <v>760</v>
      </c>
      <c r="H235" s="316">
        <v>0</v>
      </c>
      <c r="I235" s="316">
        <v>13072</v>
      </c>
      <c r="J235" s="316">
        <v>0</v>
      </c>
      <c r="K235" s="316">
        <v>0</v>
      </c>
      <c r="L235" s="316">
        <v>0</v>
      </c>
      <c r="M235" s="316">
        <v>0</v>
      </c>
      <c r="N235" s="316">
        <v>0</v>
      </c>
      <c r="O235" s="316">
        <v>314233</v>
      </c>
      <c r="P235" s="316">
        <v>227487</v>
      </c>
      <c r="Q235" s="316">
        <v>0</v>
      </c>
      <c r="R235" s="316">
        <v>43343</v>
      </c>
      <c r="S235" s="316">
        <v>334414</v>
      </c>
      <c r="T235" s="316">
        <v>361788</v>
      </c>
      <c r="U235" s="243"/>
    </row>
    <row r="236" spans="1:21">
      <c r="A236" s="243" t="s">
        <v>1462</v>
      </c>
      <c r="B236" s="316">
        <v>3051</v>
      </c>
      <c r="C236" s="316">
        <v>20468</v>
      </c>
      <c r="D236" s="316">
        <v>550</v>
      </c>
      <c r="E236" s="316">
        <v>1138</v>
      </c>
      <c r="F236" s="316">
        <v>1371</v>
      </c>
      <c r="G236" s="316">
        <v>0</v>
      </c>
      <c r="H236" s="316">
        <v>0</v>
      </c>
      <c r="I236" s="316">
        <v>8560</v>
      </c>
      <c r="J236" s="316">
        <v>0</v>
      </c>
      <c r="K236" s="316">
        <v>0</v>
      </c>
      <c r="L236" s="316">
        <v>0</v>
      </c>
      <c r="M236" s="316">
        <v>0</v>
      </c>
      <c r="N236" s="316">
        <v>0</v>
      </c>
      <c r="O236" s="316">
        <v>130464</v>
      </c>
      <c r="P236" s="316">
        <v>65645</v>
      </c>
      <c r="Q236" s="316">
        <v>5113</v>
      </c>
      <c r="R236" s="316">
        <v>115364</v>
      </c>
      <c r="S236" s="316">
        <v>173000</v>
      </c>
      <c r="T236" s="316">
        <v>175000</v>
      </c>
      <c r="U236" s="243"/>
    </row>
    <row r="237" spans="1:21">
      <c r="A237" s="243" t="s">
        <v>2286</v>
      </c>
      <c r="B237" s="316">
        <v>27</v>
      </c>
      <c r="C237" s="316">
        <v>6728</v>
      </c>
      <c r="D237" s="316">
        <v>3928</v>
      </c>
      <c r="E237" s="316">
        <v>0</v>
      </c>
      <c r="F237" s="316">
        <v>1491</v>
      </c>
      <c r="G237" s="316">
        <v>1200</v>
      </c>
      <c r="H237" s="316">
        <v>0</v>
      </c>
      <c r="I237" s="316">
        <v>2186</v>
      </c>
      <c r="J237" s="316">
        <v>0</v>
      </c>
      <c r="K237" s="316">
        <v>3075</v>
      </c>
      <c r="L237" s="316">
        <v>0</v>
      </c>
      <c r="M237" s="316">
        <v>0</v>
      </c>
      <c r="N237" s="316">
        <v>0</v>
      </c>
      <c r="O237" s="316">
        <v>56308</v>
      </c>
      <c r="P237" s="316">
        <v>9750</v>
      </c>
      <c r="Q237" s="316">
        <v>0</v>
      </c>
      <c r="R237" s="316">
        <v>43000</v>
      </c>
      <c r="S237" s="316">
        <v>58480</v>
      </c>
      <c r="T237" s="316">
        <v>64944</v>
      </c>
      <c r="U237" s="243"/>
    </row>
    <row r="238" spans="1:21">
      <c r="A238" s="243" t="s">
        <v>2384</v>
      </c>
      <c r="B238" s="316">
        <v>0</v>
      </c>
      <c r="C238" s="316">
        <v>24658</v>
      </c>
      <c r="D238" s="316">
        <v>480</v>
      </c>
      <c r="E238" s="316">
        <v>266</v>
      </c>
      <c r="F238" s="316">
        <v>3671</v>
      </c>
      <c r="G238" s="316">
        <v>565</v>
      </c>
      <c r="H238" s="316">
        <v>0</v>
      </c>
      <c r="I238" s="316">
        <v>7826</v>
      </c>
      <c r="J238" s="316">
        <v>0</v>
      </c>
      <c r="K238" s="316">
        <v>0</v>
      </c>
      <c r="L238" s="316">
        <v>0</v>
      </c>
      <c r="M238" s="316">
        <v>0</v>
      </c>
      <c r="N238" s="316">
        <v>0</v>
      </c>
      <c r="O238" s="316">
        <v>251720</v>
      </c>
      <c r="P238" s="316">
        <v>174500</v>
      </c>
      <c r="Q238" s="316">
        <v>0</v>
      </c>
      <c r="R238" s="316">
        <v>18219</v>
      </c>
      <c r="S238" s="316">
        <v>310000</v>
      </c>
      <c r="T238" s="316">
        <v>370000</v>
      </c>
      <c r="U238" s="243"/>
    </row>
    <row r="239" spans="1:21">
      <c r="A239" s="243" t="s">
        <v>1206</v>
      </c>
      <c r="B239" s="316">
        <v>0</v>
      </c>
      <c r="C239" s="316">
        <v>47615</v>
      </c>
      <c r="D239" s="316">
        <v>795</v>
      </c>
      <c r="E239" s="316">
        <v>15</v>
      </c>
      <c r="F239" s="316">
        <v>11625</v>
      </c>
      <c r="G239" s="316">
        <v>0</v>
      </c>
      <c r="H239" s="316">
        <v>0</v>
      </c>
      <c r="I239" s="316">
        <v>14057</v>
      </c>
      <c r="J239" s="316">
        <v>0</v>
      </c>
      <c r="K239" s="316">
        <v>0</v>
      </c>
      <c r="L239" s="316">
        <v>0</v>
      </c>
      <c r="M239" s="316">
        <v>0</v>
      </c>
      <c r="N239" s="316">
        <v>0</v>
      </c>
      <c r="O239" s="316">
        <v>271903</v>
      </c>
      <c r="P239" s="316">
        <v>168000</v>
      </c>
      <c r="Q239" s="316">
        <v>4269</v>
      </c>
      <c r="R239" s="316">
        <v>183728</v>
      </c>
      <c r="S239" s="316">
        <v>293800</v>
      </c>
      <c r="T239" s="316">
        <v>313800</v>
      </c>
      <c r="U239" s="243"/>
    </row>
    <row r="240" spans="1:21">
      <c r="A240" s="243" t="s">
        <v>1263</v>
      </c>
      <c r="B240" s="316">
        <v>3489</v>
      </c>
      <c r="C240" s="316">
        <v>39923</v>
      </c>
      <c r="D240" s="316">
        <v>3315</v>
      </c>
      <c r="E240" s="316">
        <v>444</v>
      </c>
      <c r="F240" s="316">
        <v>1219</v>
      </c>
      <c r="G240" s="316">
        <v>20099</v>
      </c>
      <c r="H240" s="316">
        <v>0</v>
      </c>
      <c r="I240" s="316">
        <v>4177</v>
      </c>
      <c r="J240" s="316">
        <v>0</v>
      </c>
      <c r="K240" s="316">
        <v>0</v>
      </c>
      <c r="L240" s="316">
        <v>0</v>
      </c>
      <c r="M240" s="316">
        <v>0</v>
      </c>
      <c r="N240" s="316">
        <v>0</v>
      </c>
      <c r="O240" s="316">
        <v>346793</v>
      </c>
      <c r="P240" s="316">
        <v>243634</v>
      </c>
      <c r="Q240" s="316">
        <v>12</v>
      </c>
      <c r="R240" s="316">
        <v>1720</v>
      </c>
      <c r="S240" s="316">
        <v>381000</v>
      </c>
      <c r="T240" s="316">
        <v>416000</v>
      </c>
      <c r="U240" s="243"/>
    </row>
    <row r="241" spans="1:21">
      <c r="A241" s="243" t="s">
        <v>1752</v>
      </c>
      <c r="B241" s="316">
        <v>23225</v>
      </c>
      <c r="C241" s="316">
        <v>301389</v>
      </c>
      <c r="D241" s="316">
        <v>6802</v>
      </c>
      <c r="E241" s="316">
        <v>0</v>
      </c>
      <c r="F241" s="316">
        <v>46076</v>
      </c>
      <c r="G241" s="316">
        <v>19492</v>
      </c>
      <c r="H241" s="316">
        <v>6630</v>
      </c>
      <c r="I241" s="316">
        <v>80043</v>
      </c>
      <c r="J241" s="316">
        <v>0</v>
      </c>
      <c r="K241" s="316">
        <v>15699</v>
      </c>
      <c r="L241" s="316">
        <v>0</v>
      </c>
      <c r="M241" s="316">
        <v>0</v>
      </c>
      <c r="N241" s="316">
        <v>0</v>
      </c>
      <c r="O241" s="316">
        <v>1956935</v>
      </c>
      <c r="P241" s="316">
        <v>1036977</v>
      </c>
      <c r="Q241" s="316">
        <v>136568</v>
      </c>
      <c r="R241" s="316">
        <v>77269</v>
      </c>
      <c r="S241" s="316">
        <v>1770200</v>
      </c>
      <c r="T241" s="316">
        <v>2006100</v>
      </c>
      <c r="U241" s="243"/>
    </row>
    <row r="242" spans="1:21">
      <c r="A242" s="243" t="s">
        <v>1911</v>
      </c>
      <c r="B242" s="316">
        <v>944</v>
      </c>
      <c r="C242" s="316">
        <v>47148</v>
      </c>
      <c r="D242" s="316">
        <v>3519</v>
      </c>
      <c r="E242" s="316">
        <v>1254</v>
      </c>
      <c r="F242" s="316">
        <v>3638</v>
      </c>
      <c r="G242" s="316">
        <v>30</v>
      </c>
      <c r="H242" s="316">
        <v>0</v>
      </c>
      <c r="I242" s="316">
        <v>7712</v>
      </c>
      <c r="J242" s="316">
        <v>0</v>
      </c>
      <c r="K242" s="316">
        <v>208</v>
      </c>
      <c r="L242" s="316">
        <v>0</v>
      </c>
      <c r="M242" s="316">
        <v>0</v>
      </c>
      <c r="N242" s="316">
        <v>2500</v>
      </c>
      <c r="O242" s="316">
        <v>465723</v>
      </c>
      <c r="P242" s="316">
        <v>160996</v>
      </c>
      <c r="Q242" s="316">
        <v>204339</v>
      </c>
      <c r="R242" s="316">
        <v>104026</v>
      </c>
      <c r="S242" s="316">
        <v>472500</v>
      </c>
      <c r="T242" s="316">
        <v>497500</v>
      </c>
      <c r="U242" s="243"/>
    </row>
    <row r="243" spans="1:21">
      <c r="A243" s="243" t="s">
        <v>1959</v>
      </c>
      <c r="B243" s="316">
        <v>152</v>
      </c>
      <c r="C243" s="316">
        <v>95455</v>
      </c>
      <c r="D243" s="316">
        <v>8262</v>
      </c>
      <c r="E243" s="316">
        <v>643</v>
      </c>
      <c r="F243" s="316">
        <v>408</v>
      </c>
      <c r="G243" s="316">
        <v>0</v>
      </c>
      <c r="H243" s="316">
        <v>0</v>
      </c>
      <c r="I243" s="316">
        <v>2594</v>
      </c>
      <c r="J243" s="316">
        <v>0</v>
      </c>
      <c r="K243" s="316">
        <v>210</v>
      </c>
      <c r="L243" s="316">
        <v>0</v>
      </c>
      <c r="M243" s="316">
        <v>0</v>
      </c>
      <c r="N243" s="316">
        <v>0</v>
      </c>
      <c r="O243" s="316">
        <v>493041</v>
      </c>
      <c r="P243" s="316">
        <v>208455</v>
      </c>
      <c r="Q243" s="316">
        <v>83970</v>
      </c>
      <c r="R243" s="316">
        <v>80037</v>
      </c>
      <c r="S243" s="316">
        <v>568787</v>
      </c>
      <c r="T243" s="316">
        <v>731305</v>
      </c>
      <c r="U243" s="243"/>
    </row>
    <row r="244" spans="1:21">
      <c r="A244" s="243" t="s">
        <v>1989</v>
      </c>
      <c r="B244" s="316">
        <v>4212</v>
      </c>
      <c r="C244" s="316">
        <v>73861</v>
      </c>
      <c r="D244" s="316">
        <v>1261</v>
      </c>
      <c r="E244" s="316">
        <v>0</v>
      </c>
      <c r="F244" s="316">
        <v>2777</v>
      </c>
      <c r="G244" s="316">
        <v>4891</v>
      </c>
      <c r="H244" s="316">
        <v>0</v>
      </c>
      <c r="I244" s="316">
        <v>5391</v>
      </c>
      <c r="J244" s="316">
        <v>0</v>
      </c>
      <c r="K244" s="316">
        <v>5500</v>
      </c>
      <c r="L244" s="316">
        <v>0</v>
      </c>
      <c r="M244" s="316">
        <v>0</v>
      </c>
      <c r="N244" s="316">
        <v>0</v>
      </c>
      <c r="O244" s="316">
        <v>662456</v>
      </c>
      <c r="P244" s="316">
        <v>332800</v>
      </c>
      <c r="Q244" s="316">
        <v>158720</v>
      </c>
      <c r="R244" s="316">
        <v>130833</v>
      </c>
      <c r="S244" s="316">
        <v>819652</v>
      </c>
      <c r="T244" s="316">
        <v>1019629</v>
      </c>
      <c r="U244" s="243"/>
    </row>
    <row r="245" spans="1:21">
      <c r="A245" s="243" t="s">
        <v>2100</v>
      </c>
      <c r="B245" s="316">
        <v>6658</v>
      </c>
      <c r="C245" s="316">
        <v>104548</v>
      </c>
      <c r="D245" s="316">
        <v>2037</v>
      </c>
      <c r="E245" s="316">
        <v>0</v>
      </c>
      <c r="F245" s="316">
        <v>20234</v>
      </c>
      <c r="G245" s="316">
        <v>2090</v>
      </c>
      <c r="H245" s="316">
        <v>9300</v>
      </c>
      <c r="I245" s="316">
        <v>5385</v>
      </c>
      <c r="J245" s="316">
        <v>0</v>
      </c>
      <c r="K245" s="316">
        <v>4366</v>
      </c>
      <c r="L245" s="316">
        <v>0</v>
      </c>
      <c r="M245" s="316">
        <v>0</v>
      </c>
      <c r="N245" s="316">
        <v>0</v>
      </c>
      <c r="O245" s="316">
        <v>862582</v>
      </c>
      <c r="P245" s="316">
        <v>703353</v>
      </c>
      <c r="Q245" s="316">
        <v>13700</v>
      </c>
      <c r="R245" s="316">
        <v>66150</v>
      </c>
      <c r="S245" s="316">
        <v>943500</v>
      </c>
      <c r="T245" s="316">
        <v>963500</v>
      </c>
      <c r="U245" s="243"/>
    </row>
    <row r="246" spans="1:21">
      <c r="A246" s="243" t="s">
        <v>2145</v>
      </c>
      <c r="B246" s="316">
        <v>0</v>
      </c>
      <c r="C246" s="316">
        <v>16419</v>
      </c>
      <c r="D246" s="316">
        <v>554</v>
      </c>
      <c r="E246" s="316">
        <v>161</v>
      </c>
      <c r="F246" s="316">
        <v>4232</v>
      </c>
      <c r="G246" s="316">
        <v>0</v>
      </c>
      <c r="H246" s="316">
        <v>0</v>
      </c>
      <c r="I246" s="316">
        <v>457</v>
      </c>
      <c r="J246" s="316">
        <v>0</v>
      </c>
      <c r="K246" s="316">
        <v>0</v>
      </c>
      <c r="L246" s="316">
        <v>0</v>
      </c>
      <c r="M246" s="316">
        <v>0</v>
      </c>
      <c r="N246" s="316">
        <v>0</v>
      </c>
      <c r="O246" s="316">
        <v>320955</v>
      </c>
      <c r="P246" s="316">
        <v>139471</v>
      </c>
      <c r="Q246" s="316">
        <v>93207</v>
      </c>
      <c r="R246" s="316">
        <v>124610</v>
      </c>
      <c r="S246" s="316">
        <v>299849</v>
      </c>
      <c r="T246" s="316">
        <v>320849</v>
      </c>
      <c r="U246" s="243"/>
    </row>
    <row r="247" spans="1:21">
      <c r="A247" s="243" t="s">
        <v>2199</v>
      </c>
      <c r="B247" s="316">
        <v>0</v>
      </c>
      <c r="C247" s="316">
        <v>45757</v>
      </c>
      <c r="D247" s="316">
        <v>856</v>
      </c>
      <c r="E247" s="316">
        <v>1370</v>
      </c>
      <c r="F247" s="316">
        <v>6624</v>
      </c>
      <c r="G247" s="316">
        <v>46608</v>
      </c>
      <c r="H247" s="316">
        <v>0</v>
      </c>
      <c r="I247" s="316">
        <v>22942</v>
      </c>
      <c r="J247" s="316">
        <v>0</v>
      </c>
      <c r="K247" s="316">
        <v>0</v>
      </c>
      <c r="L247" s="316">
        <v>0</v>
      </c>
      <c r="M247" s="316">
        <v>0</v>
      </c>
      <c r="N247" s="316">
        <v>0</v>
      </c>
      <c r="O247" s="316">
        <v>412022</v>
      </c>
      <c r="P247" s="316">
        <v>318167</v>
      </c>
      <c r="Q247" s="316">
        <v>5277</v>
      </c>
      <c r="R247" s="316">
        <v>58635</v>
      </c>
      <c r="S247" s="316">
        <v>478800</v>
      </c>
      <c r="T247" s="316">
        <v>498800</v>
      </c>
      <c r="U247" s="243"/>
    </row>
    <row r="248" spans="1:21">
      <c r="A248" s="243" t="s">
        <v>2310</v>
      </c>
      <c r="B248" s="316">
        <v>4455</v>
      </c>
      <c r="C248" s="316">
        <v>93555</v>
      </c>
      <c r="D248" s="316">
        <v>4415</v>
      </c>
      <c r="E248" s="316">
        <v>65</v>
      </c>
      <c r="F248" s="316">
        <v>2607</v>
      </c>
      <c r="G248" s="316">
        <v>0</v>
      </c>
      <c r="H248" s="316">
        <v>0</v>
      </c>
      <c r="I248" s="316">
        <v>12582</v>
      </c>
      <c r="J248" s="316">
        <v>0</v>
      </c>
      <c r="K248" s="316">
        <v>343</v>
      </c>
      <c r="L248" s="316">
        <v>0</v>
      </c>
      <c r="M248" s="316">
        <v>0</v>
      </c>
      <c r="N248" s="316">
        <v>0</v>
      </c>
      <c r="O248" s="316">
        <v>559664</v>
      </c>
      <c r="P248" s="316">
        <v>401255</v>
      </c>
      <c r="Q248" s="316">
        <v>39881</v>
      </c>
      <c r="R248" s="316">
        <v>84221</v>
      </c>
      <c r="S248" s="316">
        <v>509093</v>
      </c>
      <c r="T248" s="316">
        <v>534548</v>
      </c>
      <c r="U248" s="243"/>
    </row>
    <row r="249" spans="1:21">
      <c r="A249" s="243" t="s">
        <v>1678</v>
      </c>
      <c r="B249" s="316">
        <v>3730</v>
      </c>
      <c r="C249" s="316">
        <v>26615.649280000001</v>
      </c>
      <c r="D249" s="316">
        <v>2404.39048</v>
      </c>
      <c r="E249" s="316">
        <v>329.87360999999999</v>
      </c>
      <c r="F249" s="316">
        <v>5261.8474100000003</v>
      </c>
      <c r="G249" s="316">
        <v>0</v>
      </c>
      <c r="H249" s="316">
        <v>0</v>
      </c>
      <c r="I249" s="316">
        <v>439</v>
      </c>
      <c r="J249" s="316">
        <v>0</v>
      </c>
      <c r="K249" s="316">
        <v>0</v>
      </c>
      <c r="L249" s="316">
        <v>0</v>
      </c>
      <c r="M249" s="316">
        <v>0</v>
      </c>
      <c r="N249" s="316">
        <v>0</v>
      </c>
      <c r="O249" s="316">
        <v>279909</v>
      </c>
      <c r="P249" s="316">
        <v>112379</v>
      </c>
      <c r="Q249" s="316">
        <v>108884</v>
      </c>
      <c r="R249" s="316">
        <v>78865</v>
      </c>
      <c r="S249" s="316">
        <v>320000</v>
      </c>
      <c r="T249" s="316">
        <v>340000</v>
      </c>
      <c r="U249" s="243"/>
    </row>
    <row r="250" spans="1:21">
      <c r="A250" s="243" t="s">
        <v>1734</v>
      </c>
      <c r="B250" s="316">
        <v>432</v>
      </c>
      <c r="C250" s="316">
        <v>73735</v>
      </c>
      <c r="D250" s="316">
        <v>1480</v>
      </c>
      <c r="E250" s="316">
        <v>45</v>
      </c>
      <c r="F250" s="316">
        <v>20984</v>
      </c>
      <c r="G250" s="316">
        <v>0</v>
      </c>
      <c r="H250" s="316">
        <v>0</v>
      </c>
      <c r="I250" s="316">
        <v>14701</v>
      </c>
      <c r="J250" s="316">
        <v>0</v>
      </c>
      <c r="K250" s="316">
        <v>1854</v>
      </c>
      <c r="L250" s="316">
        <v>1466</v>
      </c>
      <c r="M250" s="316">
        <v>0</v>
      </c>
      <c r="N250" s="316">
        <v>0</v>
      </c>
      <c r="O250" s="316">
        <v>1088383</v>
      </c>
      <c r="P250" s="316">
        <v>868868</v>
      </c>
      <c r="Q250" s="316">
        <v>54828</v>
      </c>
      <c r="R250" s="316">
        <v>59800</v>
      </c>
      <c r="S250" s="316">
        <v>1132000</v>
      </c>
      <c r="T250" s="316">
        <v>1222000</v>
      </c>
      <c r="U250" s="243"/>
    </row>
    <row r="251" spans="1:21">
      <c r="A251" s="243" t="s">
        <v>2079</v>
      </c>
      <c r="B251" s="316">
        <v>658</v>
      </c>
      <c r="C251" s="316">
        <v>38738</v>
      </c>
      <c r="D251" s="316">
        <v>4625</v>
      </c>
      <c r="E251" s="316">
        <v>117</v>
      </c>
      <c r="F251" s="316">
        <v>4597</v>
      </c>
      <c r="G251" s="316">
        <v>885</v>
      </c>
      <c r="H251" s="316">
        <v>0</v>
      </c>
      <c r="I251" s="316">
        <v>1980</v>
      </c>
      <c r="J251" s="316">
        <v>0</v>
      </c>
      <c r="K251" s="316">
        <v>224</v>
      </c>
      <c r="L251" s="316">
        <v>0</v>
      </c>
      <c r="M251" s="316">
        <v>0</v>
      </c>
      <c r="N251" s="316">
        <v>0</v>
      </c>
      <c r="O251" s="316">
        <v>197935</v>
      </c>
      <c r="P251" s="316">
        <v>137521</v>
      </c>
      <c r="Q251" s="316">
        <v>20750</v>
      </c>
      <c r="R251" s="316">
        <v>115750</v>
      </c>
      <c r="S251" s="316">
        <v>192292</v>
      </c>
      <c r="T251" s="316">
        <v>205453</v>
      </c>
      <c r="U251" s="243"/>
    </row>
    <row r="252" spans="1:21">
      <c r="A252" s="243" t="s">
        <v>1995</v>
      </c>
      <c r="B252" s="316">
        <v>119</v>
      </c>
      <c r="C252" s="316">
        <v>32331</v>
      </c>
      <c r="D252" s="316">
        <v>1822</v>
      </c>
      <c r="E252" s="316">
        <v>1518</v>
      </c>
      <c r="F252" s="316">
        <v>2915</v>
      </c>
      <c r="G252" s="316">
        <v>0</v>
      </c>
      <c r="H252" s="316">
        <v>0</v>
      </c>
      <c r="I252" s="316">
        <v>7554</v>
      </c>
      <c r="J252" s="316">
        <v>903</v>
      </c>
      <c r="K252" s="316">
        <v>0</v>
      </c>
      <c r="L252" s="316">
        <v>0</v>
      </c>
      <c r="M252" s="316">
        <v>0</v>
      </c>
      <c r="N252" s="316">
        <v>0</v>
      </c>
      <c r="O252" s="316">
        <v>231985</v>
      </c>
      <c r="P252" s="316">
        <v>133694</v>
      </c>
      <c r="Q252" s="316">
        <v>6481</v>
      </c>
      <c r="R252" s="316">
        <v>31110</v>
      </c>
      <c r="S252" s="316">
        <v>205000</v>
      </c>
      <c r="T252" s="316">
        <v>220000</v>
      </c>
      <c r="U252" s="243"/>
    </row>
    <row r="253" spans="1:21">
      <c r="A253" s="243" t="s">
        <v>2325</v>
      </c>
      <c r="B253" s="316">
        <v>3286</v>
      </c>
      <c r="C253" s="316">
        <v>44105</v>
      </c>
      <c r="D253" s="316">
        <v>4089</v>
      </c>
      <c r="E253" s="316">
        <v>838</v>
      </c>
      <c r="F253" s="316">
        <v>5128</v>
      </c>
      <c r="G253" s="316">
        <v>561</v>
      </c>
      <c r="H253" s="316">
        <v>0</v>
      </c>
      <c r="I253" s="316">
        <v>1235</v>
      </c>
      <c r="J253" s="316">
        <v>0</v>
      </c>
      <c r="K253" s="316">
        <v>5716</v>
      </c>
      <c r="L253" s="316">
        <v>0</v>
      </c>
      <c r="M253" s="316">
        <v>0</v>
      </c>
      <c r="N253" s="316">
        <v>2930</v>
      </c>
      <c r="O253" s="316">
        <v>375323</v>
      </c>
      <c r="P253" s="316">
        <v>284681</v>
      </c>
      <c r="Q253" s="316">
        <v>31221</v>
      </c>
      <c r="R253" s="316">
        <v>31684</v>
      </c>
      <c r="S253" s="316">
        <v>521000</v>
      </c>
      <c r="T253" s="316">
        <v>536000</v>
      </c>
      <c r="U253" s="243"/>
    </row>
    <row r="254" spans="1:21">
      <c r="A254" s="243" t="s">
        <v>1159</v>
      </c>
      <c r="B254" s="316">
        <v>961</v>
      </c>
      <c r="C254" s="316">
        <v>80508</v>
      </c>
      <c r="D254" s="316">
        <v>3979</v>
      </c>
      <c r="E254" s="316">
        <v>976</v>
      </c>
      <c r="F254" s="316">
        <v>5156</v>
      </c>
      <c r="G254" s="316">
        <v>0</v>
      </c>
      <c r="H254" s="316">
        <v>0</v>
      </c>
      <c r="I254" s="316">
        <v>8983</v>
      </c>
      <c r="J254" s="316">
        <v>0</v>
      </c>
      <c r="K254" s="316">
        <v>0</v>
      </c>
      <c r="L254" s="316">
        <v>0</v>
      </c>
      <c r="M254" s="316">
        <v>0</v>
      </c>
      <c r="N254" s="316">
        <v>0</v>
      </c>
      <c r="O254" s="316">
        <v>1074808</v>
      </c>
      <c r="P254" s="316">
        <v>651506</v>
      </c>
      <c r="Q254" s="316">
        <v>185122</v>
      </c>
      <c r="R254" s="316">
        <v>153960</v>
      </c>
      <c r="S254" s="316">
        <v>1083434</v>
      </c>
      <c r="T254" s="316">
        <v>1113434</v>
      </c>
      <c r="U254" s="243"/>
    </row>
    <row r="255" spans="1:21">
      <c r="A255" s="243" t="s">
        <v>1407</v>
      </c>
      <c r="B255" s="316">
        <v>3281</v>
      </c>
      <c r="C255" s="316">
        <v>74653</v>
      </c>
      <c r="D255" s="316">
        <v>5328</v>
      </c>
      <c r="E255" s="316">
        <v>221</v>
      </c>
      <c r="F255" s="316">
        <v>5596</v>
      </c>
      <c r="G255" s="316">
        <v>0</v>
      </c>
      <c r="H255" s="316">
        <v>0</v>
      </c>
      <c r="I255" s="316">
        <v>8974</v>
      </c>
      <c r="J255" s="316">
        <v>0</v>
      </c>
      <c r="K255" s="316">
        <v>0</v>
      </c>
      <c r="L255" s="316">
        <v>0</v>
      </c>
      <c r="M255" s="316">
        <v>0</v>
      </c>
      <c r="N255" s="316">
        <v>0</v>
      </c>
      <c r="O255" s="316">
        <v>591453.66619999998</v>
      </c>
      <c r="P255" s="316">
        <v>427476</v>
      </c>
      <c r="Q255" s="316">
        <v>0</v>
      </c>
      <c r="R255" s="316">
        <v>25020</v>
      </c>
      <c r="S255" s="316">
        <v>634764</v>
      </c>
      <c r="T255" s="316">
        <v>713907</v>
      </c>
      <c r="U255" s="243"/>
    </row>
    <row r="256" spans="1:21">
      <c r="A256" s="243" t="s">
        <v>1971</v>
      </c>
      <c r="B256" s="316">
        <v>10160</v>
      </c>
      <c r="C256" s="316">
        <v>106018</v>
      </c>
      <c r="D256" s="316">
        <v>7535</v>
      </c>
      <c r="E256" s="316">
        <v>1377</v>
      </c>
      <c r="F256" s="316">
        <v>5250</v>
      </c>
      <c r="G256" s="316">
        <v>0</v>
      </c>
      <c r="H256" s="316">
        <v>0</v>
      </c>
      <c r="I256" s="316">
        <v>14212</v>
      </c>
      <c r="J256" s="316">
        <v>0</v>
      </c>
      <c r="K256" s="316">
        <v>0</v>
      </c>
      <c r="L256" s="316">
        <v>0</v>
      </c>
      <c r="M256" s="316">
        <v>0</v>
      </c>
      <c r="N256" s="316">
        <v>0</v>
      </c>
      <c r="O256" s="316">
        <v>882674</v>
      </c>
      <c r="P256" s="316">
        <v>653670</v>
      </c>
      <c r="Q256" s="316">
        <v>116883</v>
      </c>
      <c r="R256" s="316">
        <v>87000</v>
      </c>
      <c r="S256" s="316">
        <v>886090.42799999996</v>
      </c>
      <c r="T256" s="316">
        <v>912306.66</v>
      </c>
      <c r="U256" s="243"/>
    </row>
    <row r="257" spans="1:21">
      <c r="A257" s="243" t="s">
        <v>2001</v>
      </c>
      <c r="B257" s="316">
        <v>16550</v>
      </c>
      <c r="C257" s="316">
        <v>147218.85949999999</v>
      </c>
      <c r="D257" s="316">
        <v>2795</v>
      </c>
      <c r="E257" s="316">
        <v>0</v>
      </c>
      <c r="F257" s="316">
        <v>7501</v>
      </c>
      <c r="G257" s="316">
        <v>16559</v>
      </c>
      <c r="H257" s="316">
        <v>0</v>
      </c>
      <c r="I257" s="316">
        <v>33152</v>
      </c>
      <c r="J257" s="316">
        <v>0</v>
      </c>
      <c r="K257" s="316">
        <v>0</v>
      </c>
      <c r="L257" s="316">
        <v>0</v>
      </c>
      <c r="M257" s="316">
        <v>0</v>
      </c>
      <c r="N257" s="316">
        <v>0</v>
      </c>
      <c r="O257" s="316">
        <v>1630317</v>
      </c>
      <c r="P257" s="316">
        <v>900418</v>
      </c>
      <c r="Q257" s="316">
        <v>320121</v>
      </c>
      <c r="R257" s="316">
        <v>363125</v>
      </c>
      <c r="S257" s="316">
        <v>1670000</v>
      </c>
      <c r="T257" s="316">
        <v>1720000</v>
      </c>
      <c r="U257" s="243"/>
    </row>
    <row r="258" spans="1:21">
      <c r="A258" s="243" t="s">
        <v>1803</v>
      </c>
      <c r="B258" s="316">
        <v>13261</v>
      </c>
      <c r="C258" s="316">
        <v>102173</v>
      </c>
      <c r="D258" s="316">
        <v>8410</v>
      </c>
      <c r="E258" s="316">
        <v>0</v>
      </c>
      <c r="F258" s="316">
        <v>30111</v>
      </c>
      <c r="G258" s="316">
        <v>56</v>
      </c>
      <c r="H258" s="316">
        <v>0</v>
      </c>
      <c r="I258" s="316">
        <v>11033</v>
      </c>
      <c r="J258" s="316">
        <v>0</v>
      </c>
      <c r="K258" s="316">
        <v>0</v>
      </c>
      <c r="L258" s="316">
        <v>0</v>
      </c>
      <c r="M258" s="316">
        <v>0</v>
      </c>
      <c r="N258" s="316">
        <v>0</v>
      </c>
      <c r="O258" s="316">
        <v>1089719</v>
      </c>
      <c r="P258" s="316">
        <v>725084</v>
      </c>
      <c r="Q258" s="316">
        <v>205033</v>
      </c>
      <c r="R258" s="316">
        <v>184119</v>
      </c>
      <c r="S258" s="316">
        <v>1110333</v>
      </c>
      <c r="T258" s="316">
        <v>1120333</v>
      </c>
      <c r="U258" s="243"/>
    </row>
    <row r="259" spans="1:21">
      <c r="A259" s="243" t="s">
        <v>1854</v>
      </c>
      <c r="B259" s="316">
        <v>212</v>
      </c>
      <c r="C259" s="316">
        <v>59199</v>
      </c>
      <c r="D259" s="316">
        <v>2913</v>
      </c>
      <c r="E259" s="316">
        <v>283</v>
      </c>
      <c r="F259" s="316">
        <v>12918</v>
      </c>
      <c r="G259" s="316">
        <v>0</v>
      </c>
      <c r="H259" s="316">
        <v>1916</v>
      </c>
      <c r="I259" s="316">
        <v>6545</v>
      </c>
      <c r="J259" s="316">
        <v>0</v>
      </c>
      <c r="K259" s="316">
        <v>0</v>
      </c>
      <c r="L259" s="316">
        <v>0</v>
      </c>
      <c r="M259" s="316">
        <v>0</v>
      </c>
      <c r="N259" s="316">
        <v>0</v>
      </c>
      <c r="O259" s="316">
        <v>598877</v>
      </c>
      <c r="P259" s="316">
        <v>427443</v>
      </c>
      <c r="Q259" s="316">
        <v>102890</v>
      </c>
      <c r="R259" s="316">
        <v>38945</v>
      </c>
      <c r="S259" s="316">
        <v>735000</v>
      </c>
      <c r="T259" s="316">
        <v>1235000</v>
      </c>
      <c r="U259" s="243"/>
    </row>
    <row r="260" spans="1:21">
      <c r="A260" s="243" t="s">
        <v>2052</v>
      </c>
      <c r="B260" s="316">
        <v>647.95000000000005</v>
      </c>
      <c r="C260" s="316">
        <v>80341.981199999995</v>
      </c>
      <c r="D260" s="316">
        <v>3188.5574900000001</v>
      </c>
      <c r="E260" s="316">
        <v>1025.81188</v>
      </c>
      <c r="F260" s="316">
        <v>4391.0267999999996</v>
      </c>
      <c r="G260" s="316">
        <v>27</v>
      </c>
      <c r="H260" s="316">
        <v>0</v>
      </c>
      <c r="I260" s="316">
        <v>11468</v>
      </c>
      <c r="J260" s="316">
        <v>68</v>
      </c>
      <c r="K260" s="316">
        <v>6311</v>
      </c>
      <c r="L260" s="316">
        <v>0</v>
      </c>
      <c r="M260" s="316">
        <v>0</v>
      </c>
      <c r="N260" s="316">
        <v>0</v>
      </c>
      <c r="O260" s="316">
        <v>797010</v>
      </c>
      <c r="P260" s="316">
        <v>643508</v>
      </c>
      <c r="Q260" s="316">
        <v>76185</v>
      </c>
      <c r="R260" s="316">
        <v>25000</v>
      </c>
      <c r="S260" s="316">
        <v>860000</v>
      </c>
      <c r="T260" s="316">
        <v>950000</v>
      </c>
      <c r="U260" s="243"/>
    </row>
    <row r="261" spans="1:21">
      <c r="A261" s="243" t="s">
        <v>2121</v>
      </c>
      <c r="B261" s="316">
        <v>22359</v>
      </c>
      <c r="C261" s="316">
        <v>119932</v>
      </c>
      <c r="D261" s="316">
        <v>15574</v>
      </c>
      <c r="E261" s="316">
        <v>937</v>
      </c>
      <c r="F261" s="316">
        <v>5864</v>
      </c>
      <c r="G261" s="316">
        <v>0</v>
      </c>
      <c r="H261" s="316">
        <v>0</v>
      </c>
      <c r="I261" s="316">
        <v>7283</v>
      </c>
      <c r="J261" s="316">
        <v>0</v>
      </c>
      <c r="K261" s="316">
        <v>111</v>
      </c>
      <c r="L261" s="316">
        <v>0</v>
      </c>
      <c r="M261" s="316">
        <v>0</v>
      </c>
      <c r="N261" s="316">
        <v>0</v>
      </c>
      <c r="O261" s="316">
        <v>689692</v>
      </c>
      <c r="P261" s="316">
        <v>554473</v>
      </c>
      <c r="Q261" s="316">
        <v>163277</v>
      </c>
      <c r="R261" s="316">
        <v>257296</v>
      </c>
      <c r="S261" s="316">
        <v>1097007</v>
      </c>
      <c r="T261" s="316">
        <v>1122007</v>
      </c>
      <c r="U261" s="243"/>
    </row>
    <row r="262" spans="1:21">
      <c r="A262" s="243" t="s">
        <v>1191</v>
      </c>
      <c r="B262" s="316">
        <v>70733</v>
      </c>
      <c r="C262" s="316">
        <v>292829</v>
      </c>
      <c r="D262" s="316">
        <v>8105</v>
      </c>
      <c r="E262" s="316">
        <v>0</v>
      </c>
      <c r="F262" s="316">
        <v>18896</v>
      </c>
      <c r="G262" s="316">
        <v>0</v>
      </c>
      <c r="H262" s="316">
        <v>0</v>
      </c>
      <c r="I262" s="316">
        <v>103434</v>
      </c>
      <c r="J262" s="316">
        <v>0</v>
      </c>
      <c r="K262" s="316">
        <v>0</v>
      </c>
      <c r="L262" s="316">
        <v>0</v>
      </c>
      <c r="M262" s="316">
        <v>0</v>
      </c>
      <c r="N262" s="316">
        <v>16486</v>
      </c>
      <c r="O262" s="316">
        <v>4907201</v>
      </c>
      <c r="P262" s="316">
        <v>3290092</v>
      </c>
      <c r="Q262" s="316">
        <v>377302</v>
      </c>
      <c r="R262" s="316">
        <v>105851</v>
      </c>
      <c r="S262" s="316">
        <v>3680417</v>
      </c>
      <c r="T262" s="316">
        <v>4500000</v>
      </c>
      <c r="U262" s="243"/>
    </row>
    <row r="263" spans="1:21">
      <c r="A263" s="243" t="s">
        <v>1352</v>
      </c>
      <c r="B263" s="316">
        <v>9642</v>
      </c>
      <c r="C263" s="316">
        <v>94291</v>
      </c>
      <c r="D263" s="316">
        <v>5803</v>
      </c>
      <c r="E263" s="316">
        <v>384</v>
      </c>
      <c r="F263" s="316">
        <v>13547</v>
      </c>
      <c r="G263" s="316">
        <v>7304</v>
      </c>
      <c r="H263" s="316">
        <v>0</v>
      </c>
      <c r="I263" s="316">
        <v>12557</v>
      </c>
      <c r="J263" s="316">
        <v>0</v>
      </c>
      <c r="K263" s="316">
        <v>769</v>
      </c>
      <c r="L263" s="316">
        <v>0</v>
      </c>
      <c r="M263" s="316">
        <v>0</v>
      </c>
      <c r="N263" s="316">
        <v>0</v>
      </c>
      <c r="O263" s="316">
        <v>513533</v>
      </c>
      <c r="P263" s="316">
        <v>261441</v>
      </c>
      <c r="Q263" s="316">
        <v>63652</v>
      </c>
      <c r="R263" s="316">
        <v>243930</v>
      </c>
      <c r="S263" s="316">
        <v>518023</v>
      </c>
      <c r="T263" s="316">
        <v>538023</v>
      </c>
      <c r="U263" s="243"/>
    </row>
    <row r="264" spans="1:21">
      <c r="A264" s="243" t="s">
        <v>1422</v>
      </c>
      <c r="B264" s="316">
        <v>458</v>
      </c>
      <c r="C264" s="316">
        <v>86391</v>
      </c>
      <c r="D264" s="316">
        <v>4833</v>
      </c>
      <c r="E264" s="316">
        <v>55</v>
      </c>
      <c r="F264" s="316">
        <v>7518</v>
      </c>
      <c r="G264" s="316">
        <v>0</v>
      </c>
      <c r="H264" s="316">
        <v>0</v>
      </c>
      <c r="I264" s="316">
        <v>14417</v>
      </c>
      <c r="J264" s="316">
        <v>0</v>
      </c>
      <c r="K264" s="316">
        <v>305</v>
      </c>
      <c r="L264" s="316">
        <v>0</v>
      </c>
      <c r="M264" s="316">
        <v>0</v>
      </c>
      <c r="N264" s="316">
        <v>0</v>
      </c>
      <c r="O264" s="316">
        <v>731026</v>
      </c>
      <c r="P264" s="316">
        <v>703391</v>
      </c>
      <c r="Q264" s="316">
        <v>11867</v>
      </c>
      <c r="R264" s="316">
        <v>43296</v>
      </c>
      <c r="S264" s="316">
        <v>837000</v>
      </c>
      <c r="T264" s="316">
        <v>898000</v>
      </c>
      <c r="U264" s="243"/>
    </row>
    <row r="265" spans="1:21">
      <c r="A265" s="243" t="s">
        <v>1992</v>
      </c>
      <c r="B265" s="316">
        <v>51452</v>
      </c>
      <c r="C265" s="316">
        <v>40072</v>
      </c>
      <c r="D265" s="316">
        <v>3140</v>
      </c>
      <c r="E265" s="316">
        <v>4882</v>
      </c>
      <c r="F265" s="316">
        <v>21178</v>
      </c>
      <c r="G265" s="316">
        <v>0</v>
      </c>
      <c r="H265" s="316">
        <v>0</v>
      </c>
      <c r="I265" s="316">
        <v>30831</v>
      </c>
      <c r="J265" s="316">
        <v>0</v>
      </c>
      <c r="K265" s="316">
        <v>0</v>
      </c>
      <c r="L265" s="316">
        <v>0</v>
      </c>
      <c r="M265" s="316">
        <v>0</v>
      </c>
      <c r="N265" s="316">
        <v>0</v>
      </c>
      <c r="O265" s="316">
        <v>836613</v>
      </c>
      <c r="P265" s="316">
        <v>470808</v>
      </c>
      <c r="Q265" s="316">
        <v>63785</v>
      </c>
      <c r="R265" s="316">
        <v>30704</v>
      </c>
      <c r="S265" s="316">
        <v>553503</v>
      </c>
      <c r="T265" s="316">
        <v>861852</v>
      </c>
      <c r="U265" s="243"/>
    </row>
    <row r="266" spans="1:21">
      <c r="A266" s="243" t="s">
        <v>2013</v>
      </c>
      <c r="B266" s="316">
        <v>4263</v>
      </c>
      <c r="C266" s="316">
        <v>41219</v>
      </c>
      <c r="D266" s="316">
        <v>12165</v>
      </c>
      <c r="E266" s="316">
        <v>3806</v>
      </c>
      <c r="F266" s="316">
        <v>1892</v>
      </c>
      <c r="G266" s="316">
        <v>4078.8440000000001</v>
      </c>
      <c r="H266" s="316">
        <v>0</v>
      </c>
      <c r="I266" s="316">
        <v>5248</v>
      </c>
      <c r="J266" s="316">
        <v>0</v>
      </c>
      <c r="K266" s="316">
        <v>191</v>
      </c>
      <c r="L266" s="316">
        <v>0</v>
      </c>
      <c r="M266" s="316">
        <v>0</v>
      </c>
      <c r="N266" s="316">
        <v>0</v>
      </c>
      <c r="O266" s="316">
        <v>474521</v>
      </c>
      <c r="P266" s="316">
        <v>329960</v>
      </c>
      <c r="Q266" s="316">
        <v>47197</v>
      </c>
      <c r="R266" s="316">
        <v>89557</v>
      </c>
      <c r="S266" s="316">
        <v>430000</v>
      </c>
      <c r="T266" s="316">
        <v>510194</v>
      </c>
      <c r="U266" s="243"/>
    </row>
    <row r="267" spans="1:21">
      <c r="A267" s="243" t="s">
        <v>2217</v>
      </c>
      <c r="B267" s="316">
        <v>1324.4470899999999</v>
      </c>
      <c r="C267" s="316">
        <v>48646.691659999997</v>
      </c>
      <c r="D267" s="316">
        <v>3793.79943</v>
      </c>
      <c r="E267" s="316">
        <v>4962.6457899999996</v>
      </c>
      <c r="F267" s="316">
        <v>32086.795259999999</v>
      </c>
      <c r="G267" s="316">
        <v>5499.6750599999996</v>
      </c>
      <c r="H267" s="316">
        <v>0</v>
      </c>
      <c r="I267" s="316">
        <v>3341.5505199999998</v>
      </c>
      <c r="J267" s="316">
        <v>0</v>
      </c>
      <c r="K267" s="316">
        <v>1648.7829999999999</v>
      </c>
      <c r="L267" s="316">
        <v>0</v>
      </c>
      <c r="M267" s="316">
        <v>0</v>
      </c>
      <c r="N267" s="316">
        <v>0</v>
      </c>
      <c r="O267" s="316">
        <v>390185</v>
      </c>
      <c r="P267" s="316">
        <v>265591</v>
      </c>
      <c r="Q267" s="316">
        <v>2578</v>
      </c>
      <c r="R267" s="316">
        <v>140771</v>
      </c>
      <c r="S267" s="316">
        <v>431250</v>
      </c>
      <c r="T267" s="316">
        <v>474380</v>
      </c>
      <c r="U267" s="243"/>
    </row>
    <row r="268" spans="1:21">
      <c r="A268" s="243" t="s">
        <v>2334</v>
      </c>
      <c r="B268" s="316">
        <v>3252</v>
      </c>
      <c r="C268" s="316">
        <v>110198</v>
      </c>
      <c r="D268" s="316">
        <v>10015</v>
      </c>
      <c r="E268" s="316">
        <v>439</v>
      </c>
      <c r="F268" s="316">
        <v>9965</v>
      </c>
      <c r="G268" s="316">
        <v>0</v>
      </c>
      <c r="H268" s="316">
        <v>0</v>
      </c>
      <c r="I268" s="316">
        <v>10380</v>
      </c>
      <c r="J268" s="316">
        <v>0</v>
      </c>
      <c r="K268" s="316">
        <v>5137</v>
      </c>
      <c r="L268" s="316">
        <v>112</v>
      </c>
      <c r="M268" s="316">
        <v>0</v>
      </c>
      <c r="N268" s="316">
        <v>0</v>
      </c>
      <c r="O268" s="316">
        <v>969595</v>
      </c>
      <c r="P268" s="316">
        <v>710248</v>
      </c>
      <c r="Q268" s="316">
        <v>76928</v>
      </c>
      <c r="R268" s="316">
        <v>58464</v>
      </c>
      <c r="S268" s="316">
        <v>1135016</v>
      </c>
      <c r="T268" s="316">
        <v>1163321</v>
      </c>
      <c r="U268" s="243"/>
    </row>
    <row r="269" spans="1:21">
      <c r="A269" s="243" t="s">
        <v>1218</v>
      </c>
      <c r="B269" s="316">
        <v>17709</v>
      </c>
      <c r="C269" s="316">
        <v>96675</v>
      </c>
      <c r="D269" s="316">
        <v>8692</v>
      </c>
      <c r="E269" s="316">
        <v>185</v>
      </c>
      <c r="F269" s="316">
        <v>21944</v>
      </c>
      <c r="G269" s="316">
        <v>8878</v>
      </c>
      <c r="H269" s="316">
        <v>0</v>
      </c>
      <c r="I269" s="316">
        <v>4645</v>
      </c>
      <c r="J269" s="316">
        <v>0</v>
      </c>
      <c r="K269" s="316">
        <v>97</v>
      </c>
      <c r="L269" s="316">
        <v>0</v>
      </c>
      <c r="M269" s="316">
        <v>0</v>
      </c>
      <c r="N269" s="316">
        <v>0</v>
      </c>
      <c r="O269" s="316">
        <v>766733</v>
      </c>
      <c r="P269" s="316">
        <v>465115</v>
      </c>
      <c r="Q269" s="316">
        <v>132835</v>
      </c>
      <c r="R269" s="316">
        <v>64878</v>
      </c>
      <c r="S269" s="316">
        <v>840000</v>
      </c>
      <c r="T269" s="316">
        <v>860000</v>
      </c>
      <c r="U269" s="243"/>
    </row>
    <row r="270" spans="1:21">
      <c r="A270" s="243" t="s">
        <v>1266</v>
      </c>
      <c r="B270" s="316">
        <v>0</v>
      </c>
      <c r="C270" s="316">
        <v>49137</v>
      </c>
      <c r="D270" s="316">
        <v>187</v>
      </c>
      <c r="E270" s="316">
        <v>0</v>
      </c>
      <c r="F270" s="316">
        <v>8366</v>
      </c>
      <c r="G270" s="316">
        <v>0</v>
      </c>
      <c r="H270" s="316">
        <v>0</v>
      </c>
      <c r="I270" s="316">
        <v>987</v>
      </c>
      <c r="J270" s="316">
        <v>0</v>
      </c>
      <c r="K270" s="316">
        <v>0</v>
      </c>
      <c r="L270" s="316">
        <v>0</v>
      </c>
      <c r="M270" s="316">
        <v>0</v>
      </c>
      <c r="N270" s="316">
        <v>0</v>
      </c>
      <c r="O270" s="316">
        <v>237125</v>
      </c>
      <c r="P270" s="316">
        <v>132890</v>
      </c>
      <c r="Q270" s="316">
        <v>24000</v>
      </c>
      <c r="R270" s="316">
        <v>41700</v>
      </c>
      <c r="S270" s="316">
        <v>163000</v>
      </c>
      <c r="T270" s="316">
        <v>171000</v>
      </c>
      <c r="U270" s="243"/>
    </row>
    <row r="271" spans="1:21">
      <c r="A271" s="243" t="s">
        <v>1675</v>
      </c>
      <c r="B271" s="316">
        <v>5209</v>
      </c>
      <c r="C271" s="316">
        <v>123943</v>
      </c>
      <c r="D271" s="316">
        <v>5303</v>
      </c>
      <c r="E271" s="316">
        <v>499</v>
      </c>
      <c r="F271" s="316">
        <v>6171</v>
      </c>
      <c r="G271" s="316">
        <v>2214</v>
      </c>
      <c r="H271" s="316">
        <v>0</v>
      </c>
      <c r="I271" s="316">
        <v>11786</v>
      </c>
      <c r="J271" s="316">
        <v>0</v>
      </c>
      <c r="K271" s="316">
        <v>907</v>
      </c>
      <c r="L271" s="316">
        <v>0</v>
      </c>
      <c r="M271" s="316">
        <v>0</v>
      </c>
      <c r="N271" s="316">
        <v>2873</v>
      </c>
      <c r="O271" s="316">
        <v>863146</v>
      </c>
      <c r="P271" s="316">
        <v>613809</v>
      </c>
      <c r="Q271" s="316">
        <v>81660</v>
      </c>
      <c r="R271" s="316">
        <v>42875</v>
      </c>
      <c r="S271" s="316">
        <v>871500</v>
      </c>
      <c r="T271" s="316">
        <v>896500</v>
      </c>
      <c r="U271" s="243"/>
    </row>
    <row r="272" spans="1:21">
      <c r="A272" s="243" t="s">
        <v>1701</v>
      </c>
      <c r="B272" s="316">
        <v>10745</v>
      </c>
      <c r="C272" s="316">
        <v>337206</v>
      </c>
      <c r="D272" s="316">
        <v>11447</v>
      </c>
      <c r="E272" s="316">
        <v>0</v>
      </c>
      <c r="F272" s="316">
        <v>34640</v>
      </c>
      <c r="G272" s="316">
        <v>1807</v>
      </c>
      <c r="H272" s="316">
        <v>0</v>
      </c>
      <c r="I272" s="316">
        <v>65297</v>
      </c>
      <c r="J272" s="316">
        <v>0</v>
      </c>
      <c r="K272" s="316">
        <v>2108</v>
      </c>
      <c r="L272" s="316">
        <v>0</v>
      </c>
      <c r="M272" s="316">
        <v>0</v>
      </c>
      <c r="N272" s="316">
        <v>0</v>
      </c>
      <c r="O272" s="316">
        <v>3297575</v>
      </c>
      <c r="P272" s="316">
        <v>2449492</v>
      </c>
      <c r="Q272" s="316">
        <v>519020</v>
      </c>
      <c r="R272" s="316">
        <v>50861</v>
      </c>
      <c r="S272" s="316">
        <v>3460000</v>
      </c>
      <c r="T272" s="316">
        <v>3780000</v>
      </c>
      <c r="U272" s="243"/>
    </row>
    <row r="273" spans="1:21">
      <c r="A273" s="243" t="s">
        <v>2214</v>
      </c>
      <c r="B273" s="316">
        <v>1306</v>
      </c>
      <c r="C273" s="316">
        <v>39077</v>
      </c>
      <c r="D273" s="316">
        <v>6563</v>
      </c>
      <c r="E273" s="316">
        <v>1941</v>
      </c>
      <c r="F273" s="316">
        <v>33518</v>
      </c>
      <c r="G273" s="316">
        <v>13</v>
      </c>
      <c r="H273" s="316">
        <v>750</v>
      </c>
      <c r="I273" s="316">
        <v>6288.741</v>
      </c>
      <c r="J273" s="316">
        <v>0</v>
      </c>
      <c r="K273" s="316">
        <v>319.99200000000002</v>
      </c>
      <c r="L273" s="316">
        <v>0</v>
      </c>
      <c r="M273" s="316">
        <v>0</v>
      </c>
      <c r="N273" s="316">
        <v>0</v>
      </c>
      <c r="O273" s="316">
        <v>524375</v>
      </c>
      <c r="P273" s="316">
        <v>253328</v>
      </c>
      <c r="Q273" s="316">
        <v>99747</v>
      </c>
      <c r="R273" s="316">
        <v>14313</v>
      </c>
      <c r="S273" s="316">
        <v>407616</v>
      </c>
      <c r="T273" s="316">
        <v>528205</v>
      </c>
      <c r="U273" s="243"/>
    </row>
    <row r="274" spans="1:21">
      <c r="A274" s="243" t="s">
        <v>1522</v>
      </c>
      <c r="B274" s="316">
        <v>317</v>
      </c>
      <c r="C274" s="316">
        <v>64719.953999999998</v>
      </c>
      <c r="D274" s="316">
        <v>5657.3590000000004</v>
      </c>
      <c r="E274" s="316">
        <v>1749.04</v>
      </c>
      <c r="F274" s="316">
        <v>2424.6869999999999</v>
      </c>
      <c r="G274" s="316">
        <v>2500</v>
      </c>
      <c r="H274" s="316">
        <v>0</v>
      </c>
      <c r="I274" s="316">
        <v>7303</v>
      </c>
      <c r="J274" s="316">
        <v>0</v>
      </c>
      <c r="K274" s="316">
        <v>0</v>
      </c>
      <c r="L274" s="316">
        <v>0</v>
      </c>
      <c r="M274" s="316">
        <v>0</v>
      </c>
      <c r="N274" s="316">
        <v>0</v>
      </c>
      <c r="O274" s="316">
        <v>810385</v>
      </c>
      <c r="P274" s="316">
        <v>684966</v>
      </c>
      <c r="Q274" s="316">
        <v>49498</v>
      </c>
      <c r="R274" s="316">
        <v>71904</v>
      </c>
      <c r="S274" s="316">
        <v>880000</v>
      </c>
      <c r="T274" s="316">
        <v>895000</v>
      </c>
      <c r="U274" s="243"/>
    </row>
    <row r="275" spans="1:21">
      <c r="A275" s="243" t="s">
        <v>1334</v>
      </c>
      <c r="B275" s="316">
        <v>359</v>
      </c>
      <c r="C275" s="316">
        <v>87311</v>
      </c>
      <c r="D275" s="316">
        <v>8517</v>
      </c>
      <c r="E275" s="316">
        <v>5741</v>
      </c>
      <c r="F275" s="316">
        <v>5</v>
      </c>
      <c r="G275" s="316">
        <v>0</v>
      </c>
      <c r="H275" s="316">
        <v>0</v>
      </c>
      <c r="I275" s="316">
        <v>24709</v>
      </c>
      <c r="J275" s="316">
        <v>0</v>
      </c>
      <c r="K275" s="316">
        <v>0</v>
      </c>
      <c r="L275" s="316">
        <v>0</v>
      </c>
      <c r="M275" s="316">
        <v>0</v>
      </c>
      <c r="N275" s="316">
        <v>0</v>
      </c>
      <c r="O275" s="316">
        <v>90470</v>
      </c>
      <c r="P275" s="316">
        <v>0</v>
      </c>
      <c r="Q275" s="316">
        <v>13417</v>
      </c>
      <c r="R275" s="316">
        <v>1982330</v>
      </c>
      <c r="S275" s="316">
        <v>229600</v>
      </c>
      <c r="T275" s="316">
        <v>329600</v>
      </c>
      <c r="U275" s="243"/>
    </row>
    <row r="276" spans="1:21">
      <c r="A276" s="243" t="s">
        <v>1152</v>
      </c>
      <c r="B276" s="316">
        <v>25636</v>
      </c>
      <c r="C276" s="316">
        <v>342412</v>
      </c>
      <c r="D276" s="316">
        <v>1441</v>
      </c>
      <c r="E276" s="316">
        <v>0</v>
      </c>
      <c r="F276" s="316">
        <v>71467</v>
      </c>
      <c r="G276" s="316">
        <v>157320</v>
      </c>
      <c r="H276" s="316">
        <v>0</v>
      </c>
      <c r="I276" s="316">
        <v>254551</v>
      </c>
      <c r="J276" s="316">
        <v>0</v>
      </c>
      <c r="K276" s="316">
        <v>0</v>
      </c>
      <c r="L276" s="316">
        <v>0</v>
      </c>
      <c r="M276" s="316">
        <v>0</v>
      </c>
      <c r="N276" s="316">
        <v>0</v>
      </c>
      <c r="O276" s="316">
        <v>1650436.987</v>
      </c>
      <c r="P276" s="316">
        <v>1191117</v>
      </c>
      <c r="Q276" s="316">
        <v>275360</v>
      </c>
      <c r="R276" s="316">
        <v>319862</v>
      </c>
      <c r="S276" s="316">
        <v>1600000</v>
      </c>
      <c r="T276" s="316">
        <v>1700000</v>
      </c>
      <c r="U276" s="243"/>
    </row>
    <row r="277" spans="1:21">
      <c r="A277" s="243" t="s">
        <v>1156</v>
      </c>
      <c r="B277" s="316">
        <v>26797.8089</v>
      </c>
      <c r="C277" s="316">
        <v>177075.60920000001</v>
      </c>
      <c r="D277" s="316">
        <v>6001.0042999999996</v>
      </c>
      <c r="E277" s="316">
        <v>2440.2116000000001</v>
      </c>
      <c r="F277" s="316">
        <v>3135.1006000000002</v>
      </c>
      <c r="G277" s="316">
        <v>30167.84823</v>
      </c>
      <c r="H277" s="316">
        <v>0</v>
      </c>
      <c r="I277" s="316">
        <v>28021.749589999999</v>
      </c>
      <c r="J277" s="316">
        <v>0</v>
      </c>
      <c r="K277" s="316">
        <v>16.01229</v>
      </c>
      <c r="L277" s="316">
        <v>0</v>
      </c>
      <c r="M277" s="316">
        <v>0</v>
      </c>
      <c r="N277" s="316">
        <v>0</v>
      </c>
      <c r="O277" s="316">
        <v>953324.70259999996</v>
      </c>
      <c r="P277" s="316">
        <v>687395</v>
      </c>
      <c r="Q277" s="316">
        <v>11925</v>
      </c>
      <c r="R277" s="316">
        <v>108300</v>
      </c>
      <c r="S277" s="316">
        <v>807948</v>
      </c>
      <c r="T277" s="316">
        <v>819873</v>
      </c>
      <c r="U277" s="243"/>
    </row>
    <row r="278" spans="1:21">
      <c r="A278" s="243" t="s">
        <v>1188</v>
      </c>
      <c r="B278" s="316">
        <v>50</v>
      </c>
      <c r="C278" s="316">
        <v>26752.853760000002</v>
      </c>
      <c r="D278" s="316">
        <v>1800.7701199999999</v>
      </c>
      <c r="E278" s="316">
        <v>411.02197000000001</v>
      </c>
      <c r="F278" s="316">
        <v>329.65852000000001</v>
      </c>
      <c r="G278" s="316">
        <v>15.227</v>
      </c>
      <c r="H278" s="316">
        <v>270</v>
      </c>
      <c r="I278" s="316">
        <v>2977.4760999999999</v>
      </c>
      <c r="J278" s="316">
        <v>0</v>
      </c>
      <c r="K278" s="316">
        <v>2938.4177399999999</v>
      </c>
      <c r="L278" s="316">
        <v>0</v>
      </c>
      <c r="M278" s="316">
        <v>0</v>
      </c>
      <c r="N278" s="316">
        <v>0</v>
      </c>
      <c r="O278" s="316">
        <v>274898.84629999998</v>
      </c>
      <c r="P278" s="316">
        <v>223377.56299999999</v>
      </c>
      <c r="Q278" s="316">
        <v>23240.859560000001</v>
      </c>
      <c r="R278" s="316">
        <v>50302</v>
      </c>
      <c r="S278" s="316">
        <v>404000</v>
      </c>
      <c r="T278" s="316">
        <v>472000</v>
      </c>
      <c r="U278" s="243"/>
    </row>
    <row r="279" spans="1:21">
      <c r="A279" s="243" t="s">
        <v>1227</v>
      </c>
      <c r="B279" s="316">
        <v>8060.6529700000001</v>
      </c>
      <c r="C279" s="316">
        <v>125259.31879999999</v>
      </c>
      <c r="D279" s="316">
        <v>2014.7368100000001</v>
      </c>
      <c r="E279" s="316">
        <v>8731.0267800000001</v>
      </c>
      <c r="F279" s="316">
        <v>431.63963000000001</v>
      </c>
      <c r="G279" s="316">
        <v>40006.029399999999</v>
      </c>
      <c r="H279" s="316">
        <v>0</v>
      </c>
      <c r="I279" s="316">
        <v>10750.35641</v>
      </c>
      <c r="J279" s="316">
        <v>0</v>
      </c>
      <c r="K279" s="316">
        <v>0</v>
      </c>
      <c r="L279" s="316">
        <v>0</v>
      </c>
      <c r="M279" s="316">
        <v>0</v>
      </c>
      <c r="N279" s="316">
        <v>7012.3069500000001</v>
      </c>
      <c r="O279" s="316">
        <v>1146170.148</v>
      </c>
      <c r="P279" s="316">
        <v>774900.50970000005</v>
      </c>
      <c r="Q279" s="316">
        <v>35002.615469999997</v>
      </c>
      <c r="R279" s="316">
        <v>238294.78109999999</v>
      </c>
      <c r="S279" s="316">
        <v>1500000</v>
      </c>
      <c r="T279" s="316">
        <v>1700000</v>
      </c>
      <c r="U279" s="243"/>
    </row>
    <row r="280" spans="1:21">
      <c r="A280" s="243" t="s">
        <v>1242</v>
      </c>
      <c r="B280" s="316">
        <v>475</v>
      </c>
      <c r="C280" s="316">
        <v>15669</v>
      </c>
      <c r="D280" s="316">
        <v>137</v>
      </c>
      <c r="E280" s="316">
        <v>2583</v>
      </c>
      <c r="F280" s="316">
        <v>2186</v>
      </c>
      <c r="G280" s="316">
        <v>0</v>
      </c>
      <c r="H280" s="316">
        <v>0</v>
      </c>
      <c r="I280" s="316">
        <v>88</v>
      </c>
      <c r="J280" s="316">
        <v>0</v>
      </c>
      <c r="K280" s="316">
        <v>0</v>
      </c>
      <c r="L280" s="316">
        <v>0</v>
      </c>
      <c r="M280" s="316">
        <v>0</v>
      </c>
      <c r="N280" s="316">
        <v>0</v>
      </c>
      <c r="O280" s="316">
        <v>29944</v>
      </c>
      <c r="P280" s="316">
        <v>0</v>
      </c>
      <c r="Q280" s="316">
        <v>29944</v>
      </c>
      <c r="R280" s="316">
        <v>344000</v>
      </c>
      <c r="S280" s="316">
        <v>40000</v>
      </c>
      <c r="T280" s="316">
        <v>60000</v>
      </c>
      <c r="U280" s="243"/>
    </row>
    <row r="281" spans="1:21">
      <c r="A281" s="243" t="s">
        <v>1286</v>
      </c>
      <c r="B281" s="316">
        <v>29978</v>
      </c>
      <c r="C281" s="316">
        <v>188931</v>
      </c>
      <c r="D281" s="316">
        <v>2691</v>
      </c>
      <c r="E281" s="316">
        <v>419</v>
      </c>
      <c r="F281" s="316">
        <v>1992</v>
      </c>
      <c r="G281" s="316">
        <v>0</v>
      </c>
      <c r="H281" s="316">
        <v>0</v>
      </c>
      <c r="I281" s="316">
        <v>65866.33</v>
      </c>
      <c r="J281" s="316">
        <v>0</v>
      </c>
      <c r="K281" s="316">
        <v>0</v>
      </c>
      <c r="L281" s="316">
        <v>0</v>
      </c>
      <c r="M281" s="316">
        <v>0</v>
      </c>
      <c r="N281" s="316">
        <v>0</v>
      </c>
      <c r="O281" s="316">
        <v>622282.36</v>
      </c>
      <c r="P281" s="316">
        <v>323238.2819</v>
      </c>
      <c r="Q281" s="316">
        <v>44962.989260000002</v>
      </c>
      <c r="R281" s="316">
        <v>733556.32220000005</v>
      </c>
      <c r="S281" s="316">
        <v>707000</v>
      </c>
      <c r="T281" s="316">
        <v>907000</v>
      </c>
      <c r="U281" s="243"/>
    </row>
    <row r="282" spans="1:21">
      <c r="A282" s="243" t="s">
        <v>1358</v>
      </c>
      <c r="B282" s="316">
        <v>3377</v>
      </c>
      <c r="C282" s="316">
        <v>67584</v>
      </c>
      <c r="D282" s="316">
        <v>3238</v>
      </c>
      <c r="E282" s="316">
        <v>3404</v>
      </c>
      <c r="F282" s="316">
        <v>2350</v>
      </c>
      <c r="G282" s="316">
        <v>0</v>
      </c>
      <c r="H282" s="316">
        <v>0</v>
      </c>
      <c r="I282" s="316">
        <v>40909</v>
      </c>
      <c r="J282" s="316">
        <v>0</v>
      </c>
      <c r="K282" s="316">
        <v>38542</v>
      </c>
      <c r="L282" s="316">
        <v>11634</v>
      </c>
      <c r="M282" s="316">
        <v>0</v>
      </c>
      <c r="N282" s="316">
        <v>186000</v>
      </c>
      <c r="O282" s="316">
        <v>1764278</v>
      </c>
      <c r="P282" s="316">
        <v>1277501</v>
      </c>
      <c r="Q282" s="316">
        <v>68205</v>
      </c>
      <c r="R282" s="316">
        <v>101700</v>
      </c>
      <c r="S282" s="316">
        <v>1366500</v>
      </c>
      <c r="T282" s="316">
        <v>1416500</v>
      </c>
      <c r="U282" s="243"/>
    </row>
    <row r="283" spans="1:21">
      <c r="A283" s="243" t="s">
        <v>1434</v>
      </c>
      <c r="B283" s="316">
        <v>10502</v>
      </c>
      <c r="C283" s="316">
        <v>129785.41379999999</v>
      </c>
      <c r="D283" s="316">
        <v>2888.7579300000002</v>
      </c>
      <c r="E283" s="316">
        <v>404.07988999999998</v>
      </c>
      <c r="F283" s="316">
        <v>15816.37269</v>
      </c>
      <c r="G283" s="316">
        <v>10582.945040000001</v>
      </c>
      <c r="H283" s="316">
        <v>0</v>
      </c>
      <c r="I283" s="316">
        <v>48346</v>
      </c>
      <c r="J283" s="316">
        <v>0</v>
      </c>
      <c r="K283" s="316">
        <v>135</v>
      </c>
      <c r="L283" s="316">
        <v>0</v>
      </c>
      <c r="M283" s="316">
        <v>0</v>
      </c>
      <c r="N283" s="316">
        <v>0</v>
      </c>
      <c r="O283" s="316">
        <v>877165.56299999997</v>
      </c>
      <c r="P283" s="316">
        <v>877531.7463</v>
      </c>
      <c r="Q283" s="316">
        <v>95165.926359999998</v>
      </c>
      <c r="R283" s="316">
        <v>506836</v>
      </c>
      <c r="S283" s="316">
        <v>1164678</v>
      </c>
      <c r="T283" s="316">
        <v>1204678</v>
      </c>
      <c r="U283" s="243"/>
    </row>
    <row r="284" spans="1:21">
      <c r="A284" s="243" t="s">
        <v>1480</v>
      </c>
      <c r="B284" s="316">
        <v>36202</v>
      </c>
      <c r="C284" s="316">
        <v>165677</v>
      </c>
      <c r="D284" s="316">
        <v>3519</v>
      </c>
      <c r="E284" s="316">
        <v>2188</v>
      </c>
      <c r="F284" s="316">
        <v>5741</v>
      </c>
      <c r="G284" s="316">
        <v>0</v>
      </c>
      <c r="H284" s="316">
        <v>0</v>
      </c>
      <c r="I284" s="316">
        <v>30992</v>
      </c>
      <c r="J284" s="316">
        <v>0</v>
      </c>
      <c r="K284" s="316">
        <v>0</v>
      </c>
      <c r="L284" s="316">
        <v>0</v>
      </c>
      <c r="M284" s="316">
        <v>0</v>
      </c>
      <c r="N284" s="316">
        <v>0</v>
      </c>
      <c r="O284" s="316">
        <v>1336209</v>
      </c>
      <c r="P284" s="316">
        <v>1118235.371</v>
      </c>
      <c r="Q284" s="316">
        <v>26340.344239999999</v>
      </c>
      <c r="R284" s="316">
        <v>36865</v>
      </c>
      <c r="S284" s="316">
        <v>1355000</v>
      </c>
      <c r="T284" s="316">
        <v>1655000</v>
      </c>
      <c r="U284" s="243"/>
    </row>
    <row r="285" spans="1:21">
      <c r="A285" s="243" t="s">
        <v>1549</v>
      </c>
      <c r="B285" s="316">
        <v>24745</v>
      </c>
      <c r="C285" s="316">
        <v>131116.704</v>
      </c>
      <c r="D285" s="316">
        <v>6147.9440000000004</v>
      </c>
      <c r="E285" s="316">
        <v>0</v>
      </c>
      <c r="F285" s="316">
        <v>2109.5210000000002</v>
      </c>
      <c r="G285" s="316">
        <v>0</v>
      </c>
      <c r="H285" s="316">
        <v>0</v>
      </c>
      <c r="I285" s="316">
        <v>55295.934999999998</v>
      </c>
      <c r="J285" s="316">
        <v>0</v>
      </c>
      <c r="K285" s="316">
        <v>245.40700000000001</v>
      </c>
      <c r="L285" s="316">
        <v>0</v>
      </c>
      <c r="M285" s="316">
        <v>0</v>
      </c>
      <c r="N285" s="316">
        <v>8796.0580000000009</v>
      </c>
      <c r="O285" s="316">
        <v>842979.13300000003</v>
      </c>
      <c r="P285" s="316">
        <v>420464</v>
      </c>
      <c r="Q285" s="316">
        <v>147772</v>
      </c>
      <c r="R285" s="316">
        <v>165468</v>
      </c>
      <c r="S285" s="316">
        <v>940564</v>
      </c>
      <c r="T285" s="316">
        <v>1180064</v>
      </c>
      <c r="U285" s="243"/>
    </row>
    <row r="286" spans="1:21">
      <c r="A286" s="243" t="s">
        <v>1555</v>
      </c>
      <c r="B286" s="316">
        <v>1155</v>
      </c>
      <c r="C286" s="316">
        <v>116726</v>
      </c>
      <c r="D286" s="316">
        <v>6610</v>
      </c>
      <c r="E286" s="316">
        <v>7273</v>
      </c>
      <c r="F286" s="316">
        <v>1184</v>
      </c>
      <c r="G286" s="316">
        <v>53</v>
      </c>
      <c r="H286" s="316">
        <v>0</v>
      </c>
      <c r="I286" s="316">
        <v>61758</v>
      </c>
      <c r="J286" s="316">
        <v>0</v>
      </c>
      <c r="K286" s="316">
        <v>12</v>
      </c>
      <c r="L286" s="316">
        <v>0</v>
      </c>
      <c r="M286" s="316">
        <v>0</v>
      </c>
      <c r="N286" s="316">
        <v>0</v>
      </c>
      <c r="O286" s="316">
        <v>464024</v>
      </c>
      <c r="P286" s="316">
        <v>78350</v>
      </c>
      <c r="Q286" s="316">
        <v>9677</v>
      </c>
      <c r="R286" s="316">
        <v>45100</v>
      </c>
      <c r="S286" s="316">
        <v>747000</v>
      </c>
      <c r="T286" s="316">
        <v>777000</v>
      </c>
      <c r="U286" s="243"/>
    </row>
    <row r="287" spans="1:21">
      <c r="A287" s="243" t="s">
        <v>1561</v>
      </c>
      <c r="B287" s="316">
        <v>9224.7000000000007</v>
      </c>
      <c r="C287" s="316">
        <v>105487.66409999999</v>
      </c>
      <c r="D287" s="316">
        <v>1954</v>
      </c>
      <c r="E287" s="316">
        <v>389.75463999999999</v>
      </c>
      <c r="F287" s="316">
        <v>5519</v>
      </c>
      <c r="G287" s="316">
        <v>7892</v>
      </c>
      <c r="H287" s="316">
        <v>9642.6200000000008</v>
      </c>
      <c r="I287" s="316">
        <v>25647</v>
      </c>
      <c r="J287" s="316">
        <v>0</v>
      </c>
      <c r="K287" s="316">
        <v>0</v>
      </c>
      <c r="L287" s="316">
        <v>0</v>
      </c>
      <c r="M287" s="316">
        <v>0</v>
      </c>
      <c r="N287" s="316">
        <v>0</v>
      </c>
      <c r="O287" s="316">
        <v>503529</v>
      </c>
      <c r="P287" s="316">
        <v>274583</v>
      </c>
      <c r="Q287" s="316">
        <v>10919</v>
      </c>
      <c r="R287" s="316">
        <v>305363</v>
      </c>
      <c r="S287" s="316">
        <v>570000</v>
      </c>
      <c r="T287" s="316">
        <v>650000</v>
      </c>
      <c r="U287" s="243"/>
    </row>
    <row r="288" spans="1:21">
      <c r="A288" s="243" t="s">
        <v>1576</v>
      </c>
      <c r="B288" s="316">
        <v>43683</v>
      </c>
      <c r="C288" s="316">
        <v>211338.07610000001</v>
      </c>
      <c r="D288" s="316">
        <v>4762</v>
      </c>
      <c r="E288" s="316">
        <v>4539</v>
      </c>
      <c r="F288" s="316">
        <v>2730</v>
      </c>
      <c r="G288" s="316">
        <v>1472</v>
      </c>
      <c r="H288" s="316">
        <v>0</v>
      </c>
      <c r="I288" s="316">
        <v>24961</v>
      </c>
      <c r="J288" s="316">
        <v>0</v>
      </c>
      <c r="K288" s="316">
        <v>294</v>
      </c>
      <c r="L288" s="316">
        <v>0</v>
      </c>
      <c r="M288" s="316">
        <v>0</v>
      </c>
      <c r="N288" s="316">
        <v>0</v>
      </c>
      <c r="O288" s="316">
        <v>1120899.6869999999</v>
      </c>
      <c r="P288" s="316">
        <v>783301</v>
      </c>
      <c r="Q288" s="316">
        <v>0</v>
      </c>
      <c r="R288" s="316">
        <v>93900</v>
      </c>
      <c r="S288" s="316">
        <v>1259400</v>
      </c>
      <c r="T288" s="316">
        <v>1311700</v>
      </c>
      <c r="U288" s="243"/>
    </row>
    <row r="289" spans="1:21">
      <c r="A289" s="243" t="s">
        <v>1582</v>
      </c>
      <c r="B289" s="316">
        <v>10984</v>
      </c>
      <c r="C289" s="316">
        <v>19263</v>
      </c>
      <c r="D289" s="316">
        <v>8969</v>
      </c>
      <c r="E289" s="316">
        <v>0</v>
      </c>
      <c r="F289" s="316">
        <v>1160</v>
      </c>
      <c r="G289" s="316">
        <v>0</v>
      </c>
      <c r="H289" s="316">
        <v>0</v>
      </c>
      <c r="I289" s="316">
        <v>7908</v>
      </c>
      <c r="J289" s="316">
        <v>0</v>
      </c>
      <c r="K289" s="316">
        <v>0</v>
      </c>
      <c r="L289" s="316">
        <v>0</v>
      </c>
      <c r="M289" s="316">
        <v>0</v>
      </c>
      <c r="N289" s="316">
        <v>0</v>
      </c>
      <c r="O289" s="316">
        <v>579708</v>
      </c>
      <c r="P289" s="316">
        <v>417261</v>
      </c>
      <c r="Q289" s="316">
        <v>13476</v>
      </c>
      <c r="R289" s="316">
        <v>79394</v>
      </c>
      <c r="S289" s="316">
        <v>644839</v>
      </c>
      <c r="T289" s="316">
        <v>684839</v>
      </c>
      <c r="U289" s="243"/>
    </row>
    <row r="290" spans="1:21">
      <c r="A290" s="243" t="s">
        <v>1597</v>
      </c>
      <c r="B290" s="316">
        <v>20687</v>
      </c>
      <c r="C290" s="316">
        <v>96691</v>
      </c>
      <c r="D290" s="316">
        <v>6925</v>
      </c>
      <c r="E290" s="316">
        <v>0</v>
      </c>
      <c r="F290" s="316">
        <v>2675</v>
      </c>
      <c r="G290" s="316">
        <v>18840</v>
      </c>
      <c r="H290" s="316">
        <v>6501</v>
      </c>
      <c r="I290" s="316">
        <v>18986</v>
      </c>
      <c r="J290" s="316">
        <v>0</v>
      </c>
      <c r="K290" s="316">
        <v>0</v>
      </c>
      <c r="L290" s="316">
        <v>179</v>
      </c>
      <c r="M290" s="316">
        <v>0</v>
      </c>
      <c r="N290" s="316">
        <v>0</v>
      </c>
      <c r="O290" s="316">
        <v>559419</v>
      </c>
      <c r="P290" s="316">
        <v>327777</v>
      </c>
      <c r="Q290" s="316">
        <v>0</v>
      </c>
      <c r="R290" s="316">
        <v>30200</v>
      </c>
      <c r="S290" s="316">
        <v>900000</v>
      </c>
      <c r="T290" s="316">
        <v>950000</v>
      </c>
      <c r="U290" s="243"/>
    </row>
    <row r="291" spans="1:21">
      <c r="A291" s="243" t="s">
        <v>1618</v>
      </c>
      <c r="B291" s="316">
        <v>36399</v>
      </c>
      <c r="C291" s="316">
        <v>52668</v>
      </c>
      <c r="D291" s="316">
        <v>11649</v>
      </c>
      <c r="E291" s="316">
        <v>86</v>
      </c>
      <c r="F291" s="316">
        <v>2259</v>
      </c>
      <c r="G291" s="316">
        <v>0</v>
      </c>
      <c r="H291" s="316">
        <v>0</v>
      </c>
      <c r="I291" s="316">
        <v>22210</v>
      </c>
      <c r="J291" s="316">
        <v>0</v>
      </c>
      <c r="K291" s="316">
        <v>0</v>
      </c>
      <c r="L291" s="316">
        <v>0</v>
      </c>
      <c r="M291" s="316">
        <v>0</v>
      </c>
      <c r="N291" s="316">
        <v>7069</v>
      </c>
      <c r="O291" s="316">
        <v>421751</v>
      </c>
      <c r="P291" s="316">
        <v>323671</v>
      </c>
      <c r="Q291" s="316">
        <v>102</v>
      </c>
      <c r="R291" s="316">
        <v>62200</v>
      </c>
      <c r="S291" s="316">
        <v>589800</v>
      </c>
      <c r="T291" s="316">
        <v>624800</v>
      </c>
      <c r="U291" s="243"/>
    </row>
    <row r="292" spans="1:21">
      <c r="A292" s="243" t="s">
        <v>1627</v>
      </c>
      <c r="B292" s="316">
        <v>34256</v>
      </c>
      <c r="C292" s="316">
        <v>134958</v>
      </c>
      <c r="D292" s="316">
        <v>2214</v>
      </c>
      <c r="E292" s="316">
        <v>1362</v>
      </c>
      <c r="F292" s="316">
        <v>1676</v>
      </c>
      <c r="G292" s="316">
        <v>79739</v>
      </c>
      <c r="H292" s="316">
        <v>0</v>
      </c>
      <c r="I292" s="316">
        <v>16753</v>
      </c>
      <c r="J292" s="316">
        <v>0</v>
      </c>
      <c r="K292" s="316">
        <v>0</v>
      </c>
      <c r="L292" s="316">
        <v>0</v>
      </c>
      <c r="M292" s="316">
        <v>0</v>
      </c>
      <c r="N292" s="316">
        <v>0</v>
      </c>
      <c r="O292" s="316">
        <v>726410</v>
      </c>
      <c r="P292" s="316">
        <v>392767</v>
      </c>
      <c r="Q292" s="316">
        <v>65800</v>
      </c>
      <c r="R292" s="316">
        <v>68800</v>
      </c>
      <c r="S292" s="316">
        <v>587600</v>
      </c>
      <c r="T292" s="316">
        <v>637600</v>
      </c>
      <c r="U292" s="243"/>
    </row>
    <row r="293" spans="1:21">
      <c r="A293" s="243" t="s">
        <v>1651</v>
      </c>
      <c r="B293" s="316">
        <v>33017</v>
      </c>
      <c r="C293" s="316">
        <v>115625.91499999999</v>
      </c>
      <c r="D293" s="316">
        <v>4262</v>
      </c>
      <c r="E293" s="316">
        <v>0</v>
      </c>
      <c r="F293" s="316">
        <v>0</v>
      </c>
      <c r="G293" s="316">
        <v>0</v>
      </c>
      <c r="H293" s="316">
        <v>0</v>
      </c>
      <c r="I293" s="316">
        <v>33408</v>
      </c>
      <c r="J293" s="316">
        <v>0</v>
      </c>
      <c r="K293" s="316">
        <v>0</v>
      </c>
      <c r="L293" s="316">
        <v>0</v>
      </c>
      <c r="M293" s="316">
        <v>0</v>
      </c>
      <c r="N293" s="316">
        <v>0</v>
      </c>
      <c r="O293" s="316">
        <v>734849.60430000001</v>
      </c>
      <c r="P293" s="316">
        <v>285608</v>
      </c>
      <c r="Q293" s="316">
        <v>73669</v>
      </c>
      <c r="R293" s="316">
        <v>53700</v>
      </c>
      <c r="S293" s="316">
        <v>496987</v>
      </c>
      <c r="T293" s="316">
        <v>551987</v>
      </c>
      <c r="U293" s="243"/>
    </row>
    <row r="294" spans="1:21">
      <c r="A294" s="243" t="s">
        <v>1654</v>
      </c>
      <c r="B294" s="316">
        <v>17059</v>
      </c>
      <c r="C294" s="316">
        <v>108345</v>
      </c>
      <c r="D294" s="316">
        <v>8219.5</v>
      </c>
      <c r="E294" s="316">
        <v>874</v>
      </c>
      <c r="F294" s="316">
        <v>1411</v>
      </c>
      <c r="G294" s="316">
        <v>0</v>
      </c>
      <c r="H294" s="316">
        <v>0</v>
      </c>
      <c r="I294" s="316">
        <v>8886</v>
      </c>
      <c r="J294" s="316">
        <v>0</v>
      </c>
      <c r="K294" s="316">
        <v>0</v>
      </c>
      <c r="L294" s="316">
        <v>0</v>
      </c>
      <c r="M294" s="316">
        <v>0</v>
      </c>
      <c r="N294" s="316">
        <v>0</v>
      </c>
      <c r="O294" s="316">
        <v>533701</v>
      </c>
      <c r="P294" s="316">
        <v>229228</v>
      </c>
      <c r="Q294" s="316">
        <v>0</v>
      </c>
      <c r="R294" s="316">
        <v>45240</v>
      </c>
      <c r="S294" s="316">
        <v>550000</v>
      </c>
      <c r="T294" s="316">
        <v>650000</v>
      </c>
      <c r="U294" s="243"/>
    </row>
    <row r="295" spans="1:21">
      <c r="A295" s="243" t="s">
        <v>1672</v>
      </c>
      <c r="B295" s="316">
        <v>9656</v>
      </c>
      <c r="C295" s="316">
        <v>38323</v>
      </c>
      <c r="D295" s="316">
        <v>6579</v>
      </c>
      <c r="E295" s="316">
        <v>2050</v>
      </c>
      <c r="F295" s="316">
        <v>5037</v>
      </c>
      <c r="G295" s="316">
        <v>0</v>
      </c>
      <c r="H295" s="316">
        <v>0</v>
      </c>
      <c r="I295" s="316">
        <v>14767</v>
      </c>
      <c r="J295" s="316">
        <v>0</v>
      </c>
      <c r="K295" s="316">
        <v>0</v>
      </c>
      <c r="L295" s="316">
        <v>0</v>
      </c>
      <c r="M295" s="316">
        <v>0</v>
      </c>
      <c r="N295" s="316">
        <v>0</v>
      </c>
      <c r="O295" s="316">
        <v>408512</v>
      </c>
      <c r="P295" s="316">
        <v>302939</v>
      </c>
      <c r="Q295" s="316">
        <v>0</v>
      </c>
      <c r="R295" s="316">
        <v>123924</v>
      </c>
      <c r="S295" s="316">
        <v>454137</v>
      </c>
      <c r="T295" s="316">
        <v>464137</v>
      </c>
      <c r="U295" s="243"/>
    </row>
    <row r="296" spans="1:21">
      <c r="A296" s="243" t="s">
        <v>1684</v>
      </c>
      <c r="B296" s="316">
        <v>15026</v>
      </c>
      <c r="C296" s="316">
        <v>89868</v>
      </c>
      <c r="D296" s="316">
        <v>10360</v>
      </c>
      <c r="E296" s="316">
        <v>2708</v>
      </c>
      <c r="F296" s="316">
        <v>0</v>
      </c>
      <c r="G296" s="316">
        <v>41545</v>
      </c>
      <c r="H296" s="316">
        <v>0</v>
      </c>
      <c r="I296" s="316">
        <v>20003</v>
      </c>
      <c r="J296" s="316">
        <v>0</v>
      </c>
      <c r="K296" s="316">
        <v>0</v>
      </c>
      <c r="L296" s="316">
        <v>0</v>
      </c>
      <c r="M296" s="316">
        <v>0</v>
      </c>
      <c r="N296" s="316">
        <v>10320</v>
      </c>
      <c r="O296" s="316">
        <v>1166135</v>
      </c>
      <c r="P296" s="316">
        <v>817666.31310000003</v>
      </c>
      <c r="Q296" s="316">
        <v>81190</v>
      </c>
      <c r="R296" s="316">
        <v>30189.956139999998</v>
      </c>
      <c r="S296" s="316">
        <v>1367232</v>
      </c>
      <c r="T296" s="316">
        <v>1467232</v>
      </c>
      <c r="U296" s="243"/>
    </row>
    <row r="297" spans="1:21">
      <c r="A297" s="243" t="s">
        <v>1719</v>
      </c>
      <c r="B297" s="316">
        <v>2136.03404</v>
      </c>
      <c r="C297" s="316">
        <v>142692.0871</v>
      </c>
      <c r="D297" s="316">
        <v>402.30144000000001</v>
      </c>
      <c r="E297" s="316">
        <v>0</v>
      </c>
      <c r="F297" s="316">
        <v>1210.3128099999999</v>
      </c>
      <c r="G297" s="316">
        <v>0</v>
      </c>
      <c r="H297" s="316">
        <v>0</v>
      </c>
      <c r="I297" s="316">
        <v>12590.317999999999</v>
      </c>
      <c r="J297" s="316">
        <v>0</v>
      </c>
      <c r="K297" s="316">
        <v>0</v>
      </c>
      <c r="L297" s="316">
        <v>0</v>
      </c>
      <c r="M297" s="316">
        <v>0</v>
      </c>
      <c r="N297" s="316">
        <v>0</v>
      </c>
      <c r="O297" s="316">
        <v>551105.20849999995</v>
      </c>
      <c r="P297" s="316">
        <v>223526</v>
      </c>
      <c r="Q297" s="316">
        <v>184008</v>
      </c>
      <c r="R297" s="316">
        <v>315342</v>
      </c>
      <c r="S297" s="316">
        <v>607000</v>
      </c>
      <c r="T297" s="316">
        <v>723700</v>
      </c>
      <c r="U297" s="243"/>
    </row>
    <row r="298" spans="1:21">
      <c r="A298" s="243" t="s">
        <v>1773</v>
      </c>
      <c r="B298" s="316">
        <v>470</v>
      </c>
      <c r="C298" s="316">
        <v>17320.400000000001</v>
      </c>
      <c r="D298" s="316">
        <v>1578</v>
      </c>
      <c r="E298" s="316">
        <v>1816</v>
      </c>
      <c r="F298" s="316">
        <v>2180</v>
      </c>
      <c r="G298" s="316">
        <v>0</v>
      </c>
      <c r="H298" s="316">
        <v>0</v>
      </c>
      <c r="I298" s="316">
        <v>191221</v>
      </c>
      <c r="J298" s="316">
        <v>0</v>
      </c>
      <c r="K298" s="316">
        <v>0</v>
      </c>
      <c r="L298" s="316">
        <v>0</v>
      </c>
      <c r="M298" s="316">
        <v>0</v>
      </c>
      <c r="N298" s="316">
        <v>0</v>
      </c>
      <c r="O298" s="316">
        <v>157375.69</v>
      </c>
      <c r="P298" s="316">
        <v>108700</v>
      </c>
      <c r="Q298" s="316">
        <v>25404.914509999999</v>
      </c>
      <c r="R298" s="316">
        <v>126818.8633</v>
      </c>
      <c r="S298" s="316">
        <v>182272.05499999999</v>
      </c>
      <c r="T298" s="316">
        <v>217272.05499999999</v>
      </c>
      <c r="U298" s="243"/>
    </row>
    <row r="299" spans="1:21">
      <c r="A299" s="243" t="s">
        <v>1809</v>
      </c>
      <c r="B299" s="316">
        <v>122750</v>
      </c>
      <c r="C299" s="316">
        <v>185602</v>
      </c>
      <c r="D299" s="316">
        <v>1836</v>
      </c>
      <c r="E299" s="316">
        <v>348</v>
      </c>
      <c r="F299" s="316">
        <v>3366</v>
      </c>
      <c r="G299" s="316">
        <v>92753</v>
      </c>
      <c r="H299" s="316">
        <v>0</v>
      </c>
      <c r="I299" s="316">
        <v>47350</v>
      </c>
      <c r="J299" s="316">
        <v>0</v>
      </c>
      <c r="K299" s="316">
        <v>56189</v>
      </c>
      <c r="L299" s="316">
        <v>0</v>
      </c>
      <c r="M299" s="316">
        <v>0</v>
      </c>
      <c r="N299" s="316">
        <v>0</v>
      </c>
      <c r="O299" s="316">
        <v>1515656</v>
      </c>
      <c r="P299" s="316">
        <v>895673</v>
      </c>
      <c r="Q299" s="316">
        <v>0</v>
      </c>
      <c r="R299" s="316">
        <v>112900</v>
      </c>
      <c r="S299" s="316">
        <v>1549000</v>
      </c>
      <c r="T299" s="316">
        <v>1549000</v>
      </c>
      <c r="U299" s="243"/>
    </row>
    <row r="300" spans="1:21">
      <c r="A300" s="243" t="s">
        <v>1941</v>
      </c>
      <c r="B300" s="316">
        <v>22498</v>
      </c>
      <c r="C300" s="316">
        <v>56545</v>
      </c>
      <c r="D300" s="316">
        <v>10497</v>
      </c>
      <c r="E300" s="316">
        <v>7219</v>
      </c>
      <c r="F300" s="316">
        <v>3282</v>
      </c>
      <c r="G300" s="316">
        <v>0</v>
      </c>
      <c r="H300" s="316">
        <v>0</v>
      </c>
      <c r="I300" s="316">
        <v>8950</v>
      </c>
      <c r="J300" s="316">
        <v>0</v>
      </c>
      <c r="K300" s="316">
        <v>166</v>
      </c>
      <c r="L300" s="316">
        <v>0</v>
      </c>
      <c r="M300" s="316">
        <v>0</v>
      </c>
      <c r="N300" s="316">
        <v>1529</v>
      </c>
      <c r="O300" s="316">
        <v>484893</v>
      </c>
      <c r="P300" s="316">
        <v>361708</v>
      </c>
      <c r="Q300" s="316">
        <v>8998</v>
      </c>
      <c r="R300" s="316">
        <v>185050</v>
      </c>
      <c r="S300" s="316">
        <v>370706</v>
      </c>
      <c r="T300" s="316">
        <v>370706</v>
      </c>
      <c r="U300" s="243"/>
    </row>
    <row r="301" spans="1:21">
      <c r="A301" s="243" t="s">
        <v>1956</v>
      </c>
      <c r="B301" s="316">
        <v>5517.9206400000003</v>
      </c>
      <c r="C301" s="316">
        <v>25816.345929999999</v>
      </c>
      <c r="D301" s="316">
        <v>2284.8107</v>
      </c>
      <c r="E301" s="316">
        <v>282.79275000000001</v>
      </c>
      <c r="F301" s="316">
        <v>1870.3261199999999</v>
      </c>
      <c r="G301" s="316">
        <v>0</v>
      </c>
      <c r="H301" s="316">
        <v>0</v>
      </c>
      <c r="I301" s="316">
        <v>1023</v>
      </c>
      <c r="J301" s="316">
        <v>0</v>
      </c>
      <c r="K301" s="316">
        <v>309</v>
      </c>
      <c r="L301" s="316">
        <v>0</v>
      </c>
      <c r="M301" s="316">
        <v>0</v>
      </c>
      <c r="N301" s="316">
        <v>0</v>
      </c>
      <c r="O301" s="316">
        <v>165424</v>
      </c>
      <c r="P301" s="316">
        <v>120325</v>
      </c>
      <c r="Q301" s="316">
        <v>12895</v>
      </c>
      <c r="R301" s="316">
        <v>133209</v>
      </c>
      <c r="S301" s="316">
        <v>171000</v>
      </c>
      <c r="T301" s="316">
        <v>176000</v>
      </c>
      <c r="U301" s="243"/>
    </row>
    <row r="302" spans="1:21">
      <c r="A302" s="243" t="s">
        <v>2070</v>
      </c>
      <c r="B302" s="316">
        <v>19504</v>
      </c>
      <c r="C302" s="316">
        <v>369874</v>
      </c>
      <c r="D302" s="316">
        <v>2707</v>
      </c>
      <c r="E302" s="316">
        <v>5884</v>
      </c>
      <c r="F302" s="316">
        <v>4541</v>
      </c>
      <c r="G302" s="316">
        <v>1715</v>
      </c>
      <c r="H302" s="316">
        <v>0</v>
      </c>
      <c r="I302" s="316">
        <v>36582</v>
      </c>
      <c r="J302" s="316">
        <v>0</v>
      </c>
      <c r="K302" s="316">
        <v>4</v>
      </c>
      <c r="L302" s="316">
        <v>0</v>
      </c>
      <c r="M302" s="316">
        <v>0</v>
      </c>
      <c r="N302" s="316">
        <v>0</v>
      </c>
      <c r="O302" s="316">
        <v>1503064</v>
      </c>
      <c r="P302" s="316">
        <v>990868</v>
      </c>
      <c r="Q302" s="316">
        <v>76000</v>
      </c>
      <c r="R302" s="316">
        <v>220000</v>
      </c>
      <c r="S302" s="316">
        <v>1559000</v>
      </c>
      <c r="T302" s="316">
        <v>1924000</v>
      </c>
      <c r="U302" s="243"/>
    </row>
    <row r="303" spans="1:21">
      <c r="A303" s="243" t="s">
        <v>2136</v>
      </c>
      <c r="B303" s="316">
        <v>1163.89888</v>
      </c>
      <c r="C303" s="316">
        <v>34429.794349999996</v>
      </c>
      <c r="D303" s="316">
        <v>3290.6978100000001</v>
      </c>
      <c r="E303" s="316">
        <v>1350.77865</v>
      </c>
      <c r="F303" s="316">
        <v>2469.5232900000001</v>
      </c>
      <c r="G303" s="316">
        <v>0</v>
      </c>
      <c r="H303" s="316">
        <v>0</v>
      </c>
      <c r="I303" s="316">
        <v>8891.6739699999998</v>
      </c>
      <c r="J303" s="316">
        <v>0</v>
      </c>
      <c r="K303" s="316">
        <v>0</v>
      </c>
      <c r="L303" s="316">
        <v>0</v>
      </c>
      <c r="M303" s="316">
        <v>0</v>
      </c>
      <c r="N303" s="316">
        <v>0</v>
      </c>
      <c r="O303" s="316">
        <v>493715.65830000001</v>
      </c>
      <c r="P303" s="316">
        <v>407626</v>
      </c>
      <c r="Q303" s="316">
        <v>0</v>
      </c>
      <c r="R303" s="316">
        <v>44042</v>
      </c>
      <c r="S303" s="316">
        <v>499355</v>
      </c>
      <c r="T303" s="316">
        <v>549291</v>
      </c>
      <c r="U303" s="243"/>
    </row>
    <row r="304" spans="1:21">
      <c r="A304" s="243" t="s">
        <v>2196</v>
      </c>
      <c r="B304" s="316">
        <v>2892</v>
      </c>
      <c r="C304" s="316">
        <v>119892</v>
      </c>
      <c r="D304" s="316">
        <v>3911</v>
      </c>
      <c r="E304" s="316">
        <v>2645</v>
      </c>
      <c r="F304" s="316">
        <v>10579</v>
      </c>
      <c r="G304" s="316">
        <v>0</v>
      </c>
      <c r="H304" s="316">
        <v>0</v>
      </c>
      <c r="I304" s="316">
        <v>28100</v>
      </c>
      <c r="J304" s="316">
        <v>0</v>
      </c>
      <c r="K304" s="316">
        <v>0</v>
      </c>
      <c r="L304" s="316">
        <v>0</v>
      </c>
      <c r="M304" s="316">
        <v>0</v>
      </c>
      <c r="N304" s="316">
        <v>0</v>
      </c>
      <c r="O304" s="316">
        <v>560294</v>
      </c>
      <c r="P304" s="316">
        <v>68709</v>
      </c>
      <c r="Q304" s="316">
        <v>46020.690999999999</v>
      </c>
      <c r="R304" s="316">
        <v>237950</v>
      </c>
      <c r="S304" s="316">
        <v>617724</v>
      </c>
      <c r="T304" s="316">
        <v>657724</v>
      </c>
      <c r="U304" s="243"/>
    </row>
    <row r="305" spans="1:21">
      <c r="A305" s="243" t="s">
        <v>2220</v>
      </c>
      <c r="B305" s="316">
        <v>0</v>
      </c>
      <c r="C305" s="316">
        <v>104142.1728</v>
      </c>
      <c r="D305" s="316">
        <v>1126.5770199999999</v>
      </c>
      <c r="E305" s="316">
        <v>5445.3639499999999</v>
      </c>
      <c r="F305" s="316">
        <v>4184.3090499999998</v>
      </c>
      <c r="G305" s="316">
        <v>0</v>
      </c>
      <c r="H305" s="316">
        <v>0</v>
      </c>
      <c r="I305" s="316">
        <v>30886.45335</v>
      </c>
      <c r="J305" s="316">
        <v>0</v>
      </c>
      <c r="K305" s="316">
        <v>0</v>
      </c>
      <c r="L305" s="316">
        <v>0</v>
      </c>
      <c r="M305" s="316">
        <v>0</v>
      </c>
      <c r="N305" s="316">
        <v>0</v>
      </c>
      <c r="O305" s="316">
        <v>587734.46920000005</v>
      </c>
      <c r="P305" s="316">
        <v>415442</v>
      </c>
      <c r="Q305" s="316">
        <v>38881</v>
      </c>
      <c r="R305" s="316">
        <v>59828</v>
      </c>
      <c r="S305" s="316">
        <v>601181</v>
      </c>
      <c r="T305" s="316">
        <v>662299</v>
      </c>
      <c r="U305" s="243"/>
    </row>
    <row r="306" spans="1:21">
      <c r="A306" s="243" t="s">
        <v>2223</v>
      </c>
      <c r="B306" s="316">
        <v>26010</v>
      </c>
      <c r="C306" s="316">
        <v>121884</v>
      </c>
      <c r="D306" s="316">
        <v>2449</v>
      </c>
      <c r="E306" s="316">
        <v>383</v>
      </c>
      <c r="F306" s="316">
        <v>5850</v>
      </c>
      <c r="G306" s="316">
        <v>76</v>
      </c>
      <c r="H306" s="316">
        <v>0</v>
      </c>
      <c r="I306" s="316">
        <v>19040</v>
      </c>
      <c r="J306" s="316">
        <v>0</v>
      </c>
      <c r="K306" s="316">
        <v>139</v>
      </c>
      <c r="L306" s="316">
        <v>0</v>
      </c>
      <c r="M306" s="316">
        <v>0</v>
      </c>
      <c r="N306" s="316">
        <v>0</v>
      </c>
      <c r="O306" s="316">
        <v>162349</v>
      </c>
      <c r="P306" s="316">
        <v>35099</v>
      </c>
      <c r="Q306" s="316">
        <v>0</v>
      </c>
      <c r="R306" s="316">
        <v>722875</v>
      </c>
      <c r="S306" s="316">
        <v>150000</v>
      </c>
      <c r="T306" s="316">
        <v>150000</v>
      </c>
      <c r="U306" s="243"/>
    </row>
    <row r="307" spans="1:21">
      <c r="A307" s="243" t="s">
        <v>2304</v>
      </c>
      <c r="B307" s="316">
        <v>80917</v>
      </c>
      <c r="C307" s="316">
        <v>262114</v>
      </c>
      <c r="D307" s="316">
        <v>1912</v>
      </c>
      <c r="E307" s="316">
        <v>4705</v>
      </c>
      <c r="F307" s="316">
        <v>1248</v>
      </c>
      <c r="G307" s="316">
        <v>18684</v>
      </c>
      <c r="H307" s="316">
        <v>0</v>
      </c>
      <c r="I307" s="316">
        <v>57314</v>
      </c>
      <c r="J307" s="316">
        <v>0</v>
      </c>
      <c r="K307" s="316">
        <v>1110</v>
      </c>
      <c r="L307" s="316">
        <v>0</v>
      </c>
      <c r="M307" s="316">
        <v>0</v>
      </c>
      <c r="N307" s="316">
        <v>0</v>
      </c>
      <c r="O307" s="316">
        <v>1025845</v>
      </c>
      <c r="P307" s="316">
        <v>400116</v>
      </c>
      <c r="Q307" s="316">
        <v>16732</v>
      </c>
      <c r="R307" s="316">
        <v>837800</v>
      </c>
      <c r="S307" s="316">
        <v>417000</v>
      </c>
      <c r="T307" s="316">
        <v>1042000</v>
      </c>
      <c r="U307" s="243"/>
    </row>
    <row r="308" spans="1:21">
      <c r="A308" s="243" t="s">
        <v>1272</v>
      </c>
      <c r="B308" s="316">
        <v>16058</v>
      </c>
      <c r="C308" s="316">
        <v>138079</v>
      </c>
      <c r="D308" s="316">
        <v>7954</v>
      </c>
      <c r="E308" s="316">
        <v>1022</v>
      </c>
      <c r="F308" s="316">
        <v>5515</v>
      </c>
      <c r="G308" s="316">
        <v>0</v>
      </c>
      <c r="H308" s="316">
        <v>0</v>
      </c>
      <c r="I308" s="316">
        <v>3964</v>
      </c>
      <c r="J308" s="316">
        <v>0</v>
      </c>
      <c r="K308" s="316">
        <v>0</v>
      </c>
      <c r="L308" s="316">
        <v>0</v>
      </c>
      <c r="M308" s="316">
        <v>0</v>
      </c>
      <c r="N308" s="316">
        <v>0</v>
      </c>
      <c r="O308" s="316">
        <v>1036245</v>
      </c>
      <c r="P308" s="316">
        <v>737839</v>
      </c>
      <c r="Q308" s="316">
        <v>101720</v>
      </c>
      <c r="R308" s="316">
        <v>231072</v>
      </c>
      <c r="S308" s="316">
        <v>1037000</v>
      </c>
      <c r="T308" s="316">
        <v>1067000</v>
      </c>
      <c r="U308" s="243"/>
    </row>
    <row r="309" spans="1:21">
      <c r="A309" s="243" t="s">
        <v>2385</v>
      </c>
      <c r="B309" s="316">
        <v>937</v>
      </c>
      <c r="C309" s="316">
        <v>96106</v>
      </c>
      <c r="D309" s="316">
        <v>10156</v>
      </c>
      <c r="E309" s="316">
        <v>0</v>
      </c>
      <c r="F309" s="316">
        <v>1129</v>
      </c>
      <c r="G309" s="316">
        <v>0</v>
      </c>
      <c r="H309" s="316">
        <v>0</v>
      </c>
      <c r="I309" s="316">
        <v>0</v>
      </c>
      <c r="J309" s="316">
        <v>0</v>
      </c>
      <c r="K309" s="316">
        <v>0</v>
      </c>
      <c r="L309" s="316">
        <v>0</v>
      </c>
      <c r="M309" s="316">
        <v>0</v>
      </c>
      <c r="N309" s="316">
        <v>0</v>
      </c>
      <c r="O309" s="316">
        <v>561361</v>
      </c>
      <c r="P309" s="316">
        <v>381200</v>
      </c>
      <c r="Q309" s="316">
        <v>106397</v>
      </c>
      <c r="R309" s="316">
        <v>131000</v>
      </c>
      <c r="S309" s="316">
        <v>490000</v>
      </c>
      <c r="T309" s="316">
        <v>490000</v>
      </c>
      <c r="U309" s="243"/>
    </row>
    <row r="310" spans="1:21">
      <c r="A310" s="243" t="s">
        <v>1386</v>
      </c>
      <c r="B310" s="316">
        <v>0</v>
      </c>
      <c r="C310" s="316">
        <v>96330</v>
      </c>
      <c r="D310" s="316">
        <v>2423</v>
      </c>
      <c r="E310" s="316">
        <v>945</v>
      </c>
      <c r="F310" s="316">
        <v>611</v>
      </c>
      <c r="G310" s="316">
        <v>0</v>
      </c>
      <c r="H310" s="316">
        <v>0</v>
      </c>
      <c r="I310" s="316">
        <v>4278</v>
      </c>
      <c r="J310" s="316">
        <v>0</v>
      </c>
      <c r="K310" s="316">
        <v>0</v>
      </c>
      <c r="L310" s="316">
        <v>0</v>
      </c>
      <c r="M310" s="316">
        <v>0</v>
      </c>
      <c r="N310" s="316">
        <v>0</v>
      </c>
      <c r="O310" s="316">
        <v>594275</v>
      </c>
      <c r="P310" s="316">
        <v>490079</v>
      </c>
      <c r="Q310" s="316">
        <v>55179</v>
      </c>
      <c r="R310" s="316">
        <v>392275</v>
      </c>
      <c r="S310" s="316">
        <v>734000</v>
      </c>
      <c r="T310" s="316">
        <v>769000</v>
      </c>
      <c r="U310" s="243"/>
    </row>
    <row r="311" spans="1:21">
      <c r="A311" s="243" t="s">
        <v>1398</v>
      </c>
      <c r="B311" s="316">
        <v>1561</v>
      </c>
      <c r="C311" s="316">
        <v>130007</v>
      </c>
      <c r="D311" s="316">
        <v>3843</v>
      </c>
      <c r="E311" s="316">
        <v>649</v>
      </c>
      <c r="F311" s="316">
        <v>11106</v>
      </c>
      <c r="G311" s="316">
        <v>0</v>
      </c>
      <c r="H311" s="316">
        <v>0</v>
      </c>
      <c r="I311" s="316">
        <v>10158</v>
      </c>
      <c r="J311" s="316">
        <v>0</v>
      </c>
      <c r="K311" s="316">
        <v>0</v>
      </c>
      <c r="L311" s="316">
        <v>0</v>
      </c>
      <c r="M311" s="316">
        <v>0</v>
      </c>
      <c r="N311" s="316">
        <v>0</v>
      </c>
      <c r="O311" s="316">
        <v>676213.70970000001</v>
      </c>
      <c r="P311" s="316">
        <v>507349</v>
      </c>
      <c r="Q311" s="316">
        <v>99175.289449999997</v>
      </c>
      <c r="R311" s="316">
        <v>182485</v>
      </c>
      <c r="S311" s="316">
        <v>786193</v>
      </c>
      <c r="T311" s="316">
        <v>811193</v>
      </c>
      <c r="U311" s="243"/>
    </row>
    <row r="312" spans="1:21">
      <c r="A312" s="243" t="s">
        <v>1465</v>
      </c>
      <c r="B312" s="316">
        <v>1009</v>
      </c>
      <c r="C312" s="316">
        <v>61560.540569999997</v>
      </c>
      <c r="D312" s="316">
        <v>1824.1180099999999</v>
      </c>
      <c r="E312" s="316">
        <v>7469.6992099999998</v>
      </c>
      <c r="F312" s="316">
        <v>3324.2768700000001</v>
      </c>
      <c r="G312" s="316">
        <v>219.8</v>
      </c>
      <c r="H312" s="316">
        <v>0</v>
      </c>
      <c r="I312" s="316">
        <v>1231</v>
      </c>
      <c r="J312" s="316">
        <v>0</v>
      </c>
      <c r="K312" s="316">
        <v>801</v>
      </c>
      <c r="L312" s="316">
        <v>0</v>
      </c>
      <c r="M312" s="316">
        <v>0</v>
      </c>
      <c r="N312" s="316">
        <v>0</v>
      </c>
      <c r="O312" s="316">
        <v>341790</v>
      </c>
      <c r="P312" s="316">
        <v>220910</v>
      </c>
      <c r="Q312" s="316">
        <v>61150</v>
      </c>
      <c r="R312" s="316">
        <v>255470</v>
      </c>
      <c r="S312" s="316">
        <v>355000</v>
      </c>
      <c r="T312" s="316">
        <v>375000</v>
      </c>
      <c r="U312" s="243"/>
    </row>
    <row r="313" spans="1:21">
      <c r="A313" s="243" t="s">
        <v>1492</v>
      </c>
      <c r="B313" s="316">
        <v>0</v>
      </c>
      <c r="C313" s="316">
        <v>158505.40299999999</v>
      </c>
      <c r="D313" s="316">
        <v>3708.2037399999999</v>
      </c>
      <c r="E313" s="316">
        <v>0</v>
      </c>
      <c r="F313" s="316">
        <v>47904.17469</v>
      </c>
      <c r="G313" s="316">
        <v>5524.7650000000003</v>
      </c>
      <c r="H313" s="316">
        <v>0</v>
      </c>
      <c r="I313" s="316">
        <v>6941</v>
      </c>
      <c r="J313" s="316">
        <v>0</v>
      </c>
      <c r="K313" s="316">
        <v>3522</v>
      </c>
      <c r="L313" s="316">
        <v>0</v>
      </c>
      <c r="M313" s="316">
        <v>0</v>
      </c>
      <c r="N313" s="316">
        <v>0</v>
      </c>
      <c r="O313" s="316">
        <v>1147434.99</v>
      </c>
      <c r="P313" s="316">
        <v>595981.27309999999</v>
      </c>
      <c r="Q313" s="316">
        <v>90453</v>
      </c>
      <c r="R313" s="316">
        <v>637266</v>
      </c>
      <c r="S313" s="316">
        <v>890000</v>
      </c>
      <c r="T313" s="316">
        <v>1248800</v>
      </c>
      <c r="U313" s="243"/>
    </row>
    <row r="314" spans="1:21">
      <c r="A314" s="243" t="s">
        <v>1531</v>
      </c>
      <c r="B314" s="316">
        <v>16093</v>
      </c>
      <c r="C314" s="316">
        <v>94578</v>
      </c>
      <c r="D314" s="316">
        <v>6083</v>
      </c>
      <c r="E314" s="316">
        <v>0</v>
      </c>
      <c r="F314" s="316">
        <v>6017</v>
      </c>
      <c r="G314" s="316">
        <v>0</v>
      </c>
      <c r="H314" s="316">
        <v>0</v>
      </c>
      <c r="I314" s="316">
        <v>2093</v>
      </c>
      <c r="J314" s="316">
        <v>0</v>
      </c>
      <c r="K314" s="316">
        <v>0</v>
      </c>
      <c r="L314" s="316">
        <v>0</v>
      </c>
      <c r="M314" s="316">
        <v>0</v>
      </c>
      <c r="N314" s="316">
        <v>0</v>
      </c>
      <c r="O314" s="316">
        <v>466005</v>
      </c>
      <c r="P314" s="316">
        <v>239778</v>
      </c>
      <c r="Q314" s="316">
        <v>149087</v>
      </c>
      <c r="R314" s="316">
        <v>279955</v>
      </c>
      <c r="S314" s="316">
        <v>520000</v>
      </c>
      <c r="T314" s="316">
        <v>540000</v>
      </c>
      <c r="U314" s="243"/>
    </row>
    <row r="315" spans="1:21">
      <c r="A315" s="243" t="s">
        <v>1564</v>
      </c>
      <c r="B315" s="316">
        <v>1817</v>
      </c>
      <c r="C315" s="316">
        <v>166670.2904</v>
      </c>
      <c r="D315" s="316">
        <v>6072.8768499999996</v>
      </c>
      <c r="E315" s="316">
        <v>0</v>
      </c>
      <c r="F315" s="316">
        <v>16290.71659</v>
      </c>
      <c r="G315" s="316">
        <v>0</v>
      </c>
      <c r="H315" s="316">
        <v>0</v>
      </c>
      <c r="I315" s="316">
        <v>23775</v>
      </c>
      <c r="J315" s="316">
        <v>0</v>
      </c>
      <c r="K315" s="316">
        <v>0</v>
      </c>
      <c r="L315" s="316">
        <v>0</v>
      </c>
      <c r="M315" s="316">
        <v>0</v>
      </c>
      <c r="N315" s="316">
        <v>0</v>
      </c>
      <c r="O315" s="316">
        <v>749661</v>
      </c>
      <c r="P315" s="316">
        <v>217486</v>
      </c>
      <c r="Q315" s="316">
        <v>121391</v>
      </c>
      <c r="R315" s="316">
        <v>735193</v>
      </c>
      <c r="S315" s="316">
        <v>895000</v>
      </c>
      <c r="T315" s="316">
        <v>935000</v>
      </c>
      <c r="U315" s="243"/>
    </row>
    <row r="316" spans="1:21">
      <c r="A316" s="243" t="s">
        <v>1606</v>
      </c>
      <c r="B316" s="316">
        <v>5759</v>
      </c>
      <c r="C316" s="316">
        <v>243168</v>
      </c>
      <c r="D316" s="316">
        <v>15846</v>
      </c>
      <c r="E316" s="316">
        <v>574</v>
      </c>
      <c r="F316" s="316">
        <v>0</v>
      </c>
      <c r="G316" s="316">
        <v>8747</v>
      </c>
      <c r="H316" s="316">
        <v>0</v>
      </c>
      <c r="I316" s="316">
        <v>20387</v>
      </c>
      <c r="J316" s="316">
        <v>0</v>
      </c>
      <c r="K316" s="316">
        <v>9713</v>
      </c>
      <c r="L316" s="316">
        <v>0</v>
      </c>
      <c r="M316" s="316">
        <v>0</v>
      </c>
      <c r="N316" s="316">
        <v>0</v>
      </c>
      <c r="O316" s="316">
        <v>904009.24600000004</v>
      </c>
      <c r="P316" s="316">
        <v>353419</v>
      </c>
      <c r="Q316" s="316">
        <v>44846</v>
      </c>
      <c r="R316" s="316">
        <v>112090</v>
      </c>
      <c r="S316" s="316">
        <v>860000</v>
      </c>
      <c r="T316" s="316">
        <v>1100000</v>
      </c>
      <c r="U316" s="243"/>
    </row>
    <row r="317" spans="1:21">
      <c r="A317" s="243" t="s">
        <v>1657</v>
      </c>
      <c r="B317" s="316">
        <v>334</v>
      </c>
      <c r="C317" s="316">
        <v>189046</v>
      </c>
      <c r="D317" s="316">
        <v>6919</v>
      </c>
      <c r="E317" s="316">
        <v>14</v>
      </c>
      <c r="F317" s="316">
        <v>6518</v>
      </c>
      <c r="G317" s="316">
        <v>10402</v>
      </c>
      <c r="H317" s="316">
        <v>100</v>
      </c>
      <c r="I317" s="316">
        <v>12386</v>
      </c>
      <c r="J317" s="316">
        <v>0</v>
      </c>
      <c r="K317" s="316">
        <v>6907</v>
      </c>
      <c r="L317" s="316">
        <v>0</v>
      </c>
      <c r="M317" s="316">
        <v>0</v>
      </c>
      <c r="N317" s="316">
        <v>0</v>
      </c>
      <c r="O317" s="316">
        <v>1295643</v>
      </c>
      <c r="P317" s="316">
        <v>802470</v>
      </c>
      <c r="Q317" s="316">
        <v>222400</v>
      </c>
      <c r="R317" s="316">
        <v>499148</v>
      </c>
      <c r="S317" s="316">
        <v>1096000</v>
      </c>
      <c r="T317" s="316">
        <v>1121000</v>
      </c>
      <c r="U317" s="243"/>
    </row>
    <row r="318" spans="1:21">
      <c r="A318" s="243" t="s">
        <v>1687</v>
      </c>
      <c r="B318" s="316">
        <v>8508.7437599999994</v>
      </c>
      <c r="C318" s="316">
        <v>102916.52280000001</v>
      </c>
      <c r="D318" s="316">
        <v>4241.2128400000001</v>
      </c>
      <c r="E318" s="316">
        <v>6204.6896299999999</v>
      </c>
      <c r="F318" s="316">
        <v>16714.881000000001</v>
      </c>
      <c r="G318" s="316">
        <v>0</v>
      </c>
      <c r="H318" s="316">
        <v>0</v>
      </c>
      <c r="I318" s="316">
        <v>16849.599999999999</v>
      </c>
      <c r="J318" s="316">
        <v>0</v>
      </c>
      <c r="K318" s="316">
        <v>0</v>
      </c>
      <c r="L318" s="316">
        <v>0</v>
      </c>
      <c r="M318" s="316">
        <v>0</v>
      </c>
      <c r="N318" s="316">
        <v>0</v>
      </c>
      <c r="O318" s="316">
        <v>1153976</v>
      </c>
      <c r="P318" s="316">
        <v>1184935</v>
      </c>
      <c r="Q318" s="316">
        <v>126183</v>
      </c>
      <c r="R318" s="316">
        <v>863614</v>
      </c>
      <c r="S318" s="316">
        <v>1460000</v>
      </c>
      <c r="T318" s="316">
        <v>2100000</v>
      </c>
      <c r="U318" s="243"/>
    </row>
    <row r="319" spans="1:21">
      <c r="A319" s="243" t="s">
        <v>1707</v>
      </c>
      <c r="B319" s="316">
        <v>474</v>
      </c>
      <c r="C319" s="316">
        <v>86141</v>
      </c>
      <c r="D319" s="316">
        <v>3280</v>
      </c>
      <c r="E319" s="316">
        <v>0</v>
      </c>
      <c r="F319" s="316">
        <v>4529</v>
      </c>
      <c r="G319" s="316">
        <v>0</v>
      </c>
      <c r="H319" s="316">
        <v>0</v>
      </c>
      <c r="I319" s="316">
        <v>1118</v>
      </c>
      <c r="J319" s="316">
        <v>0</v>
      </c>
      <c r="K319" s="316">
        <v>0</v>
      </c>
      <c r="L319" s="316">
        <v>0</v>
      </c>
      <c r="M319" s="316">
        <v>0</v>
      </c>
      <c r="N319" s="316">
        <v>0</v>
      </c>
      <c r="O319" s="316">
        <v>207813</v>
      </c>
      <c r="P319" s="316">
        <v>262100</v>
      </c>
      <c r="Q319" s="316">
        <v>969</v>
      </c>
      <c r="R319" s="316">
        <v>501036</v>
      </c>
      <c r="S319" s="316">
        <v>263600</v>
      </c>
      <c r="T319" s="316">
        <v>273600</v>
      </c>
      <c r="U319" s="243"/>
    </row>
    <row r="320" spans="1:21">
      <c r="A320" s="243" t="s">
        <v>1728</v>
      </c>
      <c r="B320" s="316">
        <v>1743</v>
      </c>
      <c r="C320" s="316">
        <v>171903</v>
      </c>
      <c r="D320" s="316">
        <v>6462</v>
      </c>
      <c r="E320" s="316">
        <v>200</v>
      </c>
      <c r="F320" s="316">
        <v>17477</v>
      </c>
      <c r="G320" s="316">
        <v>0</v>
      </c>
      <c r="H320" s="316">
        <v>0</v>
      </c>
      <c r="I320" s="316">
        <v>0</v>
      </c>
      <c r="J320" s="316">
        <v>4416</v>
      </c>
      <c r="K320" s="316">
        <v>0</v>
      </c>
      <c r="L320" s="316">
        <v>0</v>
      </c>
      <c r="M320" s="316">
        <v>0</v>
      </c>
      <c r="N320" s="316">
        <v>0</v>
      </c>
      <c r="O320" s="316">
        <v>677199</v>
      </c>
      <c r="P320" s="316">
        <v>469031</v>
      </c>
      <c r="Q320" s="316">
        <v>6931</v>
      </c>
      <c r="R320" s="316">
        <v>139533</v>
      </c>
      <c r="S320" s="316">
        <v>544392</v>
      </c>
      <c r="T320" s="316">
        <v>561392</v>
      </c>
      <c r="U320" s="243"/>
    </row>
    <row r="321" spans="1:21">
      <c r="A321" s="243" t="s">
        <v>1812</v>
      </c>
      <c r="B321" s="316">
        <v>4266.2640000000001</v>
      </c>
      <c r="C321" s="316">
        <v>154315.182</v>
      </c>
      <c r="D321" s="316">
        <v>16372.386</v>
      </c>
      <c r="E321" s="316">
        <v>6732.57</v>
      </c>
      <c r="F321" s="316">
        <v>22342.925999999999</v>
      </c>
      <c r="G321" s="316">
        <v>2200</v>
      </c>
      <c r="H321" s="316">
        <v>0</v>
      </c>
      <c r="I321" s="316">
        <v>7644</v>
      </c>
      <c r="J321" s="316">
        <v>0</v>
      </c>
      <c r="K321" s="316">
        <v>17137</v>
      </c>
      <c r="L321" s="316">
        <v>21230</v>
      </c>
      <c r="M321" s="316">
        <v>0</v>
      </c>
      <c r="N321" s="316">
        <v>0</v>
      </c>
      <c r="O321" s="316">
        <v>996456.06299999997</v>
      </c>
      <c r="P321" s="316">
        <v>848917</v>
      </c>
      <c r="Q321" s="316">
        <v>44482</v>
      </c>
      <c r="R321" s="316">
        <v>293142</v>
      </c>
      <c r="S321" s="316">
        <v>1008671</v>
      </c>
      <c r="T321" s="316">
        <v>1061328</v>
      </c>
      <c r="U321" s="243"/>
    </row>
    <row r="322" spans="1:21">
      <c r="A322" s="243" t="s">
        <v>2386</v>
      </c>
      <c r="B322" s="316">
        <v>1395</v>
      </c>
      <c r="C322" s="316">
        <v>62502</v>
      </c>
      <c r="D322" s="316">
        <v>3838</v>
      </c>
      <c r="E322" s="316">
        <v>2867</v>
      </c>
      <c r="F322" s="316">
        <v>8844</v>
      </c>
      <c r="G322" s="316">
        <v>6555</v>
      </c>
      <c r="H322" s="316">
        <v>0</v>
      </c>
      <c r="I322" s="316">
        <v>3104</v>
      </c>
      <c r="J322" s="316">
        <v>0</v>
      </c>
      <c r="K322" s="316">
        <v>10230</v>
      </c>
      <c r="L322" s="316">
        <v>0</v>
      </c>
      <c r="M322" s="316">
        <v>0</v>
      </c>
      <c r="N322" s="316">
        <v>0</v>
      </c>
      <c r="O322" s="316">
        <v>426792</v>
      </c>
      <c r="P322" s="316">
        <v>208500</v>
      </c>
      <c r="Q322" s="316">
        <v>143620</v>
      </c>
      <c r="R322" s="316">
        <v>442230</v>
      </c>
      <c r="S322" s="316">
        <v>546300</v>
      </c>
      <c r="T322" s="316">
        <v>566300</v>
      </c>
      <c r="U322" s="243"/>
    </row>
    <row r="323" spans="1:21">
      <c r="A323" s="243" t="s">
        <v>1896</v>
      </c>
      <c r="B323" s="316">
        <v>440</v>
      </c>
      <c r="C323" s="316">
        <v>52304</v>
      </c>
      <c r="D323" s="316">
        <v>7227</v>
      </c>
      <c r="E323" s="316">
        <v>3284</v>
      </c>
      <c r="F323" s="316">
        <v>29263</v>
      </c>
      <c r="G323" s="316">
        <v>0</v>
      </c>
      <c r="H323" s="316">
        <v>0</v>
      </c>
      <c r="I323" s="316">
        <v>6034</v>
      </c>
      <c r="J323" s="316">
        <v>0</v>
      </c>
      <c r="K323" s="316">
        <v>0</v>
      </c>
      <c r="L323" s="316">
        <v>0</v>
      </c>
      <c r="M323" s="316">
        <v>0</v>
      </c>
      <c r="N323" s="316">
        <v>0</v>
      </c>
      <c r="O323" s="316">
        <v>786727</v>
      </c>
      <c r="P323" s="316">
        <v>486628</v>
      </c>
      <c r="Q323" s="316">
        <v>97006</v>
      </c>
      <c r="R323" s="316">
        <v>216768</v>
      </c>
      <c r="S323" s="316">
        <v>683000</v>
      </c>
      <c r="T323" s="316">
        <v>708000</v>
      </c>
      <c r="U323" s="243"/>
    </row>
    <row r="324" spans="1:21">
      <c r="A324" s="243" t="s">
        <v>1917</v>
      </c>
      <c r="B324" s="316">
        <v>28</v>
      </c>
      <c r="C324" s="316">
        <v>148514</v>
      </c>
      <c r="D324" s="316">
        <v>4710</v>
      </c>
      <c r="E324" s="316">
        <v>4361</v>
      </c>
      <c r="F324" s="316">
        <v>13491</v>
      </c>
      <c r="G324" s="316">
        <v>50</v>
      </c>
      <c r="H324" s="316">
        <v>1006</v>
      </c>
      <c r="I324" s="316">
        <v>1582</v>
      </c>
      <c r="J324" s="316">
        <v>0</v>
      </c>
      <c r="K324" s="316">
        <v>0</v>
      </c>
      <c r="L324" s="316">
        <v>0</v>
      </c>
      <c r="M324" s="316">
        <v>0</v>
      </c>
      <c r="N324" s="316">
        <v>0</v>
      </c>
      <c r="O324" s="316">
        <v>402744</v>
      </c>
      <c r="P324" s="316">
        <v>306383</v>
      </c>
      <c r="Q324" s="316">
        <v>15736</v>
      </c>
      <c r="R324" s="316">
        <v>548301</v>
      </c>
      <c r="S324" s="316">
        <v>495000</v>
      </c>
      <c r="T324" s="316">
        <v>610000</v>
      </c>
      <c r="U324" s="243"/>
    </row>
    <row r="325" spans="1:21">
      <c r="A325" s="243" t="s">
        <v>2387</v>
      </c>
      <c r="B325" s="316">
        <v>2867</v>
      </c>
      <c r="C325" s="316">
        <v>66507</v>
      </c>
      <c r="D325" s="316">
        <v>3997</v>
      </c>
      <c r="E325" s="316">
        <v>0</v>
      </c>
      <c r="F325" s="316">
        <v>31381</v>
      </c>
      <c r="G325" s="316">
        <v>0</v>
      </c>
      <c r="H325" s="316">
        <v>0</v>
      </c>
      <c r="I325" s="316">
        <v>3576</v>
      </c>
      <c r="J325" s="316">
        <v>0</v>
      </c>
      <c r="K325" s="316">
        <v>0</v>
      </c>
      <c r="L325" s="316">
        <v>0</v>
      </c>
      <c r="M325" s="316">
        <v>0</v>
      </c>
      <c r="N325" s="316">
        <v>0</v>
      </c>
      <c r="O325" s="316">
        <v>495501</v>
      </c>
      <c r="P325" s="316">
        <v>336588</v>
      </c>
      <c r="Q325" s="316">
        <v>37326</v>
      </c>
      <c r="R325" s="316">
        <v>339000</v>
      </c>
      <c r="S325" s="316">
        <v>412444</v>
      </c>
      <c r="T325" s="316">
        <v>450444</v>
      </c>
      <c r="U325" s="243"/>
    </row>
    <row r="326" spans="1:21">
      <c r="A326" s="243" t="s">
        <v>2085</v>
      </c>
      <c r="B326" s="316">
        <v>687.63103999999998</v>
      </c>
      <c r="C326" s="316">
        <v>88963.615680000003</v>
      </c>
      <c r="D326" s="316">
        <v>1573.2074</v>
      </c>
      <c r="E326" s="316">
        <v>0</v>
      </c>
      <c r="F326" s="316">
        <v>0</v>
      </c>
      <c r="G326" s="316">
        <v>0</v>
      </c>
      <c r="H326" s="316">
        <v>0</v>
      </c>
      <c r="I326" s="316">
        <v>2804.9536800000001</v>
      </c>
      <c r="J326" s="316">
        <v>0</v>
      </c>
      <c r="K326" s="316">
        <v>0</v>
      </c>
      <c r="L326" s="316">
        <v>0</v>
      </c>
      <c r="M326" s="316">
        <v>0</v>
      </c>
      <c r="N326" s="316">
        <v>0</v>
      </c>
      <c r="O326" s="316">
        <v>554600.26789999998</v>
      </c>
      <c r="P326" s="316">
        <v>458517</v>
      </c>
      <c r="Q326" s="316">
        <v>116547.399</v>
      </c>
      <c r="R326" s="316">
        <v>424596</v>
      </c>
      <c r="S326" s="316">
        <v>685000</v>
      </c>
      <c r="T326" s="316">
        <v>685000</v>
      </c>
      <c r="U326" s="243"/>
    </row>
    <row r="327" spans="1:21">
      <c r="A327" s="243" t="s">
        <v>2115</v>
      </c>
      <c r="B327" s="316">
        <v>435</v>
      </c>
      <c r="C327" s="316">
        <v>140054</v>
      </c>
      <c r="D327" s="316">
        <v>15736</v>
      </c>
      <c r="E327" s="316">
        <v>1340</v>
      </c>
      <c r="F327" s="316">
        <v>8160</v>
      </c>
      <c r="G327" s="316">
        <v>0</v>
      </c>
      <c r="H327" s="316">
        <v>0</v>
      </c>
      <c r="I327" s="316">
        <v>10820</v>
      </c>
      <c r="J327" s="316">
        <v>0</v>
      </c>
      <c r="K327" s="316">
        <v>1864</v>
      </c>
      <c r="L327" s="316">
        <v>0</v>
      </c>
      <c r="M327" s="316">
        <v>0</v>
      </c>
      <c r="N327" s="316">
        <v>0</v>
      </c>
      <c r="O327" s="316">
        <v>819278</v>
      </c>
      <c r="P327" s="316">
        <v>553806</v>
      </c>
      <c r="Q327" s="316">
        <v>37274</v>
      </c>
      <c r="R327" s="316">
        <v>44618</v>
      </c>
      <c r="S327" s="316">
        <v>765000</v>
      </c>
      <c r="T327" s="316">
        <v>840000</v>
      </c>
      <c r="U327" s="243"/>
    </row>
    <row r="328" spans="1:21">
      <c r="A328" s="243" t="s">
        <v>2124</v>
      </c>
      <c r="B328" s="316">
        <v>3330.84672</v>
      </c>
      <c r="C328" s="316">
        <v>170322.0724</v>
      </c>
      <c r="D328" s="316">
        <v>10767.578299999999</v>
      </c>
      <c r="E328" s="316">
        <v>14900.81984</v>
      </c>
      <c r="F328" s="316">
        <v>2940.7038699999998</v>
      </c>
      <c r="G328" s="316">
        <v>0</v>
      </c>
      <c r="H328" s="316">
        <v>0</v>
      </c>
      <c r="I328" s="316">
        <v>60495.27622</v>
      </c>
      <c r="J328" s="316">
        <v>0</v>
      </c>
      <c r="K328" s="316">
        <v>436.43738999999999</v>
      </c>
      <c r="L328" s="316">
        <v>0</v>
      </c>
      <c r="M328" s="316">
        <v>0</v>
      </c>
      <c r="N328" s="316">
        <v>0</v>
      </c>
      <c r="O328" s="316">
        <v>1382291.36</v>
      </c>
      <c r="P328" s="316">
        <v>651571.40179999999</v>
      </c>
      <c r="Q328" s="316">
        <v>81198.192840000003</v>
      </c>
      <c r="R328" s="316">
        <v>436474.46639999998</v>
      </c>
      <c r="S328" s="316">
        <v>994262</v>
      </c>
      <c r="T328" s="316">
        <v>1141102</v>
      </c>
      <c r="U328" s="243"/>
    </row>
    <row r="329" spans="1:21">
      <c r="A329" s="243" t="s">
        <v>2232</v>
      </c>
      <c r="B329" s="316">
        <v>3266</v>
      </c>
      <c r="C329" s="316">
        <v>98687</v>
      </c>
      <c r="D329" s="316">
        <v>2685</v>
      </c>
      <c r="E329" s="316">
        <v>155</v>
      </c>
      <c r="F329" s="316">
        <v>11154</v>
      </c>
      <c r="G329" s="316">
        <v>1405</v>
      </c>
      <c r="H329" s="316">
        <v>0</v>
      </c>
      <c r="I329" s="316">
        <v>1016</v>
      </c>
      <c r="J329" s="316">
        <v>0</v>
      </c>
      <c r="K329" s="316">
        <v>0</v>
      </c>
      <c r="L329" s="316">
        <v>0</v>
      </c>
      <c r="M329" s="316">
        <v>0</v>
      </c>
      <c r="N329" s="316">
        <v>0</v>
      </c>
      <c r="O329" s="316">
        <v>256854</v>
      </c>
      <c r="P329" s="316">
        <v>321975</v>
      </c>
      <c r="Q329" s="316">
        <v>10000</v>
      </c>
      <c r="R329" s="316">
        <v>458580</v>
      </c>
      <c r="S329" s="316">
        <v>334640</v>
      </c>
      <c r="T329" s="316">
        <v>390000</v>
      </c>
      <c r="U329" s="243"/>
    </row>
    <row r="330" spans="1:21">
      <c r="A330" s="243" t="s">
        <v>2289</v>
      </c>
      <c r="B330" s="316">
        <v>0</v>
      </c>
      <c r="C330" s="316">
        <v>118319</v>
      </c>
      <c r="D330" s="316">
        <v>2192</v>
      </c>
      <c r="E330" s="316">
        <v>0</v>
      </c>
      <c r="F330" s="316">
        <v>0</v>
      </c>
      <c r="G330" s="316">
        <v>0</v>
      </c>
      <c r="H330" s="316">
        <v>0</v>
      </c>
      <c r="I330" s="316">
        <v>6398</v>
      </c>
      <c r="J330" s="316">
        <v>0</v>
      </c>
      <c r="K330" s="316">
        <v>0</v>
      </c>
      <c r="L330" s="316">
        <v>0</v>
      </c>
      <c r="M330" s="316">
        <v>0</v>
      </c>
      <c r="N330" s="316">
        <v>0</v>
      </c>
      <c r="O330" s="316">
        <v>608238</v>
      </c>
      <c r="P330" s="316">
        <v>467566</v>
      </c>
      <c r="Q330" s="316">
        <v>85228</v>
      </c>
      <c r="R330" s="316">
        <v>395117</v>
      </c>
      <c r="S330" s="316">
        <v>551893</v>
      </c>
      <c r="T330" s="316">
        <v>744699</v>
      </c>
      <c r="U330" s="243"/>
    </row>
    <row r="331" spans="1:21">
      <c r="A331" s="243" t="s">
        <v>2340</v>
      </c>
      <c r="B331" s="316">
        <v>34</v>
      </c>
      <c r="C331" s="316">
        <v>100305</v>
      </c>
      <c r="D331" s="316">
        <v>6531</v>
      </c>
      <c r="E331" s="316">
        <v>0</v>
      </c>
      <c r="F331" s="316">
        <v>0</v>
      </c>
      <c r="G331" s="316">
        <v>0</v>
      </c>
      <c r="H331" s="316">
        <v>0</v>
      </c>
      <c r="I331" s="316">
        <v>3364</v>
      </c>
      <c r="J331" s="316">
        <v>0</v>
      </c>
      <c r="K331" s="316">
        <v>5092</v>
      </c>
      <c r="L331" s="316">
        <v>0</v>
      </c>
      <c r="M331" s="316">
        <v>0</v>
      </c>
      <c r="N331" s="316">
        <v>0</v>
      </c>
      <c r="O331" s="316">
        <v>687021</v>
      </c>
      <c r="P331" s="316">
        <v>530717</v>
      </c>
      <c r="Q331" s="316">
        <v>144800</v>
      </c>
      <c r="R331" s="316">
        <v>77478</v>
      </c>
      <c r="S331" s="316">
        <v>740000</v>
      </c>
      <c r="T331" s="316">
        <v>818000</v>
      </c>
      <c r="U331" s="243"/>
    </row>
    <row r="332" spans="1:21">
      <c r="A332" s="243" t="s">
        <v>2388</v>
      </c>
      <c r="B332" s="316">
        <v>6661.55267</v>
      </c>
      <c r="C332" s="316">
        <v>568809.09920000006</v>
      </c>
      <c r="D332" s="316">
        <v>204822.5637</v>
      </c>
      <c r="E332" s="316">
        <v>16265.14287</v>
      </c>
      <c r="F332" s="316">
        <v>3960801.085</v>
      </c>
      <c r="G332" s="316">
        <v>68484.356570000004</v>
      </c>
      <c r="H332" s="316">
        <v>306267</v>
      </c>
      <c r="I332" s="316">
        <v>110224.09</v>
      </c>
      <c r="J332" s="316">
        <v>0</v>
      </c>
      <c r="K332" s="316">
        <v>424347</v>
      </c>
      <c r="L332" s="316">
        <v>18934</v>
      </c>
      <c r="M332" s="316">
        <v>0</v>
      </c>
      <c r="N332" s="316">
        <v>0</v>
      </c>
      <c r="O332" s="316">
        <v>20002523</v>
      </c>
      <c r="P332" s="316">
        <v>19417061.800000001</v>
      </c>
      <c r="Q332" s="316">
        <v>603385</v>
      </c>
      <c r="R332" s="316">
        <v>4517657.818</v>
      </c>
      <c r="S332" s="316">
        <v>21858600</v>
      </c>
      <c r="T332" s="316">
        <v>23388600</v>
      </c>
      <c r="U332" s="243"/>
    </row>
    <row r="333" spans="1:21">
      <c r="A333" s="243" t="s">
        <v>1367</v>
      </c>
      <c r="B333" s="316">
        <v>0</v>
      </c>
      <c r="C333" s="316">
        <v>255</v>
      </c>
      <c r="D333" s="316">
        <v>2780</v>
      </c>
      <c r="E333" s="316">
        <v>1057</v>
      </c>
      <c r="F333" s="316">
        <v>0</v>
      </c>
      <c r="G333" s="316">
        <v>0</v>
      </c>
      <c r="H333" s="316">
        <v>0</v>
      </c>
      <c r="I333" s="316">
        <v>10</v>
      </c>
      <c r="J333" s="316">
        <v>425</v>
      </c>
      <c r="K333" s="316">
        <v>0</v>
      </c>
      <c r="L333" s="316">
        <v>0</v>
      </c>
      <c r="M333" s="316">
        <v>0</v>
      </c>
      <c r="N333" s="316">
        <v>0</v>
      </c>
      <c r="O333" s="316">
        <v>21467</v>
      </c>
      <c r="P333" s="316">
        <v>0</v>
      </c>
      <c r="Q333" s="316">
        <v>3701</v>
      </c>
      <c r="R333" s="316">
        <v>12939</v>
      </c>
      <c r="S333" s="316">
        <v>26468</v>
      </c>
      <c r="T333" s="316">
        <v>27968</v>
      </c>
      <c r="U333" s="243"/>
    </row>
    <row r="334" spans="1:21">
      <c r="A334" s="243" t="s">
        <v>1693</v>
      </c>
      <c r="B334" s="316">
        <v>5</v>
      </c>
      <c r="C334" s="316">
        <v>3669</v>
      </c>
      <c r="D334" s="316">
        <v>8675</v>
      </c>
      <c r="E334" s="316">
        <v>2361</v>
      </c>
      <c r="F334" s="316">
        <v>0</v>
      </c>
      <c r="G334" s="316">
        <v>183</v>
      </c>
      <c r="H334" s="316">
        <v>0</v>
      </c>
      <c r="I334" s="316">
        <v>3</v>
      </c>
      <c r="J334" s="316">
        <v>0</v>
      </c>
      <c r="K334" s="316">
        <v>0</v>
      </c>
      <c r="L334" s="316">
        <v>0</v>
      </c>
      <c r="M334" s="316">
        <v>0</v>
      </c>
      <c r="N334" s="316">
        <v>187</v>
      </c>
      <c r="O334" s="316">
        <v>74316</v>
      </c>
      <c r="P334" s="316">
        <v>93538</v>
      </c>
      <c r="Q334" s="316">
        <v>0</v>
      </c>
      <c r="R334" s="316">
        <v>43807</v>
      </c>
      <c r="S334" s="316">
        <v>95500</v>
      </c>
      <c r="T334" s="316">
        <v>135000</v>
      </c>
      <c r="U334" s="243"/>
    </row>
    <row r="335" spans="1:21">
      <c r="A335" s="243" t="s">
        <v>1767</v>
      </c>
      <c r="B335" s="316">
        <v>0</v>
      </c>
      <c r="C335" s="316">
        <v>10288</v>
      </c>
      <c r="D335" s="316">
        <v>8639</v>
      </c>
      <c r="E335" s="316">
        <v>0</v>
      </c>
      <c r="F335" s="316">
        <v>0</v>
      </c>
      <c r="G335" s="316">
        <v>0</v>
      </c>
      <c r="H335" s="316">
        <v>0</v>
      </c>
      <c r="I335" s="316">
        <v>1410</v>
      </c>
      <c r="J335" s="316">
        <v>0</v>
      </c>
      <c r="K335" s="316">
        <v>0</v>
      </c>
      <c r="L335" s="316">
        <v>0</v>
      </c>
      <c r="M335" s="316">
        <v>0</v>
      </c>
      <c r="N335" s="316">
        <v>0</v>
      </c>
      <c r="O335" s="316">
        <v>180166</v>
      </c>
      <c r="P335" s="316">
        <v>153562</v>
      </c>
      <c r="Q335" s="316">
        <v>0</v>
      </c>
      <c r="R335" s="316">
        <v>11495</v>
      </c>
      <c r="S335" s="316">
        <v>227000</v>
      </c>
      <c r="T335" s="316">
        <v>249700</v>
      </c>
      <c r="U335" s="243"/>
    </row>
    <row r="336" spans="1:21">
      <c r="A336" s="243" t="s">
        <v>1319</v>
      </c>
      <c r="B336" s="316">
        <v>0</v>
      </c>
      <c r="C336" s="316">
        <v>374</v>
      </c>
      <c r="D336" s="316">
        <v>6872</v>
      </c>
      <c r="E336" s="316">
        <v>1336</v>
      </c>
      <c r="F336" s="316">
        <v>0</v>
      </c>
      <c r="G336" s="316">
        <v>0</v>
      </c>
      <c r="H336" s="316">
        <v>0</v>
      </c>
      <c r="I336" s="316">
        <v>25</v>
      </c>
      <c r="J336" s="316">
        <v>0</v>
      </c>
      <c r="K336" s="316">
        <v>0</v>
      </c>
      <c r="L336" s="316">
        <v>0</v>
      </c>
      <c r="M336" s="316">
        <v>0</v>
      </c>
      <c r="N336" s="316">
        <v>0</v>
      </c>
      <c r="O336" s="316">
        <v>45650</v>
      </c>
      <c r="P336" s="316">
        <v>30274</v>
      </c>
      <c r="Q336" s="316">
        <v>15006</v>
      </c>
      <c r="R336" s="316">
        <v>22920</v>
      </c>
      <c r="S336" s="316">
        <v>52879</v>
      </c>
      <c r="T336" s="316">
        <v>58379</v>
      </c>
      <c r="U336" s="243"/>
    </row>
    <row r="337" spans="1:21">
      <c r="A337" s="243" t="s">
        <v>1887</v>
      </c>
      <c r="B337" s="316">
        <v>0</v>
      </c>
      <c r="C337" s="316">
        <v>2995.636</v>
      </c>
      <c r="D337" s="316">
        <v>11940.808000000001</v>
      </c>
      <c r="E337" s="316">
        <v>2818.0079999999998</v>
      </c>
      <c r="F337" s="316">
        <v>0</v>
      </c>
      <c r="G337" s="316">
        <v>0</v>
      </c>
      <c r="H337" s="316">
        <v>0</v>
      </c>
      <c r="I337" s="316">
        <v>668</v>
      </c>
      <c r="J337" s="316">
        <v>0</v>
      </c>
      <c r="K337" s="316">
        <v>0</v>
      </c>
      <c r="L337" s="316">
        <v>0</v>
      </c>
      <c r="M337" s="316">
        <v>0</v>
      </c>
      <c r="N337" s="316">
        <v>0</v>
      </c>
      <c r="O337" s="316">
        <v>112449.68700000001</v>
      </c>
      <c r="P337" s="316">
        <v>81969</v>
      </c>
      <c r="Q337" s="316">
        <v>0</v>
      </c>
      <c r="R337" s="316">
        <v>11354</v>
      </c>
      <c r="S337" s="316">
        <v>155000</v>
      </c>
      <c r="T337" s="316">
        <v>175000</v>
      </c>
      <c r="U337" s="243"/>
    </row>
    <row r="338" spans="1:21">
      <c r="A338" s="243" t="s">
        <v>1431</v>
      </c>
      <c r="B338" s="316">
        <v>18796</v>
      </c>
      <c r="C338" s="316">
        <v>797</v>
      </c>
      <c r="D338" s="316">
        <v>2522</v>
      </c>
      <c r="E338" s="316">
        <v>345</v>
      </c>
      <c r="F338" s="316">
        <v>0</v>
      </c>
      <c r="G338" s="316">
        <v>0</v>
      </c>
      <c r="H338" s="316">
        <v>0</v>
      </c>
      <c r="I338" s="316">
        <v>4085</v>
      </c>
      <c r="J338" s="316">
        <v>0</v>
      </c>
      <c r="K338" s="316">
        <v>0</v>
      </c>
      <c r="L338" s="316">
        <v>0</v>
      </c>
      <c r="M338" s="316">
        <v>0</v>
      </c>
      <c r="N338" s="316">
        <v>0</v>
      </c>
      <c r="O338" s="316">
        <v>12965</v>
      </c>
      <c r="P338" s="316">
        <v>0</v>
      </c>
      <c r="Q338" s="316">
        <v>0</v>
      </c>
      <c r="R338" s="316">
        <v>13201</v>
      </c>
      <c r="S338" s="316">
        <v>13700</v>
      </c>
      <c r="T338" s="316">
        <v>18700</v>
      </c>
      <c r="U338" s="243"/>
    </row>
    <row r="339" spans="1:21">
      <c r="A339" s="243" t="s">
        <v>1872</v>
      </c>
      <c r="B339" s="316">
        <v>543</v>
      </c>
      <c r="C339" s="316">
        <v>1446</v>
      </c>
      <c r="D339" s="316">
        <v>5448</v>
      </c>
      <c r="E339" s="316">
        <v>15</v>
      </c>
      <c r="F339" s="316">
        <v>0</v>
      </c>
      <c r="G339" s="316">
        <v>0</v>
      </c>
      <c r="H339" s="316">
        <v>0</v>
      </c>
      <c r="I339" s="316">
        <v>2054</v>
      </c>
      <c r="J339" s="316">
        <v>0</v>
      </c>
      <c r="K339" s="316">
        <v>0</v>
      </c>
      <c r="L339" s="316">
        <v>0</v>
      </c>
      <c r="M339" s="316">
        <v>0</v>
      </c>
      <c r="N339" s="316">
        <v>0</v>
      </c>
      <c r="O339" s="316">
        <v>12579</v>
      </c>
      <c r="P339" s="316">
        <v>6000</v>
      </c>
      <c r="Q339" s="316">
        <v>0</v>
      </c>
      <c r="R339" s="316">
        <v>15454</v>
      </c>
      <c r="S339" s="316">
        <v>6000</v>
      </c>
      <c r="T339" s="316">
        <v>9000</v>
      </c>
      <c r="U339" s="243"/>
    </row>
    <row r="340" spans="1:21">
      <c r="A340" s="243" t="s">
        <v>2298</v>
      </c>
      <c r="B340" s="316">
        <v>0</v>
      </c>
      <c r="C340" s="316">
        <v>14165</v>
      </c>
      <c r="D340" s="316">
        <v>23074</v>
      </c>
      <c r="E340" s="316">
        <v>387</v>
      </c>
      <c r="F340" s="316">
        <v>0</v>
      </c>
      <c r="G340" s="316">
        <v>0</v>
      </c>
      <c r="H340" s="316">
        <v>0</v>
      </c>
      <c r="I340" s="316">
        <v>64</v>
      </c>
      <c r="J340" s="316">
        <v>0</v>
      </c>
      <c r="K340" s="316">
        <v>0</v>
      </c>
      <c r="L340" s="316">
        <v>0</v>
      </c>
      <c r="M340" s="316">
        <v>0</v>
      </c>
      <c r="N340" s="316">
        <v>0</v>
      </c>
      <c r="O340" s="316">
        <v>194435</v>
      </c>
      <c r="P340" s="316">
        <v>127819</v>
      </c>
      <c r="Q340" s="316">
        <v>81883</v>
      </c>
      <c r="R340" s="316">
        <v>109804</v>
      </c>
      <c r="S340" s="316">
        <v>255713</v>
      </c>
      <c r="T340" s="316">
        <v>526000</v>
      </c>
      <c r="U340" s="243"/>
    </row>
    <row r="341" spans="1:21">
      <c r="A341" s="243" t="s">
        <v>2061</v>
      </c>
      <c r="B341" s="316">
        <v>0</v>
      </c>
      <c r="C341" s="316">
        <v>3455</v>
      </c>
      <c r="D341" s="316">
        <v>7568</v>
      </c>
      <c r="E341" s="316">
        <v>2368</v>
      </c>
      <c r="F341" s="316">
        <v>0</v>
      </c>
      <c r="G341" s="316">
        <v>0</v>
      </c>
      <c r="H341" s="316">
        <v>0</v>
      </c>
      <c r="I341" s="316">
        <v>0</v>
      </c>
      <c r="J341" s="316">
        <v>0</v>
      </c>
      <c r="K341" s="316">
        <v>0</v>
      </c>
      <c r="L341" s="316">
        <v>0</v>
      </c>
      <c r="M341" s="316">
        <v>0</v>
      </c>
      <c r="N341" s="316">
        <v>0</v>
      </c>
      <c r="O341" s="316">
        <v>96773</v>
      </c>
      <c r="P341" s="316">
        <v>32570</v>
      </c>
      <c r="Q341" s="316">
        <v>0</v>
      </c>
      <c r="R341" s="316">
        <v>31000</v>
      </c>
      <c r="S341" s="316">
        <v>115303</v>
      </c>
      <c r="T341" s="316">
        <v>126834</v>
      </c>
      <c r="U341" s="243"/>
    </row>
    <row r="342" spans="1:21">
      <c r="A342" s="243" t="s">
        <v>1633</v>
      </c>
      <c r="B342" s="316">
        <v>0</v>
      </c>
      <c r="C342" s="316">
        <v>1727</v>
      </c>
      <c r="D342" s="316">
        <v>7623</v>
      </c>
      <c r="E342" s="316">
        <v>1998</v>
      </c>
      <c r="F342" s="316">
        <v>0</v>
      </c>
      <c r="G342" s="316">
        <v>0</v>
      </c>
      <c r="H342" s="316">
        <v>0</v>
      </c>
      <c r="I342" s="316">
        <v>17</v>
      </c>
      <c r="J342" s="316">
        <v>0</v>
      </c>
      <c r="K342" s="316">
        <v>0</v>
      </c>
      <c r="L342" s="316">
        <v>0</v>
      </c>
      <c r="M342" s="316">
        <v>0</v>
      </c>
      <c r="N342" s="316">
        <v>0</v>
      </c>
      <c r="O342" s="316">
        <v>121148</v>
      </c>
      <c r="P342" s="316">
        <v>101997</v>
      </c>
      <c r="Q342" s="316">
        <v>0</v>
      </c>
      <c r="R342" s="316">
        <v>4000</v>
      </c>
      <c r="S342" s="316">
        <v>150000</v>
      </c>
      <c r="T342" s="316">
        <v>180000</v>
      </c>
      <c r="U342" s="243"/>
    </row>
    <row r="343" spans="1:21">
      <c r="A343" s="243" t="s">
        <v>1340</v>
      </c>
      <c r="B343" s="316">
        <v>33</v>
      </c>
      <c r="C343" s="316">
        <v>1783</v>
      </c>
      <c r="D343" s="316">
        <v>3878</v>
      </c>
      <c r="E343" s="316">
        <v>830</v>
      </c>
      <c r="F343" s="316">
        <v>0</v>
      </c>
      <c r="G343" s="316">
        <v>0</v>
      </c>
      <c r="H343" s="316">
        <v>0</v>
      </c>
      <c r="I343" s="316">
        <v>3131</v>
      </c>
      <c r="J343" s="316">
        <v>0</v>
      </c>
      <c r="K343" s="316">
        <v>0</v>
      </c>
      <c r="L343" s="316">
        <v>0</v>
      </c>
      <c r="M343" s="316">
        <v>0</v>
      </c>
      <c r="N343" s="316">
        <v>0</v>
      </c>
      <c r="O343" s="316">
        <v>51274</v>
      </c>
      <c r="P343" s="316">
        <v>22020</v>
      </c>
      <c r="Q343" s="316">
        <v>17508</v>
      </c>
      <c r="R343" s="316">
        <v>6000</v>
      </c>
      <c r="S343" s="316">
        <v>47528</v>
      </c>
      <c r="T343" s="316">
        <v>49528</v>
      </c>
      <c r="U343" s="243"/>
    </row>
    <row r="344" spans="1:21">
      <c r="A344" s="243" t="s">
        <v>2274</v>
      </c>
      <c r="B344" s="316">
        <v>0</v>
      </c>
      <c r="C344" s="316">
        <v>329</v>
      </c>
      <c r="D344" s="316">
        <v>9207</v>
      </c>
      <c r="E344" s="316">
        <v>122</v>
      </c>
      <c r="F344" s="316">
        <v>0</v>
      </c>
      <c r="G344" s="316">
        <v>0</v>
      </c>
      <c r="H344" s="316">
        <v>0</v>
      </c>
      <c r="I344" s="316">
        <v>963</v>
      </c>
      <c r="J344" s="316">
        <v>0</v>
      </c>
      <c r="K344" s="316">
        <v>0</v>
      </c>
      <c r="L344" s="316">
        <v>0</v>
      </c>
      <c r="M344" s="316">
        <v>0</v>
      </c>
      <c r="N344" s="316">
        <v>0</v>
      </c>
      <c r="O344" s="316">
        <v>74229</v>
      </c>
      <c r="P344" s="316">
        <v>105287</v>
      </c>
      <c r="Q344" s="316">
        <v>0</v>
      </c>
      <c r="R344" s="316">
        <v>80437</v>
      </c>
      <c r="S344" s="316">
        <v>135000</v>
      </c>
      <c r="T344" s="316">
        <v>140000</v>
      </c>
      <c r="U344" s="243"/>
    </row>
    <row r="345" spans="1:21">
      <c r="A345" s="243" t="s">
        <v>2094</v>
      </c>
      <c r="B345" s="316">
        <v>0</v>
      </c>
      <c r="C345" s="316">
        <v>673</v>
      </c>
      <c r="D345" s="316">
        <v>5988</v>
      </c>
      <c r="E345" s="316">
        <v>1436</v>
      </c>
      <c r="F345" s="316">
        <v>0</v>
      </c>
      <c r="G345" s="316">
        <v>0</v>
      </c>
      <c r="H345" s="316">
        <v>0</v>
      </c>
      <c r="I345" s="316">
        <v>1455</v>
      </c>
      <c r="J345" s="316">
        <v>0</v>
      </c>
      <c r="K345" s="316">
        <v>0</v>
      </c>
      <c r="L345" s="316">
        <v>0</v>
      </c>
      <c r="M345" s="316">
        <v>0</v>
      </c>
      <c r="N345" s="316">
        <v>0</v>
      </c>
      <c r="O345" s="316">
        <v>71414</v>
      </c>
      <c r="P345" s="316">
        <v>64700</v>
      </c>
      <c r="Q345" s="316">
        <v>0</v>
      </c>
      <c r="R345" s="316">
        <v>22397</v>
      </c>
      <c r="S345" s="316">
        <v>85300</v>
      </c>
      <c r="T345" s="316">
        <v>90300</v>
      </c>
      <c r="U345" s="243"/>
    </row>
    <row r="346" spans="1:21">
      <c r="A346" s="243" t="s">
        <v>2265</v>
      </c>
      <c r="B346" s="316">
        <v>0</v>
      </c>
      <c r="C346" s="316">
        <v>2054</v>
      </c>
      <c r="D346" s="316">
        <v>12991</v>
      </c>
      <c r="E346" s="316">
        <v>906</v>
      </c>
      <c r="F346" s="316">
        <v>0</v>
      </c>
      <c r="G346" s="316">
        <v>0</v>
      </c>
      <c r="H346" s="316">
        <v>0</v>
      </c>
      <c r="I346" s="316">
        <v>580</v>
      </c>
      <c r="J346" s="316">
        <v>0</v>
      </c>
      <c r="K346" s="316">
        <v>0</v>
      </c>
      <c r="L346" s="316">
        <v>0</v>
      </c>
      <c r="M346" s="316">
        <v>0</v>
      </c>
      <c r="N346" s="316">
        <v>0</v>
      </c>
      <c r="O346" s="316">
        <v>69612</v>
      </c>
      <c r="P346" s="316">
        <v>50832</v>
      </c>
      <c r="Q346" s="316">
        <v>0</v>
      </c>
      <c r="R346" s="316">
        <v>3773</v>
      </c>
      <c r="S346" s="316">
        <v>110000</v>
      </c>
      <c r="T346" s="316">
        <v>120000</v>
      </c>
      <c r="U346" s="243"/>
    </row>
    <row r="347" spans="1:21">
      <c r="A347" s="243" t="s">
        <v>2235</v>
      </c>
      <c r="B347" s="316">
        <v>0</v>
      </c>
      <c r="C347" s="316">
        <v>2856</v>
      </c>
      <c r="D347" s="316">
        <v>5767</v>
      </c>
      <c r="E347" s="316">
        <v>416</v>
      </c>
      <c r="F347" s="316">
        <v>0</v>
      </c>
      <c r="G347" s="316">
        <v>0</v>
      </c>
      <c r="H347" s="316">
        <v>0</v>
      </c>
      <c r="I347" s="316">
        <v>0</v>
      </c>
      <c r="J347" s="316">
        <v>0</v>
      </c>
      <c r="K347" s="316">
        <v>0</v>
      </c>
      <c r="L347" s="316">
        <v>0</v>
      </c>
      <c r="M347" s="316">
        <v>0</v>
      </c>
      <c r="N347" s="316">
        <v>0</v>
      </c>
      <c r="O347" s="316">
        <v>36683</v>
      </c>
      <c r="P347" s="316">
        <v>19729</v>
      </c>
      <c r="Q347" s="316">
        <v>0</v>
      </c>
      <c r="R347" s="316">
        <v>1770</v>
      </c>
      <c r="S347" s="316">
        <v>40000</v>
      </c>
      <c r="T347" s="316">
        <v>50000</v>
      </c>
      <c r="U347" s="243"/>
    </row>
    <row r="348" spans="1:21">
      <c r="A348" s="243" t="s">
        <v>1395</v>
      </c>
      <c r="B348" s="316">
        <v>15</v>
      </c>
      <c r="C348" s="316">
        <v>1269</v>
      </c>
      <c r="D348" s="316">
        <v>7941</v>
      </c>
      <c r="E348" s="316">
        <v>176</v>
      </c>
      <c r="F348" s="316">
        <v>184</v>
      </c>
      <c r="G348" s="316">
        <v>0</v>
      </c>
      <c r="H348" s="316">
        <v>0</v>
      </c>
      <c r="I348" s="316">
        <v>174</v>
      </c>
      <c r="J348" s="316">
        <v>0</v>
      </c>
      <c r="K348" s="316">
        <v>0</v>
      </c>
      <c r="L348" s="316">
        <v>0</v>
      </c>
      <c r="M348" s="316">
        <v>0</v>
      </c>
      <c r="N348" s="316">
        <v>0</v>
      </c>
      <c r="O348" s="316">
        <v>37829</v>
      </c>
      <c r="P348" s="316">
        <v>31263</v>
      </c>
      <c r="Q348" s="316">
        <v>5029</v>
      </c>
      <c r="R348" s="316">
        <v>24465</v>
      </c>
      <c r="S348" s="316">
        <v>67500</v>
      </c>
      <c r="T348" s="316">
        <v>78000</v>
      </c>
      <c r="U348" s="243"/>
    </row>
    <row r="349" spans="1:21">
      <c r="A349" s="243" t="s">
        <v>1902</v>
      </c>
      <c r="B349" s="316">
        <v>2031</v>
      </c>
      <c r="C349" s="316">
        <v>2333</v>
      </c>
      <c r="D349" s="316">
        <v>2252</v>
      </c>
      <c r="E349" s="316">
        <v>0</v>
      </c>
      <c r="F349" s="316">
        <v>0</v>
      </c>
      <c r="G349" s="316">
        <v>0</v>
      </c>
      <c r="H349" s="316">
        <v>0</v>
      </c>
      <c r="I349" s="316">
        <v>83</v>
      </c>
      <c r="J349" s="316">
        <v>0</v>
      </c>
      <c r="K349" s="316">
        <v>0</v>
      </c>
      <c r="L349" s="316">
        <v>0</v>
      </c>
      <c r="M349" s="316">
        <v>0</v>
      </c>
      <c r="N349" s="316">
        <v>0</v>
      </c>
      <c r="O349" s="316">
        <v>62991</v>
      </c>
      <c r="P349" s="316">
        <v>74273</v>
      </c>
      <c r="Q349" s="316">
        <v>0</v>
      </c>
      <c r="R349" s="316">
        <v>53308</v>
      </c>
      <c r="S349" s="316">
        <v>85000</v>
      </c>
      <c r="T349" s="316">
        <v>90000</v>
      </c>
      <c r="U349" s="243"/>
    </row>
    <row r="350" spans="1:21">
      <c r="A350" s="243" t="s">
        <v>1731</v>
      </c>
      <c r="B350" s="316">
        <v>1279</v>
      </c>
      <c r="C350" s="316">
        <v>0</v>
      </c>
      <c r="D350" s="316">
        <v>2830</v>
      </c>
      <c r="E350" s="316">
        <v>1647</v>
      </c>
      <c r="F350" s="316">
        <v>0</v>
      </c>
      <c r="G350" s="316">
        <v>0</v>
      </c>
      <c r="H350" s="316">
        <v>0</v>
      </c>
      <c r="I350" s="316">
        <v>90</v>
      </c>
      <c r="J350" s="316">
        <v>0</v>
      </c>
      <c r="K350" s="316">
        <v>0</v>
      </c>
      <c r="L350" s="316">
        <v>0</v>
      </c>
      <c r="M350" s="316">
        <v>0</v>
      </c>
      <c r="N350" s="316">
        <v>0</v>
      </c>
      <c r="O350" s="316">
        <v>43168</v>
      </c>
      <c r="P350" s="316">
        <v>27473</v>
      </c>
      <c r="Q350" s="316">
        <v>0</v>
      </c>
      <c r="R350" s="316">
        <v>9500</v>
      </c>
      <c r="S350" s="316">
        <v>44000</v>
      </c>
      <c r="T350" s="316">
        <v>49000</v>
      </c>
      <c r="U350" s="243"/>
    </row>
    <row r="351" spans="1:21">
      <c r="A351" s="243" t="s">
        <v>1713</v>
      </c>
      <c r="B351" s="316">
        <v>320</v>
      </c>
      <c r="C351" s="316">
        <v>850</v>
      </c>
      <c r="D351" s="316">
        <v>5461</v>
      </c>
      <c r="E351" s="316">
        <v>626</v>
      </c>
      <c r="F351" s="316">
        <v>0</v>
      </c>
      <c r="G351" s="316">
        <v>0</v>
      </c>
      <c r="H351" s="316">
        <v>0</v>
      </c>
      <c r="I351" s="316">
        <v>14</v>
      </c>
      <c r="J351" s="316">
        <v>0</v>
      </c>
      <c r="K351" s="316">
        <v>0</v>
      </c>
      <c r="L351" s="316">
        <v>0</v>
      </c>
      <c r="M351" s="316">
        <v>0</v>
      </c>
      <c r="N351" s="316">
        <v>0</v>
      </c>
      <c r="O351" s="316">
        <v>33651</v>
      </c>
      <c r="P351" s="316">
        <v>14569</v>
      </c>
      <c r="Q351" s="316">
        <v>0</v>
      </c>
      <c r="R351" s="316">
        <v>16686</v>
      </c>
      <c r="S351" s="316">
        <v>24971</v>
      </c>
      <c r="T351" s="316">
        <v>28471</v>
      </c>
      <c r="U351" s="243"/>
    </row>
    <row r="352" spans="1:21">
      <c r="A352" s="243" t="s">
        <v>1878</v>
      </c>
      <c r="B352" s="316">
        <v>0</v>
      </c>
      <c r="C352" s="316">
        <v>587</v>
      </c>
      <c r="D352" s="316">
        <v>3582</v>
      </c>
      <c r="E352" s="316">
        <v>649</v>
      </c>
      <c r="F352" s="316">
        <v>0</v>
      </c>
      <c r="G352" s="316">
        <v>0</v>
      </c>
      <c r="H352" s="316">
        <v>0</v>
      </c>
      <c r="I352" s="316">
        <v>0</v>
      </c>
      <c r="J352" s="316">
        <v>0</v>
      </c>
      <c r="K352" s="316">
        <v>0</v>
      </c>
      <c r="L352" s="316">
        <v>0</v>
      </c>
      <c r="M352" s="316">
        <v>0</v>
      </c>
      <c r="N352" s="316">
        <v>0</v>
      </c>
      <c r="O352" s="316">
        <v>33399</v>
      </c>
      <c r="P352" s="316">
        <v>23100</v>
      </c>
      <c r="Q352" s="316">
        <v>0</v>
      </c>
      <c r="R352" s="316">
        <v>12529</v>
      </c>
      <c r="S352" s="316">
        <v>37000</v>
      </c>
      <c r="T352" s="316">
        <v>38850</v>
      </c>
      <c r="U352" s="243"/>
    </row>
    <row r="353" spans="1:21">
      <c r="A353" s="243" t="s">
        <v>1283</v>
      </c>
      <c r="B353" s="316">
        <v>0</v>
      </c>
      <c r="C353" s="316">
        <v>4166</v>
      </c>
      <c r="D353" s="316">
        <v>5630</v>
      </c>
      <c r="E353" s="316">
        <v>232</v>
      </c>
      <c r="F353" s="316">
        <v>0</v>
      </c>
      <c r="G353" s="316">
        <v>0</v>
      </c>
      <c r="H353" s="316">
        <v>0</v>
      </c>
      <c r="I353" s="316">
        <v>212</v>
      </c>
      <c r="J353" s="316">
        <v>0</v>
      </c>
      <c r="K353" s="316">
        <v>0</v>
      </c>
      <c r="L353" s="316">
        <v>0</v>
      </c>
      <c r="M353" s="316">
        <v>0</v>
      </c>
      <c r="N353" s="316">
        <v>0</v>
      </c>
      <c r="O353" s="316">
        <v>23854</v>
      </c>
      <c r="P353" s="316">
        <v>16153</v>
      </c>
      <c r="Q353" s="316">
        <v>0</v>
      </c>
      <c r="R353" s="316">
        <v>9220</v>
      </c>
      <c r="S353" s="316">
        <v>50023</v>
      </c>
      <c r="T353" s="316">
        <v>57526</v>
      </c>
      <c r="U353" s="243"/>
    </row>
    <row r="354" spans="1:21">
      <c r="A354" s="243" t="s">
        <v>1815</v>
      </c>
      <c r="B354" s="316">
        <v>0</v>
      </c>
      <c r="C354" s="316">
        <v>6286</v>
      </c>
      <c r="D354" s="316">
        <v>4585</v>
      </c>
      <c r="E354" s="316">
        <v>320</v>
      </c>
      <c r="F354" s="316">
        <v>0</v>
      </c>
      <c r="G354" s="316">
        <v>0</v>
      </c>
      <c r="H354" s="316">
        <v>0</v>
      </c>
      <c r="I354" s="316">
        <v>270</v>
      </c>
      <c r="J354" s="316">
        <v>0</v>
      </c>
      <c r="K354" s="316">
        <v>0</v>
      </c>
      <c r="L354" s="316">
        <v>0</v>
      </c>
      <c r="M354" s="316">
        <v>0</v>
      </c>
      <c r="N354" s="316">
        <v>0</v>
      </c>
      <c r="O354" s="316">
        <v>100904</v>
      </c>
      <c r="P354" s="316">
        <v>31732</v>
      </c>
      <c r="Q354" s="316">
        <v>53450</v>
      </c>
      <c r="R354" s="316">
        <v>3759</v>
      </c>
      <c r="S354" s="316">
        <v>85182</v>
      </c>
      <c r="T354" s="316">
        <v>105949</v>
      </c>
      <c r="U354" s="243"/>
    </row>
    <row r="355" spans="1:21">
      <c r="A355" s="243" t="s">
        <v>2118</v>
      </c>
      <c r="B355" s="316">
        <v>0</v>
      </c>
      <c r="C355" s="316">
        <v>2081</v>
      </c>
      <c r="D355" s="316">
        <v>3138</v>
      </c>
      <c r="E355" s="316">
        <v>247</v>
      </c>
      <c r="F355" s="316">
        <v>0</v>
      </c>
      <c r="G355" s="316">
        <v>0</v>
      </c>
      <c r="H355" s="316">
        <v>0</v>
      </c>
      <c r="I355" s="316">
        <v>262</v>
      </c>
      <c r="J355" s="316">
        <v>0</v>
      </c>
      <c r="K355" s="316">
        <v>0</v>
      </c>
      <c r="L355" s="316">
        <v>0</v>
      </c>
      <c r="M355" s="316">
        <v>0</v>
      </c>
      <c r="N355" s="316">
        <v>0</v>
      </c>
      <c r="O355" s="316">
        <v>34848</v>
      </c>
      <c r="P355" s="316">
        <v>6359</v>
      </c>
      <c r="Q355" s="316">
        <v>20340</v>
      </c>
      <c r="R355" s="316">
        <v>22000</v>
      </c>
      <c r="S355" s="316">
        <v>26699</v>
      </c>
      <c r="T355" s="316">
        <v>36590</v>
      </c>
      <c r="U355" s="243"/>
    </row>
    <row r="356" spans="1:21">
      <c r="A356" s="243" t="s">
        <v>1182</v>
      </c>
      <c r="B356" s="316">
        <v>0</v>
      </c>
      <c r="C356" s="316">
        <v>3075</v>
      </c>
      <c r="D356" s="316">
        <v>3401</v>
      </c>
      <c r="E356" s="316">
        <v>0</v>
      </c>
      <c r="F356" s="316">
        <v>0</v>
      </c>
      <c r="G356" s="316">
        <v>0</v>
      </c>
      <c r="H356" s="316">
        <v>0</v>
      </c>
      <c r="I356" s="316">
        <v>104</v>
      </c>
      <c r="J356" s="316">
        <v>0</v>
      </c>
      <c r="K356" s="316">
        <v>0</v>
      </c>
      <c r="L356" s="316">
        <v>0</v>
      </c>
      <c r="M356" s="316">
        <v>0</v>
      </c>
      <c r="N356" s="316">
        <v>0</v>
      </c>
      <c r="O356" s="316">
        <v>40270</v>
      </c>
      <c r="P356" s="316">
        <v>37020</v>
      </c>
      <c r="Q356" s="316">
        <v>0</v>
      </c>
      <c r="R356" s="316">
        <v>8654</v>
      </c>
      <c r="S356" s="316">
        <v>37020</v>
      </c>
      <c r="T356" s="316">
        <v>48242</v>
      </c>
      <c r="U356" s="243"/>
    </row>
    <row r="357" spans="1:21">
      <c r="A357" s="243" t="s">
        <v>1609</v>
      </c>
      <c r="B357" s="316">
        <v>0</v>
      </c>
      <c r="C357" s="316">
        <v>3847</v>
      </c>
      <c r="D357" s="316">
        <v>6571</v>
      </c>
      <c r="E357" s="316">
        <v>317</v>
      </c>
      <c r="F357" s="316">
        <v>0</v>
      </c>
      <c r="G357" s="316">
        <v>0</v>
      </c>
      <c r="H357" s="316">
        <v>0</v>
      </c>
      <c r="I357" s="316">
        <v>0</v>
      </c>
      <c r="J357" s="316">
        <v>0</v>
      </c>
      <c r="K357" s="316">
        <v>0</v>
      </c>
      <c r="L357" s="316">
        <v>0</v>
      </c>
      <c r="M357" s="316">
        <v>0</v>
      </c>
      <c r="N357" s="316">
        <v>0</v>
      </c>
      <c r="O357" s="316">
        <v>46336</v>
      </c>
      <c r="P357" s="316">
        <v>33500</v>
      </c>
      <c r="Q357" s="316">
        <v>0</v>
      </c>
      <c r="R357" s="316">
        <v>6693</v>
      </c>
      <c r="S357" s="316">
        <v>33500</v>
      </c>
      <c r="T357" s="316">
        <v>33500</v>
      </c>
      <c r="U357" s="243"/>
    </row>
    <row r="358" spans="1:21">
      <c r="A358" s="243" t="s">
        <v>1498</v>
      </c>
      <c r="B358" s="316">
        <v>0</v>
      </c>
      <c r="C358" s="316">
        <v>1189</v>
      </c>
      <c r="D358" s="316">
        <v>7130</v>
      </c>
      <c r="E358" s="316">
        <v>255</v>
      </c>
      <c r="F358" s="316">
        <v>0</v>
      </c>
      <c r="G358" s="316">
        <v>0</v>
      </c>
      <c r="H358" s="316">
        <v>0</v>
      </c>
      <c r="I358" s="316">
        <v>649</v>
      </c>
      <c r="J358" s="316">
        <v>0</v>
      </c>
      <c r="K358" s="316">
        <v>0</v>
      </c>
      <c r="L358" s="316">
        <v>0</v>
      </c>
      <c r="M358" s="316">
        <v>0</v>
      </c>
      <c r="N358" s="316">
        <v>0</v>
      </c>
      <c r="O358" s="316">
        <v>17028</v>
      </c>
      <c r="P358" s="316">
        <v>0</v>
      </c>
      <c r="Q358" s="316">
        <v>0</v>
      </c>
      <c r="R358" s="316">
        <v>5111</v>
      </c>
      <c r="S358" s="316">
        <v>20000</v>
      </c>
      <c r="T358" s="316">
        <v>30000</v>
      </c>
      <c r="U358" s="243"/>
    </row>
    <row r="359" spans="1:21">
      <c r="A359" s="243" t="s">
        <v>2172</v>
      </c>
      <c r="B359" s="316">
        <v>22657</v>
      </c>
      <c r="C359" s="316">
        <v>7113</v>
      </c>
      <c r="D359" s="316">
        <v>9587</v>
      </c>
      <c r="E359" s="316">
        <v>1069</v>
      </c>
      <c r="F359" s="316">
        <v>0</v>
      </c>
      <c r="G359" s="316">
        <v>0</v>
      </c>
      <c r="H359" s="316">
        <v>0</v>
      </c>
      <c r="I359" s="316">
        <v>3372</v>
      </c>
      <c r="J359" s="316">
        <v>0</v>
      </c>
      <c r="K359" s="316">
        <v>0</v>
      </c>
      <c r="L359" s="316">
        <v>0</v>
      </c>
      <c r="M359" s="316">
        <v>0</v>
      </c>
      <c r="N359" s="316">
        <v>0</v>
      </c>
      <c r="O359" s="316">
        <v>62708</v>
      </c>
      <c r="P359" s="316">
        <v>47178</v>
      </c>
      <c r="Q359" s="316">
        <v>7428</v>
      </c>
      <c r="R359" s="316">
        <v>123633</v>
      </c>
      <c r="S359" s="316">
        <v>72715</v>
      </c>
      <c r="T359" s="316">
        <v>92715</v>
      </c>
      <c r="U359" s="243"/>
    </row>
    <row r="360" spans="1:21">
      <c r="A360" s="243" t="s">
        <v>1570</v>
      </c>
      <c r="B360" s="316">
        <v>0</v>
      </c>
      <c r="C360" s="316">
        <v>1550</v>
      </c>
      <c r="D360" s="316">
        <v>3860</v>
      </c>
      <c r="E360" s="316">
        <v>0</v>
      </c>
      <c r="F360" s="316">
        <v>0</v>
      </c>
      <c r="G360" s="316">
        <v>0</v>
      </c>
      <c r="H360" s="316">
        <v>0</v>
      </c>
      <c r="I360" s="316">
        <v>2533</v>
      </c>
      <c r="J360" s="316">
        <v>0</v>
      </c>
      <c r="K360" s="316">
        <v>87</v>
      </c>
      <c r="L360" s="316">
        <v>0</v>
      </c>
      <c r="M360" s="316">
        <v>0</v>
      </c>
      <c r="N360" s="316">
        <v>0</v>
      </c>
      <c r="O360" s="316">
        <v>53743</v>
      </c>
      <c r="P360" s="316">
        <v>29700</v>
      </c>
      <c r="Q360" s="316">
        <v>0</v>
      </c>
      <c r="R360" s="316">
        <v>106746</v>
      </c>
      <c r="S360" s="316">
        <v>72900</v>
      </c>
      <c r="T360" s="316">
        <v>89900</v>
      </c>
      <c r="U360" s="243"/>
    </row>
    <row r="361" spans="1:21">
      <c r="A361" s="243" t="s">
        <v>2130</v>
      </c>
      <c r="B361" s="316">
        <v>0</v>
      </c>
      <c r="C361" s="316">
        <v>2556</v>
      </c>
      <c r="D361" s="316">
        <v>5815</v>
      </c>
      <c r="E361" s="316">
        <v>612</v>
      </c>
      <c r="F361" s="316">
        <v>0</v>
      </c>
      <c r="G361" s="316">
        <v>0</v>
      </c>
      <c r="H361" s="316">
        <v>0</v>
      </c>
      <c r="I361" s="316">
        <v>687</v>
      </c>
      <c r="J361" s="316">
        <v>0</v>
      </c>
      <c r="K361" s="316">
        <v>0</v>
      </c>
      <c r="L361" s="316">
        <v>0</v>
      </c>
      <c r="M361" s="316">
        <v>0</v>
      </c>
      <c r="N361" s="316">
        <v>0</v>
      </c>
      <c r="O361" s="316">
        <v>24766</v>
      </c>
      <c r="P361" s="316">
        <v>13550</v>
      </c>
      <c r="Q361" s="316">
        <v>0</v>
      </c>
      <c r="R361" s="316">
        <v>34116</v>
      </c>
      <c r="S361" s="316">
        <v>26753</v>
      </c>
      <c r="T361" s="316">
        <v>29428</v>
      </c>
      <c r="U361" s="243"/>
    </row>
    <row r="362" spans="1:21">
      <c r="A362" s="243" t="s">
        <v>1663</v>
      </c>
      <c r="B362" s="316">
        <v>0</v>
      </c>
      <c r="C362" s="316">
        <v>18105</v>
      </c>
      <c r="D362" s="316">
        <v>8161</v>
      </c>
      <c r="E362" s="316">
        <v>2349</v>
      </c>
      <c r="F362" s="316">
        <v>0</v>
      </c>
      <c r="G362" s="316">
        <v>0</v>
      </c>
      <c r="H362" s="316">
        <v>0</v>
      </c>
      <c r="I362" s="316">
        <v>4044</v>
      </c>
      <c r="J362" s="316">
        <v>0</v>
      </c>
      <c r="K362" s="316">
        <v>0</v>
      </c>
      <c r="L362" s="316">
        <v>0</v>
      </c>
      <c r="M362" s="316">
        <v>0</v>
      </c>
      <c r="N362" s="316">
        <v>0</v>
      </c>
      <c r="O362" s="316">
        <v>70764</v>
      </c>
      <c r="P362" s="316">
        <v>10000</v>
      </c>
      <c r="Q362" s="316">
        <v>34808</v>
      </c>
      <c r="R362" s="316">
        <v>10571</v>
      </c>
      <c r="S362" s="316">
        <v>90000</v>
      </c>
      <c r="T362" s="316">
        <v>115000</v>
      </c>
      <c r="U362" s="243"/>
    </row>
    <row r="363" spans="1:21">
      <c r="A363" s="243" t="s">
        <v>2133</v>
      </c>
      <c r="B363" s="316">
        <v>0</v>
      </c>
      <c r="C363" s="316">
        <v>1039</v>
      </c>
      <c r="D363" s="316">
        <v>9802</v>
      </c>
      <c r="E363" s="316">
        <v>0</v>
      </c>
      <c r="F363" s="316">
        <v>0</v>
      </c>
      <c r="G363" s="316">
        <v>0</v>
      </c>
      <c r="H363" s="316">
        <v>0</v>
      </c>
      <c r="I363" s="316">
        <v>1892</v>
      </c>
      <c r="J363" s="316">
        <v>0</v>
      </c>
      <c r="K363" s="316">
        <v>0</v>
      </c>
      <c r="L363" s="316">
        <v>0</v>
      </c>
      <c r="M363" s="316">
        <v>0</v>
      </c>
      <c r="N363" s="316">
        <v>0</v>
      </c>
      <c r="O363" s="316">
        <v>27496</v>
      </c>
      <c r="P363" s="316">
        <v>17862</v>
      </c>
      <c r="Q363" s="316">
        <v>13259</v>
      </c>
      <c r="R363" s="316">
        <v>41900</v>
      </c>
      <c r="S363" s="316">
        <v>34488</v>
      </c>
      <c r="T363" s="316">
        <v>49488</v>
      </c>
      <c r="U363" s="243"/>
    </row>
    <row r="364" spans="1:21">
      <c r="A364" s="243" t="s">
        <v>1401</v>
      </c>
      <c r="B364" s="316">
        <v>0</v>
      </c>
      <c r="C364" s="316">
        <v>12684</v>
      </c>
      <c r="D364" s="316">
        <v>4296</v>
      </c>
      <c r="E364" s="316">
        <v>0</v>
      </c>
      <c r="F364" s="316">
        <v>0</v>
      </c>
      <c r="G364" s="316">
        <v>0</v>
      </c>
      <c r="H364" s="316">
        <v>0</v>
      </c>
      <c r="I364" s="316">
        <v>29</v>
      </c>
      <c r="J364" s="316">
        <v>0</v>
      </c>
      <c r="K364" s="316">
        <v>0</v>
      </c>
      <c r="L364" s="316">
        <v>0</v>
      </c>
      <c r="M364" s="316">
        <v>0</v>
      </c>
      <c r="N364" s="316">
        <v>0</v>
      </c>
      <c r="O364" s="316">
        <v>74753</v>
      </c>
      <c r="P364" s="316">
        <v>39277</v>
      </c>
      <c r="Q364" s="316">
        <v>63</v>
      </c>
      <c r="R364" s="316">
        <v>13992</v>
      </c>
      <c r="S364" s="316">
        <v>69042</v>
      </c>
      <c r="T364" s="316">
        <v>79042</v>
      </c>
      <c r="U364" s="243"/>
    </row>
    <row r="365" spans="1:21">
      <c r="A365" s="243" t="s">
        <v>1141</v>
      </c>
      <c r="B365" s="316">
        <v>0</v>
      </c>
      <c r="C365" s="316">
        <v>1086</v>
      </c>
      <c r="D365" s="316">
        <v>11137</v>
      </c>
      <c r="E365" s="316">
        <v>0</v>
      </c>
      <c r="F365" s="316">
        <v>0</v>
      </c>
      <c r="G365" s="316">
        <v>0</v>
      </c>
      <c r="H365" s="316">
        <v>0</v>
      </c>
      <c r="I365" s="316">
        <v>2387</v>
      </c>
      <c r="J365" s="316">
        <v>0</v>
      </c>
      <c r="K365" s="316">
        <v>0</v>
      </c>
      <c r="L365" s="316">
        <v>0</v>
      </c>
      <c r="M365" s="316">
        <v>0</v>
      </c>
      <c r="N365" s="316">
        <v>0</v>
      </c>
      <c r="O365" s="316">
        <v>93511</v>
      </c>
      <c r="P365" s="316">
        <v>43162</v>
      </c>
      <c r="Q365" s="316">
        <v>48412</v>
      </c>
      <c r="R365" s="316">
        <v>54785</v>
      </c>
      <c r="S365" s="316">
        <v>100000</v>
      </c>
      <c r="T365" s="316">
        <v>104000</v>
      </c>
      <c r="U365" s="243"/>
    </row>
    <row r="366" spans="1:21">
      <c r="A366" s="243" t="s">
        <v>1534</v>
      </c>
      <c r="B366" s="316">
        <v>0</v>
      </c>
      <c r="C366" s="316">
        <v>3491</v>
      </c>
      <c r="D366" s="316">
        <v>2870</v>
      </c>
      <c r="E366" s="316">
        <v>433</v>
      </c>
      <c r="F366" s="316">
        <v>0</v>
      </c>
      <c r="G366" s="316">
        <v>0</v>
      </c>
      <c r="H366" s="316">
        <v>0</v>
      </c>
      <c r="I366" s="316">
        <v>109</v>
      </c>
      <c r="J366" s="316">
        <v>0</v>
      </c>
      <c r="K366" s="316">
        <v>0</v>
      </c>
      <c r="L366" s="316">
        <v>0</v>
      </c>
      <c r="M366" s="316">
        <v>0</v>
      </c>
      <c r="N366" s="316">
        <v>0</v>
      </c>
      <c r="O366" s="316">
        <v>27671</v>
      </c>
      <c r="P366" s="316">
        <v>16150</v>
      </c>
      <c r="Q366" s="316">
        <v>0</v>
      </c>
      <c r="R366" s="316">
        <v>14500</v>
      </c>
      <c r="S366" s="316">
        <v>17313</v>
      </c>
      <c r="T366" s="316">
        <v>18313</v>
      </c>
      <c r="U366" s="243"/>
    </row>
    <row r="367" spans="1:21">
      <c r="A367" s="243" t="s">
        <v>2316</v>
      </c>
      <c r="B367" s="316">
        <v>0</v>
      </c>
      <c r="C367" s="316">
        <v>2671</v>
      </c>
      <c r="D367" s="316">
        <v>1085</v>
      </c>
      <c r="E367" s="316">
        <v>508</v>
      </c>
      <c r="F367" s="316">
        <v>0</v>
      </c>
      <c r="G367" s="316">
        <v>0</v>
      </c>
      <c r="H367" s="316">
        <v>0</v>
      </c>
      <c r="I367" s="316">
        <v>1029</v>
      </c>
      <c r="J367" s="316">
        <v>0</v>
      </c>
      <c r="K367" s="316">
        <v>0</v>
      </c>
      <c r="L367" s="316">
        <v>0</v>
      </c>
      <c r="M367" s="316">
        <v>0</v>
      </c>
      <c r="N367" s="316">
        <v>0</v>
      </c>
      <c r="O367" s="316">
        <v>19745</v>
      </c>
      <c r="P367" s="316">
        <v>1814</v>
      </c>
      <c r="Q367" s="316">
        <v>0</v>
      </c>
      <c r="R367" s="316">
        <v>18880</v>
      </c>
      <c r="S367" s="316">
        <v>12900</v>
      </c>
      <c r="T367" s="316">
        <v>14400</v>
      </c>
      <c r="U367" s="243"/>
    </row>
    <row r="368" spans="1:21">
      <c r="A368" s="243" t="s">
        <v>1416</v>
      </c>
      <c r="B368" s="316">
        <v>0</v>
      </c>
      <c r="C368" s="316">
        <v>4656</v>
      </c>
      <c r="D368" s="316">
        <v>4346</v>
      </c>
      <c r="E368" s="316">
        <v>0</v>
      </c>
      <c r="F368" s="316">
        <v>0</v>
      </c>
      <c r="G368" s="316">
        <v>0</v>
      </c>
      <c r="H368" s="316">
        <v>0</v>
      </c>
      <c r="I368" s="316">
        <v>63</v>
      </c>
      <c r="J368" s="316">
        <v>0</v>
      </c>
      <c r="K368" s="316">
        <v>0</v>
      </c>
      <c r="L368" s="316">
        <v>0</v>
      </c>
      <c r="M368" s="316">
        <v>0</v>
      </c>
      <c r="N368" s="316">
        <v>0</v>
      </c>
      <c r="O368" s="316">
        <v>32695</v>
      </c>
      <c r="P368" s="316">
        <v>23000</v>
      </c>
      <c r="Q368" s="316">
        <v>20979</v>
      </c>
      <c r="R368" s="316">
        <v>15957</v>
      </c>
      <c r="S368" s="316">
        <v>63849</v>
      </c>
      <c r="T368" s="316">
        <v>68849</v>
      </c>
      <c r="U368" s="243"/>
    </row>
    <row r="369" spans="1:21">
      <c r="A369" s="243" t="s">
        <v>1379</v>
      </c>
      <c r="B369" s="316">
        <v>0</v>
      </c>
      <c r="C369" s="316">
        <v>0</v>
      </c>
      <c r="D369" s="316">
        <v>65</v>
      </c>
      <c r="E369" s="316">
        <v>0</v>
      </c>
      <c r="F369" s="316">
        <v>0</v>
      </c>
      <c r="G369" s="316">
        <v>0</v>
      </c>
      <c r="H369" s="316">
        <v>0</v>
      </c>
      <c r="I369" s="316">
        <v>0</v>
      </c>
      <c r="J369" s="316">
        <v>0</v>
      </c>
      <c r="K369" s="316">
        <v>0</v>
      </c>
      <c r="L369" s="316">
        <v>0</v>
      </c>
      <c r="M369" s="316">
        <v>0</v>
      </c>
      <c r="N369" s="316">
        <v>0</v>
      </c>
      <c r="O369" s="316">
        <v>0</v>
      </c>
      <c r="P369" s="316">
        <v>0</v>
      </c>
      <c r="Q369" s="316">
        <v>0</v>
      </c>
      <c r="R369" s="316">
        <v>2996</v>
      </c>
      <c r="S369" s="316">
        <v>0</v>
      </c>
      <c r="T369" s="316">
        <v>500</v>
      </c>
      <c r="U369" s="243"/>
    </row>
    <row r="370" spans="1:21">
      <c r="A370" s="243" t="s">
        <v>1504</v>
      </c>
      <c r="B370" s="316">
        <v>0</v>
      </c>
      <c r="C370" s="316">
        <v>102</v>
      </c>
      <c r="D370" s="316">
        <v>129</v>
      </c>
      <c r="E370" s="316">
        <v>0</v>
      </c>
      <c r="F370" s="316">
        <v>68</v>
      </c>
      <c r="G370" s="316">
        <v>0</v>
      </c>
      <c r="H370" s="316">
        <v>0</v>
      </c>
      <c r="I370" s="316">
        <v>0</v>
      </c>
      <c r="J370" s="316">
        <v>0</v>
      </c>
      <c r="K370" s="316">
        <v>0</v>
      </c>
      <c r="L370" s="316">
        <v>0</v>
      </c>
      <c r="M370" s="316">
        <v>0</v>
      </c>
      <c r="N370" s="316">
        <v>0</v>
      </c>
      <c r="O370" s="316">
        <v>0</v>
      </c>
      <c r="P370" s="316">
        <v>0</v>
      </c>
      <c r="Q370" s="316">
        <v>0</v>
      </c>
      <c r="R370" s="316">
        <v>2300</v>
      </c>
      <c r="S370" s="316">
        <v>100</v>
      </c>
      <c r="T370" s="316">
        <v>100</v>
      </c>
      <c r="U370" s="243"/>
    </row>
    <row r="371" spans="1:21">
      <c r="A371" s="243" t="s">
        <v>1884</v>
      </c>
      <c r="B371" s="316">
        <v>0</v>
      </c>
      <c r="C371" s="316">
        <v>0</v>
      </c>
      <c r="D371" s="316">
        <v>0</v>
      </c>
      <c r="E371" s="316">
        <v>0</v>
      </c>
      <c r="F371" s="316">
        <v>0</v>
      </c>
      <c r="G371" s="316">
        <v>0</v>
      </c>
      <c r="H371" s="316">
        <v>0</v>
      </c>
      <c r="I371" s="316">
        <v>0</v>
      </c>
      <c r="J371" s="316">
        <v>0</v>
      </c>
      <c r="K371" s="316">
        <v>0</v>
      </c>
      <c r="L371" s="316">
        <v>0</v>
      </c>
      <c r="M371" s="316">
        <v>0</v>
      </c>
      <c r="N371" s="316">
        <v>0</v>
      </c>
      <c r="O371" s="316">
        <v>1047</v>
      </c>
      <c r="P371" s="316">
        <v>1047</v>
      </c>
      <c r="Q371" s="316">
        <v>0</v>
      </c>
      <c r="R371" s="316">
        <v>1223</v>
      </c>
      <c r="S371" s="316">
        <v>2000</v>
      </c>
      <c r="T371" s="316">
        <v>2500</v>
      </c>
      <c r="U371" s="243"/>
    </row>
    <row r="372" spans="1:21">
      <c r="A372" s="243" t="s">
        <v>1863</v>
      </c>
      <c r="B372" s="316">
        <v>0</v>
      </c>
      <c r="C372" s="316">
        <v>974</v>
      </c>
      <c r="D372" s="316">
        <v>185</v>
      </c>
      <c r="E372" s="316">
        <v>0</v>
      </c>
      <c r="F372" s="316">
        <v>0</v>
      </c>
      <c r="G372" s="316">
        <v>0</v>
      </c>
      <c r="H372" s="316">
        <v>0</v>
      </c>
      <c r="I372" s="316">
        <v>-1</v>
      </c>
      <c r="J372" s="316">
        <v>0</v>
      </c>
      <c r="K372" s="316">
        <v>0</v>
      </c>
      <c r="L372" s="316">
        <v>0</v>
      </c>
      <c r="M372" s="316">
        <v>0</v>
      </c>
      <c r="N372" s="316">
        <v>0</v>
      </c>
      <c r="O372" s="316">
        <v>178</v>
      </c>
      <c r="P372" s="316">
        <v>0</v>
      </c>
      <c r="Q372" s="316">
        <v>178</v>
      </c>
      <c r="R372" s="316">
        <v>6403</v>
      </c>
      <c r="S372" s="316">
        <v>178</v>
      </c>
      <c r="T372" s="316">
        <v>250</v>
      </c>
      <c r="U372" s="243"/>
    </row>
    <row r="373" spans="1:21">
      <c r="A373" s="243" t="s">
        <v>1920</v>
      </c>
      <c r="B373" s="316">
        <v>0</v>
      </c>
      <c r="C373" s="316">
        <v>706</v>
      </c>
      <c r="D373" s="316">
        <v>106</v>
      </c>
      <c r="E373" s="316">
        <v>0</v>
      </c>
      <c r="F373" s="316">
        <v>0</v>
      </c>
      <c r="G373" s="316">
        <v>0</v>
      </c>
      <c r="H373" s="316">
        <v>0</v>
      </c>
      <c r="I373" s="316">
        <v>293</v>
      </c>
      <c r="J373" s="316">
        <v>0</v>
      </c>
      <c r="K373" s="316">
        <v>0</v>
      </c>
      <c r="L373" s="316">
        <v>0</v>
      </c>
      <c r="M373" s="316">
        <v>0</v>
      </c>
      <c r="N373" s="316">
        <v>0</v>
      </c>
      <c r="O373" s="316">
        <v>1240</v>
      </c>
      <c r="P373" s="316">
        <v>331</v>
      </c>
      <c r="Q373" s="316">
        <v>0</v>
      </c>
      <c r="R373" s="316">
        <v>7458</v>
      </c>
      <c r="S373" s="316">
        <v>2250</v>
      </c>
      <c r="T373" s="316">
        <v>2500</v>
      </c>
      <c r="U373" s="243"/>
    </row>
    <row r="374" spans="1:21">
      <c r="A374" s="243" t="s">
        <v>2178</v>
      </c>
      <c r="B374" s="316">
        <v>0</v>
      </c>
      <c r="C374" s="316">
        <v>92</v>
      </c>
      <c r="D374" s="316">
        <v>879</v>
      </c>
      <c r="E374" s="316">
        <v>0</v>
      </c>
      <c r="F374" s="316">
        <v>0</v>
      </c>
      <c r="G374" s="316">
        <v>0</v>
      </c>
      <c r="H374" s="316">
        <v>0</v>
      </c>
      <c r="I374" s="316">
        <v>32</v>
      </c>
      <c r="J374" s="316">
        <v>0</v>
      </c>
      <c r="K374" s="316">
        <v>0</v>
      </c>
      <c r="L374" s="316">
        <v>0</v>
      </c>
      <c r="M374" s="316">
        <v>0</v>
      </c>
      <c r="N374" s="316">
        <v>0</v>
      </c>
      <c r="O374" s="316">
        <v>126</v>
      </c>
      <c r="P374" s="316">
        <v>129</v>
      </c>
      <c r="Q374" s="316">
        <v>0</v>
      </c>
      <c r="R374" s="316">
        <v>5728</v>
      </c>
      <c r="S374" s="316">
        <v>400</v>
      </c>
      <c r="T374" s="316">
        <v>500</v>
      </c>
      <c r="U374" s="243"/>
    </row>
    <row r="375" spans="1:21">
      <c r="A375" s="243" t="s">
        <v>1797</v>
      </c>
      <c r="B375" s="316">
        <v>1</v>
      </c>
      <c r="C375" s="316">
        <v>0</v>
      </c>
      <c r="D375" s="316">
        <v>125</v>
      </c>
      <c r="E375" s="316">
        <v>48</v>
      </c>
      <c r="F375" s="316">
        <v>246</v>
      </c>
      <c r="G375" s="316">
        <v>0</v>
      </c>
      <c r="H375" s="316">
        <v>0</v>
      </c>
      <c r="I375" s="316">
        <v>0</v>
      </c>
      <c r="J375" s="316">
        <v>0</v>
      </c>
      <c r="K375" s="316">
        <v>0</v>
      </c>
      <c r="L375" s="316">
        <v>0</v>
      </c>
      <c r="M375" s="316">
        <v>0</v>
      </c>
      <c r="N375" s="316">
        <v>0</v>
      </c>
      <c r="O375" s="316">
        <v>0</v>
      </c>
      <c r="P375" s="316">
        <v>0</v>
      </c>
      <c r="Q375" s="316">
        <v>0</v>
      </c>
      <c r="R375" s="316">
        <v>2735</v>
      </c>
      <c r="S375" s="316">
        <v>0</v>
      </c>
      <c r="T375" s="316">
        <v>2000</v>
      </c>
      <c r="U375" s="243"/>
    </row>
    <row r="376" spans="1:21">
      <c r="A376" s="243" t="s">
        <v>2025</v>
      </c>
      <c r="B376" s="316">
        <v>0</v>
      </c>
      <c r="C376" s="316">
        <v>1204</v>
      </c>
      <c r="D376" s="316">
        <v>43</v>
      </c>
      <c r="E376" s="316">
        <v>0</v>
      </c>
      <c r="F376" s="316">
        <v>0</v>
      </c>
      <c r="G376" s="316">
        <v>0</v>
      </c>
      <c r="H376" s="316">
        <v>0</v>
      </c>
      <c r="I376" s="316">
        <v>0</v>
      </c>
      <c r="J376" s="316">
        <v>0</v>
      </c>
      <c r="K376" s="316">
        <v>0</v>
      </c>
      <c r="L376" s="316">
        <v>0</v>
      </c>
      <c r="M376" s="316">
        <v>0</v>
      </c>
      <c r="N376" s="316">
        <v>0</v>
      </c>
      <c r="O376" s="316">
        <v>1925</v>
      </c>
      <c r="P376" s="316">
        <v>0</v>
      </c>
      <c r="Q376" s="316">
        <v>805</v>
      </c>
      <c r="R376" s="316">
        <v>14912</v>
      </c>
      <c r="S376" s="316">
        <v>1500</v>
      </c>
      <c r="T376" s="316">
        <v>1700</v>
      </c>
      <c r="U376" s="243"/>
    </row>
    <row r="377" spans="1:21">
      <c r="A377" s="243" t="s">
        <v>1681</v>
      </c>
      <c r="B377" s="316">
        <v>10</v>
      </c>
      <c r="C377" s="316">
        <v>1634</v>
      </c>
      <c r="D377" s="316">
        <v>237</v>
      </c>
      <c r="E377" s="316">
        <v>18</v>
      </c>
      <c r="F377" s="316">
        <v>0</v>
      </c>
      <c r="G377" s="316">
        <v>0</v>
      </c>
      <c r="H377" s="316">
        <v>0</v>
      </c>
      <c r="I377" s="316">
        <v>1476</v>
      </c>
      <c r="J377" s="316">
        <v>0</v>
      </c>
      <c r="K377" s="316">
        <v>0</v>
      </c>
      <c r="L377" s="316">
        <v>0</v>
      </c>
      <c r="M377" s="316">
        <v>0</v>
      </c>
      <c r="N377" s="316">
        <v>0</v>
      </c>
      <c r="O377" s="316">
        <v>0</v>
      </c>
      <c r="P377" s="316">
        <v>0</v>
      </c>
      <c r="Q377" s="316">
        <v>0</v>
      </c>
      <c r="R377" s="316">
        <v>4554</v>
      </c>
      <c r="S377" s="316">
        <v>600</v>
      </c>
      <c r="T377" s="316">
        <v>700</v>
      </c>
      <c r="U377" s="243"/>
    </row>
    <row r="378" spans="1:21">
      <c r="A378" s="243" t="s">
        <v>2358</v>
      </c>
      <c r="B378" s="316">
        <v>0</v>
      </c>
      <c r="C378" s="316">
        <v>0</v>
      </c>
      <c r="D378" s="316">
        <v>46</v>
      </c>
      <c r="E378" s="316">
        <v>0</v>
      </c>
      <c r="F378" s="316">
        <v>0</v>
      </c>
      <c r="G378" s="316">
        <v>0</v>
      </c>
      <c r="H378" s="316">
        <v>0</v>
      </c>
      <c r="I378" s="316">
        <v>12</v>
      </c>
      <c r="J378" s="316">
        <v>0</v>
      </c>
      <c r="K378" s="316">
        <v>0</v>
      </c>
      <c r="L378" s="316">
        <v>0</v>
      </c>
      <c r="M378" s="316">
        <v>0</v>
      </c>
      <c r="N378" s="316">
        <v>0</v>
      </c>
      <c r="O378" s="316">
        <v>0</v>
      </c>
      <c r="P378" s="316">
        <v>0</v>
      </c>
      <c r="Q378" s="316">
        <v>0</v>
      </c>
      <c r="R378" s="316">
        <v>4127</v>
      </c>
      <c r="S378" s="316">
        <v>0</v>
      </c>
      <c r="T378" s="316">
        <v>0</v>
      </c>
      <c r="U378" s="243"/>
    </row>
    <row r="379" spans="1:21">
      <c r="A379" s="243" t="s">
        <v>1145</v>
      </c>
      <c r="B379" s="316">
        <v>0</v>
      </c>
      <c r="C379" s="316">
        <v>1480</v>
      </c>
      <c r="D379" s="316">
        <v>2692</v>
      </c>
      <c r="E379" s="316">
        <v>0</v>
      </c>
      <c r="F379" s="316">
        <v>0</v>
      </c>
      <c r="G379" s="316">
        <v>0</v>
      </c>
      <c r="H379" s="316">
        <v>0</v>
      </c>
      <c r="I379" s="316">
        <v>64</v>
      </c>
      <c r="J379" s="316">
        <v>0</v>
      </c>
      <c r="K379" s="316">
        <v>0</v>
      </c>
      <c r="L379" s="316">
        <v>0</v>
      </c>
      <c r="M379" s="316">
        <v>0</v>
      </c>
      <c r="N379" s="316">
        <v>0</v>
      </c>
      <c r="O379" s="316">
        <v>11893</v>
      </c>
      <c r="P379" s="316">
        <v>7000</v>
      </c>
      <c r="Q379" s="316">
        <v>1311</v>
      </c>
      <c r="R379" s="316">
        <v>14611</v>
      </c>
      <c r="S379" s="316">
        <v>11893</v>
      </c>
      <c r="T379" s="316">
        <v>12893</v>
      </c>
      <c r="U379" s="243"/>
    </row>
    <row r="380" spans="1:21">
      <c r="A380" s="243" t="s">
        <v>1179</v>
      </c>
      <c r="B380" s="316">
        <v>0</v>
      </c>
      <c r="C380" s="316">
        <v>138</v>
      </c>
      <c r="D380" s="316">
        <v>1328</v>
      </c>
      <c r="E380" s="316">
        <v>0</v>
      </c>
      <c r="F380" s="316">
        <v>0</v>
      </c>
      <c r="G380" s="316">
        <v>0</v>
      </c>
      <c r="H380" s="316">
        <v>0</v>
      </c>
      <c r="I380" s="316">
        <v>0</v>
      </c>
      <c r="J380" s="316">
        <v>0</v>
      </c>
      <c r="K380" s="316">
        <v>0</v>
      </c>
      <c r="L380" s="316">
        <v>0</v>
      </c>
      <c r="M380" s="316">
        <v>0</v>
      </c>
      <c r="N380" s="316">
        <v>0</v>
      </c>
      <c r="O380" s="316">
        <v>7771</v>
      </c>
      <c r="P380" s="316">
        <v>9987</v>
      </c>
      <c r="Q380" s="316">
        <v>0</v>
      </c>
      <c r="R380" s="316">
        <v>14165</v>
      </c>
      <c r="S380" s="316">
        <v>9987</v>
      </c>
      <c r="T380" s="316">
        <v>12187</v>
      </c>
      <c r="U380" s="243"/>
    </row>
    <row r="381" spans="1:21">
      <c r="A381" s="243" t="s">
        <v>1185</v>
      </c>
      <c r="B381" s="316">
        <v>0</v>
      </c>
      <c r="C381" s="316">
        <v>678</v>
      </c>
      <c r="D381" s="316">
        <v>897</v>
      </c>
      <c r="E381" s="316">
        <v>95</v>
      </c>
      <c r="F381" s="316">
        <v>0</v>
      </c>
      <c r="G381" s="316">
        <v>0</v>
      </c>
      <c r="H381" s="316">
        <v>0</v>
      </c>
      <c r="I381" s="316">
        <v>6137</v>
      </c>
      <c r="J381" s="316">
        <v>0</v>
      </c>
      <c r="K381" s="316">
        <v>0</v>
      </c>
      <c r="L381" s="316">
        <v>0</v>
      </c>
      <c r="M381" s="316">
        <v>0</v>
      </c>
      <c r="N381" s="316">
        <v>0</v>
      </c>
      <c r="O381" s="316">
        <v>10770</v>
      </c>
      <c r="P381" s="316">
        <v>8922</v>
      </c>
      <c r="Q381" s="316">
        <v>0</v>
      </c>
      <c r="R381" s="316">
        <v>11052</v>
      </c>
      <c r="S381" s="316">
        <v>16807</v>
      </c>
      <c r="T381" s="316">
        <v>21807</v>
      </c>
      <c r="U381" s="243"/>
    </row>
    <row r="382" spans="1:21">
      <c r="A382" s="243" t="s">
        <v>1254</v>
      </c>
      <c r="B382" s="316">
        <v>0</v>
      </c>
      <c r="C382" s="316">
        <v>0</v>
      </c>
      <c r="D382" s="316">
        <v>2774</v>
      </c>
      <c r="E382" s="316">
        <v>0</v>
      </c>
      <c r="F382" s="316">
        <v>0</v>
      </c>
      <c r="G382" s="316">
        <v>0</v>
      </c>
      <c r="H382" s="316">
        <v>0</v>
      </c>
      <c r="I382" s="316">
        <v>24</v>
      </c>
      <c r="J382" s="316">
        <v>0</v>
      </c>
      <c r="K382" s="316">
        <v>0</v>
      </c>
      <c r="L382" s="316">
        <v>0</v>
      </c>
      <c r="M382" s="316">
        <v>0</v>
      </c>
      <c r="N382" s="316">
        <v>0</v>
      </c>
      <c r="O382" s="316">
        <v>1449</v>
      </c>
      <c r="P382" s="316">
        <v>6177</v>
      </c>
      <c r="Q382" s="316">
        <v>1449</v>
      </c>
      <c r="R382" s="316">
        <v>14784</v>
      </c>
      <c r="S382" s="316">
        <v>8293</v>
      </c>
      <c r="T382" s="316">
        <v>10293</v>
      </c>
      <c r="U382" s="243"/>
    </row>
    <row r="383" spans="1:21">
      <c r="A383" s="243" t="s">
        <v>1280</v>
      </c>
      <c r="B383" s="316">
        <v>13</v>
      </c>
      <c r="C383" s="316">
        <v>5384</v>
      </c>
      <c r="D383" s="316">
        <v>3184</v>
      </c>
      <c r="E383" s="316">
        <v>168</v>
      </c>
      <c r="F383" s="316">
        <v>0</v>
      </c>
      <c r="G383" s="316">
        <v>0</v>
      </c>
      <c r="H383" s="316">
        <v>0</v>
      </c>
      <c r="I383" s="316">
        <v>332</v>
      </c>
      <c r="J383" s="316">
        <v>0</v>
      </c>
      <c r="K383" s="316">
        <v>0</v>
      </c>
      <c r="L383" s="316">
        <v>0</v>
      </c>
      <c r="M383" s="316">
        <v>0</v>
      </c>
      <c r="N383" s="316">
        <v>0</v>
      </c>
      <c r="O383" s="316">
        <v>9981</v>
      </c>
      <c r="P383" s="316">
        <v>5700</v>
      </c>
      <c r="Q383" s="316">
        <v>0</v>
      </c>
      <c r="R383" s="316">
        <v>3628</v>
      </c>
      <c r="S383" s="316">
        <v>12134</v>
      </c>
      <c r="T383" s="316">
        <v>13634</v>
      </c>
      <c r="U383" s="243"/>
    </row>
    <row r="384" spans="1:21">
      <c r="A384" s="243" t="s">
        <v>1313</v>
      </c>
      <c r="B384" s="316">
        <v>4020</v>
      </c>
      <c r="C384" s="316">
        <v>2937</v>
      </c>
      <c r="D384" s="316">
        <v>812</v>
      </c>
      <c r="E384" s="316">
        <v>0</v>
      </c>
      <c r="F384" s="316">
        <v>0</v>
      </c>
      <c r="G384" s="316">
        <v>0</v>
      </c>
      <c r="H384" s="316">
        <v>0</v>
      </c>
      <c r="I384" s="316">
        <v>25</v>
      </c>
      <c r="J384" s="316">
        <v>0</v>
      </c>
      <c r="K384" s="316">
        <v>0</v>
      </c>
      <c r="L384" s="316">
        <v>0</v>
      </c>
      <c r="M384" s="316">
        <v>0</v>
      </c>
      <c r="N384" s="316">
        <v>0</v>
      </c>
      <c r="O384" s="316">
        <v>21736</v>
      </c>
      <c r="P384" s="316">
        <v>12012</v>
      </c>
      <c r="Q384" s="316">
        <v>0</v>
      </c>
      <c r="R384" s="316">
        <v>12940</v>
      </c>
      <c r="S384" s="316">
        <v>22212</v>
      </c>
      <c r="T384" s="316">
        <v>24212</v>
      </c>
      <c r="U384" s="243"/>
    </row>
    <row r="385" spans="1:21">
      <c r="A385" s="243" t="s">
        <v>1337</v>
      </c>
      <c r="B385" s="316">
        <v>0</v>
      </c>
      <c r="C385" s="316">
        <v>314</v>
      </c>
      <c r="D385" s="316">
        <v>782</v>
      </c>
      <c r="E385" s="316">
        <v>120</v>
      </c>
      <c r="F385" s="316">
        <v>0</v>
      </c>
      <c r="G385" s="316">
        <v>0</v>
      </c>
      <c r="H385" s="316">
        <v>0</v>
      </c>
      <c r="I385" s="316">
        <v>21</v>
      </c>
      <c r="J385" s="316">
        <v>0</v>
      </c>
      <c r="K385" s="316">
        <v>0</v>
      </c>
      <c r="L385" s="316">
        <v>0</v>
      </c>
      <c r="M385" s="316">
        <v>0</v>
      </c>
      <c r="N385" s="316">
        <v>0</v>
      </c>
      <c r="O385" s="316">
        <v>8881</v>
      </c>
      <c r="P385" s="316">
        <v>11896</v>
      </c>
      <c r="Q385" s="316">
        <v>0</v>
      </c>
      <c r="R385" s="316">
        <v>13105</v>
      </c>
      <c r="S385" s="316">
        <v>12000</v>
      </c>
      <c r="T385" s="316">
        <v>14000</v>
      </c>
      <c r="U385" s="243"/>
    </row>
    <row r="386" spans="1:21">
      <c r="A386" s="243" t="s">
        <v>1389</v>
      </c>
      <c r="B386" s="316">
        <v>0</v>
      </c>
      <c r="C386" s="316">
        <v>138</v>
      </c>
      <c r="D386" s="316">
        <v>375</v>
      </c>
      <c r="E386" s="316">
        <v>86</v>
      </c>
      <c r="F386" s="316">
        <v>0</v>
      </c>
      <c r="G386" s="316">
        <v>0</v>
      </c>
      <c r="H386" s="316">
        <v>0</v>
      </c>
      <c r="I386" s="316">
        <v>634</v>
      </c>
      <c r="J386" s="316">
        <v>0</v>
      </c>
      <c r="K386" s="316">
        <v>0</v>
      </c>
      <c r="L386" s="316">
        <v>0</v>
      </c>
      <c r="M386" s="316">
        <v>0</v>
      </c>
      <c r="N386" s="316">
        <v>0</v>
      </c>
      <c r="O386" s="316">
        <v>7461</v>
      </c>
      <c r="P386" s="316">
        <v>6615</v>
      </c>
      <c r="Q386" s="316">
        <v>0</v>
      </c>
      <c r="R386" s="316">
        <v>10442</v>
      </c>
      <c r="S386" s="316">
        <v>7700</v>
      </c>
      <c r="T386" s="316">
        <v>8300</v>
      </c>
      <c r="U386" s="243"/>
    </row>
    <row r="387" spans="1:21">
      <c r="A387" s="243" t="s">
        <v>1404</v>
      </c>
      <c r="B387" s="316">
        <v>0</v>
      </c>
      <c r="C387" s="316">
        <v>1543</v>
      </c>
      <c r="D387" s="316">
        <v>3606</v>
      </c>
      <c r="E387" s="316">
        <v>0</v>
      </c>
      <c r="F387" s="316">
        <v>0</v>
      </c>
      <c r="G387" s="316">
        <v>0</v>
      </c>
      <c r="H387" s="316">
        <v>0</v>
      </c>
      <c r="I387" s="316">
        <v>663</v>
      </c>
      <c r="J387" s="316">
        <v>0</v>
      </c>
      <c r="K387" s="316">
        <v>0</v>
      </c>
      <c r="L387" s="316">
        <v>0</v>
      </c>
      <c r="M387" s="316">
        <v>0</v>
      </c>
      <c r="N387" s="316">
        <v>0</v>
      </c>
      <c r="O387" s="316">
        <v>25055</v>
      </c>
      <c r="P387" s="316">
        <v>24264</v>
      </c>
      <c r="Q387" s="316">
        <v>791</v>
      </c>
      <c r="R387" s="316">
        <v>29050</v>
      </c>
      <c r="S387" s="316">
        <v>25765</v>
      </c>
      <c r="T387" s="316">
        <v>27018</v>
      </c>
      <c r="U387" s="243"/>
    </row>
    <row r="388" spans="1:21">
      <c r="A388" s="243" t="s">
        <v>1428</v>
      </c>
      <c r="B388" s="316">
        <v>0</v>
      </c>
      <c r="C388" s="316">
        <v>446</v>
      </c>
      <c r="D388" s="316">
        <v>510</v>
      </c>
      <c r="E388" s="316">
        <v>0</v>
      </c>
      <c r="F388" s="316">
        <v>0</v>
      </c>
      <c r="G388" s="316">
        <v>0</v>
      </c>
      <c r="H388" s="316">
        <v>0</v>
      </c>
      <c r="I388" s="316">
        <v>7</v>
      </c>
      <c r="J388" s="316">
        <v>0</v>
      </c>
      <c r="K388" s="316">
        <v>0</v>
      </c>
      <c r="L388" s="316">
        <v>0</v>
      </c>
      <c r="M388" s="316">
        <v>0</v>
      </c>
      <c r="N388" s="316">
        <v>0</v>
      </c>
      <c r="O388" s="316">
        <v>12172</v>
      </c>
      <c r="P388" s="316">
        <v>4972</v>
      </c>
      <c r="Q388" s="316">
        <v>5953</v>
      </c>
      <c r="R388" s="316">
        <v>2702</v>
      </c>
      <c r="S388" s="316">
        <v>11497</v>
      </c>
      <c r="T388" s="316">
        <v>12647</v>
      </c>
      <c r="U388" s="243"/>
    </row>
    <row r="389" spans="1:21">
      <c r="A389" s="243" t="s">
        <v>1468</v>
      </c>
      <c r="B389" s="316">
        <v>0</v>
      </c>
      <c r="C389" s="316">
        <v>1032</v>
      </c>
      <c r="D389" s="316">
        <v>2601</v>
      </c>
      <c r="E389" s="316">
        <v>0</v>
      </c>
      <c r="F389" s="316">
        <v>0</v>
      </c>
      <c r="G389" s="316">
        <v>0</v>
      </c>
      <c r="H389" s="316">
        <v>0</v>
      </c>
      <c r="I389" s="316">
        <v>-33</v>
      </c>
      <c r="J389" s="316">
        <v>0</v>
      </c>
      <c r="K389" s="316">
        <v>0</v>
      </c>
      <c r="L389" s="316">
        <v>0</v>
      </c>
      <c r="M389" s="316">
        <v>0</v>
      </c>
      <c r="N389" s="316">
        <v>0</v>
      </c>
      <c r="O389" s="316">
        <v>9817</v>
      </c>
      <c r="P389" s="316">
        <v>9817</v>
      </c>
      <c r="Q389" s="316">
        <v>0</v>
      </c>
      <c r="R389" s="316">
        <v>15580</v>
      </c>
      <c r="S389" s="316">
        <v>10900</v>
      </c>
      <c r="T389" s="316">
        <v>15000</v>
      </c>
      <c r="U389" s="243"/>
    </row>
    <row r="390" spans="1:21">
      <c r="A390" s="243" t="s">
        <v>1495</v>
      </c>
      <c r="B390" s="316">
        <v>0</v>
      </c>
      <c r="C390" s="316">
        <v>3032</v>
      </c>
      <c r="D390" s="316">
        <v>1811</v>
      </c>
      <c r="E390" s="316">
        <v>0</v>
      </c>
      <c r="F390" s="316">
        <v>0</v>
      </c>
      <c r="G390" s="316">
        <v>0</v>
      </c>
      <c r="H390" s="316">
        <v>0</v>
      </c>
      <c r="I390" s="316">
        <v>2920</v>
      </c>
      <c r="J390" s="316">
        <v>0</v>
      </c>
      <c r="K390" s="316">
        <v>0</v>
      </c>
      <c r="L390" s="316">
        <v>0</v>
      </c>
      <c r="M390" s="316">
        <v>0</v>
      </c>
      <c r="N390" s="316">
        <v>0</v>
      </c>
      <c r="O390" s="316">
        <v>32103</v>
      </c>
      <c r="P390" s="316">
        <v>23500</v>
      </c>
      <c r="Q390" s="316">
        <v>0</v>
      </c>
      <c r="R390" s="316">
        <v>18536</v>
      </c>
      <c r="S390" s="316">
        <v>23500</v>
      </c>
      <c r="T390" s="316">
        <v>40000</v>
      </c>
      <c r="U390" s="243"/>
    </row>
    <row r="391" spans="1:21">
      <c r="A391" s="243" t="s">
        <v>1600</v>
      </c>
      <c r="B391" s="316">
        <v>0</v>
      </c>
      <c r="C391" s="316">
        <v>844</v>
      </c>
      <c r="D391" s="316">
        <v>2046</v>
      </c>
      <c r="E391" s="316">
        <v>57</v>
      </c>
      <c r="F391" s="316">
        <v>0</v>
      </c>
      <c r="G391" s="316">
        <v>0</v>
      </c>
      <c r="H391" s="316">
        <v>0</v>
      </c>
      <c r="I391" s="316">
        <v>374</v>
      </c>
      <c r="J391" s="316">
        <v>0</v>
      </c>
      <c r="K391" s="316">
        <v>0</v>
      </c>
      <c r="L391" s="316">
        <v>0</v>
      </c>
      <c r="M391" s="316">
        <v>0</v>
      </c>
      <c r="N391" s="316">
        <v>0</v>
      </c>
      <c r="O391" s="316">
        <v>21027</v>
      </c>
      <c r="P391" s="316">
        <v>9046</v>
      </c>
      <c r="Q391" s="316">
        <v>0</v>
      </c>
      <c r="R391" s="316">
        <v>6700</v>
      </c>
      <c r="S391" s="316">
        <v>33000</v>
      </c>
      <c r="T391" s="316">
        <v>36000</v>
      </c>
      <c r="U391" s="243"/>
    </row>
    <row r="392" spans="1:21">
      <c r="A392" s="243" t="s">
        <v>1630</v>
      </c>
      <c r="B392" s="316">
        <v>0</v>
      </c>
      <c r="C392" s="316">
        <v>525</v>
      </c>
      <c r="D392" s="316">
        <v>2713</v>
      </c>
      <c r="E392" s="316">
        <v>0</v>
      </c>
      <c r="F392" s="316">
        <v>0</v>
      </c>
      <c r="G392" s="316">
        <v>0</v>
      </c>
      <c r="H392" s="316">
        <v>0</v>
      </c>
      <c r="I392" s="316">
        <v>49</v>
      </c>
      <c r="J392" s="316">
        <v>0</v>
      </c>
      <c r="K392" s="316">
        <v>0</v>
      </c>
      <c r="L392" s="316">
        <v>0</v>
      </c>
      <c r="M392" s="316">
        <v>0</v>
      </c>
      <c r="N392" s="316">
        <v>0</v>
      </c>
      <c r="O392" s="316">
        <v>19412</v>
      </c>
      <c r="P392" s="316">
        <v>18169</v>
      </c>
      <c r="Q392" s="316">
        <v>1013</v>
      </c>
      <c r="R392" s="316">
        <v>8972</v>
      </c>
      <c r="S392" s="316">
        <v>28500</v>
      </c>
      <c r="T392" s="316">
        <v>34500</v>
      </c>
      <c r="U392" s="243"/>
    </row>
    <row r="393" spans="1:21">
      <c r="A393" s="243" t="s">
        <v>1660</v>
      </c>
      <c r="B393" s="316">
        <v>0</v>
      </c>
      <c r="C393" s="316">
        <v>1398</v>
      </c>
      <c r="D393" s="316">
        <v>2519</v>
      </c>
      <c r="E393" s="316">
        <v>20</v>
      </c>
      <c r="F393" s="316">
        <v>0</v>
      </c>
      <c r="G393" s="316">
        <v>0</v>
      </c>
      <c r="H393" s="316">
        <v>0</v>
      </c>
      <c r="I393" s="316">
        <v>1894</v>
      </c>
      <c r="J393" s="316">
        <v>0</v>
      </c>
      <c r="K393" s="316">
        <v>0</v>
      </c>
      <c r="L393" s="316">
        <v>0</v>
      </c>
      <c r="M393" s="316">
        <v>0</v>
      </c>
      <c r="N393" s="316">
        <v>298</v>
      </c>
      <c r="O393" s="316">
        <v>1655</v>
      </c>
      <c r="P393" s="316">
        <v>701</v>
      </c>
      <c r="Q393" s="316">
        <v>0</v>
      </c>
      <c r="R393" s="316">
        <v>45673</v>
      </c>
      <c r="S393" s="316">
        <v>21000</v>
      </c>
      <c r="T393" s="316">
        <v>25000</v>
      </c>
      <c r="U393" s="243"/>
    </row>
    <row r="394" spans="1:21">
      <c r="A394" s="243" t="s">
        <v>1690</v>
      </c>
      <c r="B394" s="316">
        <v>0</v>
      </c>
      <c r="C394" s="316">
        <v>624</v>
      </c>
      <c r="D394" s="316">
        <v>579</v>
      </c>
      <c r="E394" s="316">
        <v>477</v>
      </c>
      <c r="F394" s="316">
        <v>0</v>
      </c>
      <c r="G394" s="316">
        <v>0</v>
      </c>
      <c r="H394" s="316">
        <v>0</v>
      </c>
      <c r="I394" s="316">
        <v>0</v>
      </c>
      <c r="J394" s="316">
        <v>0</v>
      </c>
      <c r="K394" s="316">
        <v>0</v>
      </c>
      <c r="L394" s="316">
        <v>0</v>
      </c>
      <c r="M394" s="316">
        <v>0</v>
      </c>
      <c r="N394" s="316">
        <v>0</v>
      </c>
      <c r="O394" s="316">
        <v>12283</v>
      </c>
      <c r="P394" s="316">
        <v>2022</v>
      </c>
      <c r="Q394" s="316">
        <v>12435</v>
      </c>
      <c r="R394" s="316">
        <v>31317</v>
      </c>
      <c r="S394" s="316">
        <v>16000</v>
      </c>
      <c r="T394" s="316">
        <v>30000</v>
      </c>
      <c r="U394" s="243"/>
    </row>
    <row r="395" spans="1:21">
      <c r="A395" s="243" t="s">
        <v>1710</v>
      </c>
      <c r="B395" s="316">
        <v>0</v>
      </c>
      <c r="C395" s="316">
        <v>672</v>
      </c>
      <c r="D395" s="316">
        <v>2126</v>
      </c>
      <c r="E395" s="316">
        <v>0</v>
      </c>
      <c r="F395" s="316">
        <v>0</v>
      </c>
      <c r="G395" s="316">
        <v>0</v>
      </c>
      <c r="H395" s="316">
        <v>0</v>
      </c>
      <c r="I395" s="316">
        <v>160</v>
      </c>
      <c r="J395" s="316">
        <v>0</v>
      </c>
      <c r="K395" s="316">
        <v>0</v>
      </c>
      <c r="L395" s="316">
        <v>0</v>
      </c>
      <c r="M395" s="316">
        <v>0</v>
      </c>
      <c r="N395" s="316">
        <v>0</v>
      </c>
      <c r="O395" s="316">
        <v>15283</v>
      </c>
      <c r="P395" s="316">
        <v>11137</v>
      </c>
      <c r="Q395" s="316">
        <v>74</v>
      </c>
      <c r="R395" s="316">
        <v>15258</v>
      </c>
      <c r="S395" s="316">
        <v>11255</v>
      </c>
      <c r="T395" s="316">
        <v>13255</v>
      </c>
      <c r="U395" s="243"/>
    </row>
    <row r="396" spans="1:21">
      <c r="A396" s="243" t="s">
        <v>1869</v>
      </c>
      <c r="B396" s="316">
        <v>0</v>
      </c>
      <c r="C396" s="316">
        <v>653</v>
      </c>
      <c r="D396" s="316">
        <v>598</v>
      </c>
      <c r="E396" s="316">
        <v>108</v>
      </c>
      <c r="F396" s="316">
        <v>0</v>
      </c>
      <c r="G396" s="316">
        <v>0</v>
      </c>
      <c r="H396" s="316">
        <v>0</v>
      </c>
      <c r="I396" s="316">
        <v>0</v>
      </c>
      <c r="J396" s="316">
        <v>0</v>
      </c>
      <c r="K396" s="316">
        <v>0</v>
      </c>
      <c r="L396" s="316">
        <v>0</v>
      </c>
      <c r="M396" s="316">
        <v>0</v>
      </c>
      <c r="N396" s="316">
        <v>0</v>
      </c>
      <c r="O396" s="316">
        <v>16837</v>
      </c>
      <c r="P396" s="316">
        <v>15878</v>
      </c>
      <c r="Q396" s="316">
        <v>1478</v>
      </c>
      <c r="R396" s="316">
        <v>7205</v>
      </c>
      <c r="S396" s="316">
        <v>20300</v>
      </c>
      <c r="T396" s="316">
        <v>21300</v>
      </c>
      <c r="U396" s="243"/>
    </row>
    <row r="397" spans="1:21">
      <c r="A397" s="243" t="s">
        <v>1875</v>
      </c>
      <c r="B397" s="316">
        <v>0</v>
      </c>
      <c r="C397" s="316">
        <v>500</v>
      </c>
      <c r="D397" s="316">
        <v>2370</v>
      </c>
      <c r="E397" s="316">
        <v>0</v>
      </c>
      <c r="F397" s="316">
        <v>0</v>
      </c>
      <c r="G397" s="316">
        <v>0</v>
      </c>
      <c r="H397" s="316">
        <v>0</v>
      </c>
      <c r="I397" s="316">
        <v>60</v>
      </c>
      <c r="J397" s="316">
        <v>0</v>
      </c>
      <c r="K397" s="316">
        <v>0</v>
      </c>
      <c r="L397" s="316">
        <v>0</v>
      </c>
      <c r="M397" s="316">
        <v>0</v>
      </c>
      <c r="N397" s="316">
        <v>0</v>
      </c>
      <c r="O397" s="316">
        <v>3781</v>
      </c>
      <c r="P397" s="316">
        <v>3135</v>
      </c>
      <c r="Q397" s="316">
        <v>0</v>
      </c>
      <c r="R397" s="316">
        <v>5923</v>
      </c>
      <c r="S397" s="316">
        <v>9000</v>
      </c>
      <c r="T397" s="316">
        <v>9000</v>
      </c>
      <c r="U397" s="243"/>
    </row>
    <row r="398" spans="1:21">
      <c r="A398" s="243" t="s">
        <v>1899</v>
      </c>
      <c r="B398" s="316">
        <v>0</v>
      </c>
      <c r="C398" s="316">
        <v>1536</v>
      </c>
      <c r="D398" s="316">
        <v>728</v>
      </c>
      <c r="E398" s="316">
        <v>0</v>
      </c>
      <c r="F398" s="316">
        <v>0</v>
      </c>
      <c r="G398" s="316">
        <v>0</v>
      </c>
      <c r="H398" s="316">
        <v>0</v>
      </c>
      <c r="I398" s="316">
        <v>0</v>
      </c>
      <c r="J398" s="316">
        <v>0</v>
      </c>
      <c r="K398" s="316">
        <v>0</v>
      </c>
      <c r="L398" s="316">
        <v>0</v>
      </c>
      <c r="M398" s="316">
        <v>0</v>
      </c>
      <c r="N398" s="316">
        <v>0</v>
      </c>
      <c r="O398" s="316">
        <v>30531</v>
      </c>
      <c r="P398" s="316">
        <v>32948</v>
      </c>
      <c r="Q398" s="316">
        <v>0</v>
      </c>
      <c r="R398" s="316">
        <v>3116</v>
      </c>
      <c r="S398" s="316">
        <v>36907</v>
      </c>
      <c r="T398" s="316">
        <v>40598</v>
      </c>
      <c r="U398" s="243"/>
    </row>
    <row r="399" spans="1:21">
      <c r="A399" s="243" t="s">
        <v>2007</v>
      </c>
      <c r="B399" s="316">
        <v>0</v>
      </c>
      <c r="C399" s="316">
        <v>3152</v>
      </c>
      <c r="D399" s="316">
        <v>2388</v>
      </c>
      <c r="E399" s="316">
        <v>0</v>
      </c>
      <c r="F399" s="316">
        <v>0</v>
      </c>
      <c r="G399" s="316">
        <v>0</v>
      </c>
      <c r="H399" s="316">
        <v>0</v>
      </c>
      <c r="I399" s="316">
        <v>129</v>
      </c>
      <c r="J399" s="316">
        <v>0</v>
      </c>
      <c r="K399" s="316">
        <v>0</v>
      </c>
      <c r="L399" s="316">
        <v>0</v>
      </c>
      <c r="M399" s="316">
        <v>0</v>
      </c>
      <c r="N399" s="316">
        <v>0</v>
      </c>
      <c r="O399" s="316">
        <v>7562</v>
      </c>
      <c r="P399" s="316">
        <v>5255</v>
      </c>
      <c r="Q399" s="316">
        <v>0</v>
      </c>
      <c r="R399" s="316">
        <v>10800</v>
      </c>
      <c r="S399" s="316">
        <v>4458</v>
      </c>
      <c r="T399" s="316">
        <v>7458</v>
      </c>
      <c r="U399" s="243"/>
    </row>
    <row r="400" spans="1:21">
      <c r="A400" s="243" t="s">
        <v>2091</v>
      </c>
      <c r="B400" s="316">
        <v>0</v>
      </c>
      <c r="C400" s="316">
        <v>647</v>
      </c>
      <c r="D400" s="316">
        <v>2543</v>
      </c>
      <c r="E400" s="316">
        <v>52</v>
      </c>
      <c r="F400" s="316">
        <v>0</v>
      </c>
      <c r="G400" s="316">
        <v>0</v>
      </c>
      <c r="H400" s="316">
        <v>0</v>
      </c>
      <c r="I400" s="316">
        <v>0</v>
      </c>
      <c r="J400" s="316">
        <v>0</v>
      </c>
      <c r="K400" s="316">
        <v>0</v>
      </c>
      <c r="L400" s="316">
        <v>0</v>
      </c>
      <c r="M400" s="316">
        <v>0</v>
      </c>
      <c r="N400" s="316">
        <v>0</v>
      </c>
      <c r="O400" s="316">
        <v>21429</v>
      </c>
      <c r="P400" s="316">
        <v>16800</v>
      </c>
      <c r="Q400" s="316">
        <v>0</v>
      </c>
      <c r="R400" s="316">
        <v>16937</v>
      </c>
      <c r="S400" s="316">
        <v>32400</v>
      </c>
      <c r="T400" s="316">
        <v>34400</v>
      </c>
      <c r="U400" s="243"/>
    </row>
    <row r="401" spans="1:21">
      <c r="A401" s="243" t="s">
        <v>1764</v>
      </c>
      <c r="B401" s="316">
        <v>3384</v>
      </c>
      <c r="C401" s="316">
        <v>11438</v>
      </c>
      <c r="D401" s="316">
        <v>3741</v>
      </c>
      <c r="E401" s="316">
        <v>388</v>
      </c>
      <c r="F401" s="316">
        <v>0</v>
      </c>
      <c r="G401" s="316">
        <v>0</v>
      </c>
      <c r="H401" s="316">
        <v>0</v>
      </c>
      <c r="I401" s="316">
        <v>19</v>
      </c>
      <c r="J401" s="316">
        <v>0</v>
      </c>
      <c r="K401" s="316">
        <v>0</v>
      </c>
      <c r="L401" s="316">
        <v>0</v>
      </c>
      <c r="M401" s="316">
        <v>0</v>
      </c>
      <c r="N401" s="316">
        <v>0</v>
      </c>
      <c r="O401" s="316">
        <v>51375</v>
      </c>
      <c r="P401" s="316">
        <v>33720</v>
      </c>
      <c r="Q401" s="316">
        <v>16473</v>
      </c>
      <c r="R401" s="316">
        <v>35450</v>
      </c>
      <c r="S401" s="316">
        <v>56000</v>
      </c>
      <c r="T401" s="316">
        <v>73000</v>
      </c>
      <c r="U401" s="243"/>
    </row>
    <row r="402" spans="1:21">
      <c r="A402" s="243" t="s">
        <v>2055</v>
      </c>
      <c r="B402" s="316">
        <v>0</v>
      </c>
      <c r="C402" s="316">
        <v>1515</v>
      </c>
      <c r="D402" s="316">
        <v>1554</v>
      </c>
      <c r="E402" s="316">
        <v>97</v>
      </c>
      <c r="F402" s="316">
        <v>0</v>
      </c>
      <c r="G402" s="316">
        <v>0</v>
      </c>
      <c r="H402" s="316">
        <v>0</v>
      </c>
      <c r="I402" s="316">
        <v>0</v>
      </c>
      <c r="J402" s="316">
        <v>0</v>
      </c>
      <c r="K402" s="316">
        <v>0</v>
      </c>
      <c r="L402" s="316">
        <v>0</v>
      </c>
      <c r="M402" s="316">
        <v>0</v>
      </c>
      <c r="N402" s="316">
        <v>0</v>
      </c>
      <c r="O402" s="316">
        <v>31564</v>
      </c>
      <c r="P402" s="316">
        <v>23168</v>
      </c>
      <c r="Q402" s="316">
        <v>0</v>
      </c>
      <c r="R402" s="316">
        <v>5220</v>
      </c>
      <c r="S402" s="316">
        <v>39188</v>
      </c>
      <c r="T402" s="316">
        <v>43188</v>
      </c>
      <c r="U402" s="243"/>
    </row>
    <row r="403" spans="1:21">
      <c r="A403" s="243" t="s">
        <v>2205</v>
      </c>
      <c r="B403" s="316">
        <v>0</v>
      </c>
      <c r="C403" s="316">
        <v>1446</v>
      </c>
      <c r="D403" s="316">
        <v>3579</v>
      </c>
      <c r="E403" s="316">
        <v>0</v>
      </c>
      <c r="F403" s="316">
        <v>0</v>
      </c>
      <c r="G403" s="316">
        <v>0</v>
      </c>
      <c r="H403" s="316">
        <v>0</v>
      </c>
      <c r="I403" s="316">
        <v>0</v>
      </c>
      <c r="J403" s="316">
        <v>0</v>
      </c>
      <c r="K403" s="316">
        <v>0</v>
      </c>
      <c r="L403" s="316">
        <v>0</v>
      </c>
      <c r="M403" s="316">
        <v>0</v>
      </c>
      <c r="N403" s="316">
        <v>0</v>
      </c>
      <c r="O403" s="316">
        <v>25380</v>
      </c>
      <c r="P403" s="316">
        <v>10346</v>
      </c>
      <c r="Q403" s="316">
        <v>20735</v>
      </c>
      <c r="R403" s="316">
        <v>27514</v>
      </c>
      <c r="S403" s="316">
        <v>47816</v>
      </c>
      <c r="T403" s="316">
        <v>52816</v>
      </c>
      <c r="U403" s="243"/>
    </row>
    <row r="404" spans="1:21">
      <c r="A404" s="243" t="s">
        <v>2271</v>
      </c>
      <c r="B404" s="316">
        <v>0</v>
      </c>
      <c r="C404" s="316">
        <v>425</v>
      </c>
      <c r="D404" s="316">
        <v>1995</v>
      </c>
      <c r="E404" s="316">
        <v>0</v>
      </c>
      <c r="F404" s="316">
        <v>0</v>
      </c>
      <c r="G404" s="316">
        <v>0</v>
      </c>
      <c r="H404" s="316">
        <v>0</v>
      </c>
      <c r="I404" s="316">
        <v>500</v>
      </c>
      <c r="J404" s="316">
        <v>0</v>
      </c>
      <c r="K404" s="316">
        <v>0</v>
      </c>
      <c r="L404" s="316">
        <v>0</v>
      </c>
      <c r="M404" s="316">
        <v>0</v>
      </c>
      <c r="N404" s="316">
        <v>0</v>
      </c>
      <c r="O404" s="316">
        <v>33270</v>
      </c>
      <c r="P404" s="316">
        <v>30707</v>
      </c>
      <c r="Q404" s="316">
        <v>0</v>
      </c>
      <c r="R404" s="316">
        <v>26413</v>
      </c>
      <c r="S404" s="316">
        <v>37000</v>
      </c>
      <c r="T404" s="316">
        <v>40000</v>
      </c>
      <c r="U404" s="243"/>
    </row>
    <row r="405" spans="1:21">
      <c r="A405" s="243" t="s">
        <v>2295</v>
      </c>
      <c r="B405" s="316">
        <v>0</v>
      </c>
      <c r="C405" s="316">
        <v>8098</v>
      </c>
      <c r="D405" s="316">
        <v>3142</v>
      </c>
      <c r="E405" s="316">
        <v>26</v>
      </c>
      <c r="F405" s="316">
        <v>0</v>
      </c>
      <c r="G405" s="316">
        <v>0</v>
      </c>
      <c r="H405" s="316">
        <v>0</v>
      </c>
      <c r="I405" s="316">
        <v>38</v>
      </c>
      <c r="J405" s="316">
        <v>0</v>
      </c>
      <c r="K405" s="316">
        <v>0</v>
      </c>
      <c r="L405" s="316">
        <v>0</v>
      </c>
      <c r="M405" s="316">
        <v>0</v>
      </c>
      <c r="N405" s="316">
        <v>460</v>
      </c>
      <c r="O405" s="316">
        <v>41328</v>
      </c>
      <c r="P405" s="316">
        <v>46937</v>
      </c>
      <c r="Q405" s="316">
        <v>0</v>
      </c>
      <c r="R405" s="316">
        <v>46112</v>
      </c>
      <c r="S405" s="316">
        <v>51000</v>
      </c>
      <c r="T405" s="316">
        <v>53000</v>
      </c>
      <c r="U405" s="243"/>
    </row>
    <row r="406" spans="1:21">
      <c r="A406" s="243" t="s">
        <v>1413</v>
      </c>
      <c r="B406" s="316">
        <v>0</v>
      </c>
      <c r="C406" s="316">
        <v>593</v>
      </c>
      <c r="D406" s="316">
        <v>2579</v>
      </c>
      <c r="E406" s="316">
        <v>0</v>
      </c>
      <c r="F406" s="316">
        <v>0</v>
      </c>
      <c r="G406" s="316">
        <v>0</v>
      </c>
      <c r="H406" s="316">
        <v>0</v>
      </c>
      <c r="I406" s="316">
        <v>48</v>
      </c>
      <c r="J406" s="316">
        <v>0</v>
      </c>
      <c r="K406" s="316">
        <v>0</v>
      </c>
      <c r="L406" s="316">
        <v>0</v>
      </c>
      <c r="M406" s="316">
        <v>0</v>
      </c>
      <c r="N406" s="316">
        <v>0</v>
      </c>
      <c r="O406" s="316">
        <v>40790</v>
      </c>
      <c r="P406" s="316">
        <v>16261</v>
      </c>
      <c r="Q406" s="316">
        <v>8821</v>
      </c>
      <c r="R406" s="316">
        <v>6183</v>
      </c>
      <c r="S406" s="316">
        <v>28339</v>
      </c>
      <c r="T406" s="316">
        <v>30839</v>
      </c>
      <c r="U406" s="243"/>
    </row>
    <row r="407" spans="1:21">
      <c r="A407" s="243" t="s">
        <v>1567</v>
      </c>
      <c r="B407" s="316">
        <v>1765</v>
      </c>
      <c r="C407" s="316">
        <v>4968</v>
      </c>
      <c r="D407" s="316">
        <v>6411</v>
      </c>
      <c r="E407" s="316">
        <v>0</v>
      </c>
      <c r="F407" s="316">
        <v>0</v>
      </c>
      <c r="G407" s="316">
        <v>0</v>
      </c>
      <c r="H407" s="316">
        <v>0</v>
      </c>
      <c r="I407" s="316">
        <v>101</v>
      </c>
      <c r="J407" s="316">
        <v>0</v>
      </c>
      <c r="K407" s="316">
        <v>0</v>
      </c>
      <c r="L407" s="316">
        <v>0</v>
      </c>
      <c r="M407" s="316">
        <v>0</v>
      </c>
      <c r="N407" s="316">
        <v>0</v>
      </c>
      <c r="O407" s="316">
        <v>15025</v>
      </c>
      <c r="P407" s="316">
        <v>5900</v>
      </c>
      <c r="Q407" s="316">
        <v>0</v>
      </c>
      <c r="R407" s="316">
        <v>28372</v>
      </c>
      <c r="S407" s="316">
        <v>27100</v>
      </c>
      <c r="T407" s="316">
        <v>32300</v>
      </c>
      <c r="U407" s="243"/>
    </row>
    <row r="408" spans="1:21">
      <c r="A408" s="243" t="s">
        <v>1546</v>
      </c>
      <c r="B408" s="316">
        <v>10826</v>
      </c>
      <c r="C408" s="316">
        <v>16911</v>
      </c>
      <c r="D408" s="316">
        <v>32516</v>
      </c>
      <c r="E408" s="316">
        <v>7068</v>
      </c>
      <c r="F408" s="316">
        <v>291865</v>
      </c>
      <c r="G408" s="316">
        <v>68364</v>
      </c>
      <c r="H408" s="316">
        <v>5840</v>
      </c>
      <c r="I408" s="316">
        <v>1339</v>
      </c>
      <c r="J408" s="316">
        <v>0</v>
      </c>
      <c r="K408" s="316">
        <v>51623</v>
      </c>
      <c r="L408" s="316">
        <v>326</v>
      </c>
      <c r="M408" s="316">
        <v>0</v>
      </c>
      <c r="N408" s="316">
        <v>0</v>
      </c>
      <c r="O408" s="316">
        <v>2345973</v>
      </c>
      <c r="P408" s="316">
        <v>1424306</v>
      </c>
      <c r="Q408" s="316">
        <v>36676</v>
      </c>
      <c r="R408" s="316">
        <v>432090</v>
      </c>
      <c r="S408" s="316">
        <v>2573808</v>
      </c>
      <c r="T408" s="316">
        <v>2689384</v>
      </c>
      <c r="U408" s="243"/>
    </row>
    <row r="409" spans="1:21">
      <c r="A409" s="243" t="s">
        <v>2058</v>
      </c>
      <c r="B409" s="316">
        <v>0</v>
      </c>
      <c r="C409" s="316">
        <v>2554</v>
      </c>
      <c r="D409" s="316">
        <v>1294</v>
      </c>
      <c r="E409" s="316">
        <v>0</v>
      </c>
      <c r="F409" s="316">
        <v>106664</v>
      </c>
      <c r="G409" s="316">
        <v>1969</v>
      </c>
      <c r="H409" s="316">
        <v>0</v>
      </c>
      <c r="I409" s="316">
        <v>0</v>
      </c>
      <c r="J409" s="316">
        <v>0</v>
      </c>
      <c r="K409" s="316">
        <v>8521</v>
      </c>
      <c r="L409" s="316">
        <v>0</v>
      </c>
      <c r="M409" s="316">
        <v>0</v>
      </c>
      <c r="N409" s="316">
        <v>0</v>
      </c>
      <c r="O409" s="316">
        <v>106522</v>
      </c>
      <c r="P409" s="316">
        <v>117400</v>
      </c>
      <c r="Q409" s="316">
        <v>10215</v>
      </c>
      <c r="R409" s="316">
        <v>439766</v>
      </c>
      <c r="S409" s="316">
        <v>661000</v>
      </c>
      <c r="T409" s="316">
        <v>676000</v>
      </c>
      <c r="U409" s="243"/>
    </row>
    <row r="410" spans="1:21">
      <c r="A410" s="243" t="s">
        <v>2292</v>
      </c>
      <c r="B410" s="316">
        <v>0</v>
      </c>
      <c r="C410" s="316">
        <v>0</v>
      </c>
      <c r="D410" s="316">
        <v>1353</v>
      </c>
      <c r="E410" s="316">
        <v>0</v>
      </c>
      <c r="F410" s="316">
        <v>213365</v>
      </c>
      <c r="G410" s="316">
        <v>0</v>
      </c>
      <c r="H410" s="316">
        <v>0</v>
      </c>
      <c r="I410" s="316">
        <v>0</v>
      </c>
      <c r="J410" s="316">
        <v>0</v>
      </c>
      <c r="K410" s="316">
        <v>0</v>
      </c>
      <c r="L410" s="316">
        <v>0</v>
      </c>
      <c r="M410" s="316">
        <v>0</v>
      </c>
      <c r="N410" s="316">
        <v>0</v>
      </c>
      <c r="O410" s="316">
        <v>131157</v>
      </c>
      <c r="P410" s="316">
        <v>75000</v>
      </c>
      <c r="Q410" s="316">
        <v>0</v>
      </c>
      <c r="R410" s="316">
        <v>724472</v>
      </c>
      <c r="S410" s="316">
        <v>100000</v>
      </c>
      <c r="T410" s="316">
        <v>317000</v>
      </c>
      <c r="U410" s="243"/>
    </row>
    <row r="411" spans="1:21">
      <c r="A411" s="243" t="s">
        <v>1737</v>
      </c>
      <c r="B411" s="316">
        <v>0</v>
      </c>
      <c r="C411" s="316">
        <v>8955.2872499999994</v>
      </c>
      <c r="D411" s="316">
        <v>30387.970120000002</v>
      </c>
      <c r="E411" s="316">
        <v>241.33682999999999</v>
      </c>
      <c r="F411" s="316">
        <v>211977.60509999999</v>
      </c>
      <c r="G411" s="316">
        <v>5375</v>
      </c>
      <c r="H411" s="316">
        <v>3366.5376999999999</v>
      </c>
      <c r="I411" s="316">
        <v>233</v>
      </c>
      <c r="J411" s="316">
        <v>0</v>
      </c>
      <c r="K411" s="316">
        <v>3781</v>
      </c>
      <c r="L411" s="316">
        <v>0</v>
      </c>
      <c r="M411" s="316">
        <v>0</v>
      </c>
      <c r="N411" s="316">
        <v>0</v>
      </c>
      <c r="O411" s="316">
        <v>605064.75100000005</v>
      </c>
      <c r="P411" s="316">
        <v>307821</v>
      </c>
      <c r="Q411" s="316">
        <v>0</v>
      </c>
      <c r="R411" s="316">
        <v>338334</v>
      </c>
      <c r="S411" s="316">
        <v>529260</v>
      </c>
      <c r="T411" s="316">
        <v>624150</v>
      </c>
      <c r="U411" s="243"/>
    </row>
    <row r="412" spans="1:21">
      <c r="A412" s="243" t="s">
        <v>2154</v>
      </c>
      <c r="B412" s="316">
        <v>0</v>
      </c>
      <c r="C412" s="316">
        <v>20177</v>
      </c>
      <c r="D412" s="316">
        <v>0</v>
      </c>
      <c r="E412" s="316">
        <v>0</v>
      </c>
      <c r="F412" s="316">
        <v>172592</v>
      </c>
      <c r="G412" s="316">
        <v>71588</v>
      </c>
      <c r="H412" s="316">
        <v>0</v>
      </c>
      <c r="I412" s="316">
        <v>0</v>
      </c>
      <c r="J412" s="316">
        <v>0</v>
      </c>
      <c r="K412" s="316">
        <v>1563</v>
      </c>
      <c r="L412" s="316">
        <v>0</v>
      </c>
      <c r="M412" s="316">
        <v>0</v>
      </c>
      <c r="N412" s="316">
        <v>0</v>
      </c>
      <c r="O412" s="316">
        <v>261645</v>
      </c>
      <c r="P412" s="316">
        <v>233698</v>
      </c>
      <c r="Q412" s="316">
        <v>0</v>
      </c>
      <c r="R412" s="316">
        <v>78900</v>
      </c>
      <c r="S412" s="316">
        <v>475042</v>
      </c>
      <c r="T412" s="316">
        <v>570051</v>
      </c>
      <c r="U412" s="243"/>
    </row>
    <row r="413" spans="1:21">
      <c r="A413" s="243" t="s">
        <v>2268</v>
      </c>
      <c r="B413" s="316">
        <v>14367</v>
      </c>
      <c r="C413" s="316">
        <v>225337</v>
      </c>
      <c r="D413" s="316">
        <v>586</v>
      </c>
      <c r="E413" s="316">
        <v>0</v>
      </c>
      <c r="F413" s="316">
        <v>106724</v>
      </c>
      <c r="G413" s="316">
        <v>36371</v>
      </c>
      <c r="H413" s="316">
        <v>0</v>
      </c>
      <c r="I413" s="316">
        <v>0</v>
      </c>
      <c r="J413" s="316">
        <v>0</v>
      </c>
      <c r="K413" s="316">
        <v>13187</v>
      </c>
      <c r="L413" s="316">
        <v>0</v>
      </c>
      <c r="M413" s="316">
        <v>0</v>
      </c>
      <c r="N413" s="316">
        <v>0</v>
      </c>
      <c r="O413" s="316">
        <v>641190.79079999996</v>
      </c>
      <c r="P413" s="316">
        <v>504230</v>
      </c>
      <c r="Q413" s="316">
        <v>3670</v>
      </c>
      <c r="R413" s="316">
        <v>712000</v>
      </c>
      <c r="S413" s="316">
        <v>781000</v>
      </c>
      <c r="T413" s="316">
        <v>821000</v>
      </c>
      <c r="U413" s="243"/>
    </row>
    <row r="414" spans="1:21">
      <c r="A414" s="243" t="s">
        <v>1276</v>
      </c>
      <c r="B414" s="316">
        <v>0</v>
      </c>
      <c r="C414" s="316">
        <v>0</v>
      </c>
      <c r="D414" s="316">
        <v>53</v>
      </c>
      <c r="E414" s="316">
        <v>121</v>
      </c>
      <c r="F414" s="316">
        <v>94084</v>
      </c>
      <c r="G414" s="316">
        <v>5457</v>
      </c>
      <c r="H414" s="316">
        <v>0</v>
      </c>
      <c r="I414" s="316">
        <v>0</v>
      </c>
      <c r="J414" s="316">
        <v>0</v>
      </c>
      <c r="K414" s="316">
        <v>29939</v>
      </c>
      <c r="L414" s="316">
        <v>0</v>
      </c>
      <c r="M414" s="316">
        <v>0</v>
      </c>
      <c r="N414" s="316">
        <v>0</v>
      </c>
      <c r="O414" s="316">
        <v>0</v>
      </c>
      <c r="P414" s="316">
        <v>0</v>
      </c>
      <c r="Q414" s="316">
        <v>0</v>
      </c>
      <c r="R414" s="316">
        <v>254350</v>
      </c>
      <c r="S414" s="316">
        <v>74610</v>
      </c>
      <c r="T414" s="316">
        <v>84610</v>
      </c>
      <c r="U414" s="243"/>
    </row>
    <row r="415" spans="1:21">
      <c r="A415" s="243" t="s">
        <v>2280</v>
      </c>
      <c r="B415" s="316">
        <v>0</v>
      </c>
      <c r="C415" s="316">
        <v>14136</v>
      </c>
      <c r="D415" s="316">
        <v>1483</v>
      </c>
      <c r="E415" s="316">
        <v>1185</v>
      </c>
      <c r="F415" s="316">
        <v>73076</v>
      </c>
      <c r="G415" s="316">
        <v>0</v>
      </c>
      <c r="H415" s="316">
        <v>0</v>
      </c>
      <c r="I415" s="316">
        <v>0</v>
      </c>
      <c r="J415" s="316">
        <v>0</v>
      </c>
      <c r="K415" s="316">
        <v>0</v>
      </c>
      <c r="L415" s="316">
        <v>0</v>
      </c>
      <c r="M415" s="316">
        <v>0</v>
      </c>
      <c r="N415" s="316">
        <v>0</v>
      </c>
      <c r="O415" s="316">
        <v>1483</v>
      </c>
      <c r="P415" s="316">
        <v>25000</v>
      </c>
      <c r="Q415" s="316">
        <v>0</v>
      </c>
      <c r="R415" s="316">
        <v>354844</v>
      </c>
      <c r="S415" s="316">
        <v>30000</v>
      </c>
      <c r="T415" s="316">
        <v>30000</v>
      </c>
      <c r="U415" s="243"/>
    </row>
    <row r="416" spans="1:21">
      <c r="A416" s="243" t="s">
        <v>1821</v>
      </c>
      <c r="B416" s="316">
        <v>0</v>
      </c>
      <c r="C416" s="316">
        <v>154396</v>
      </c>
      <c r="D416" s="316">
        <v>15865</v>
      </c>
      <c r="E416" s="316">
        <v>0</v>
      </c>
      <c r="F416" s="316">
        <v>50114</v>
      </c>
      <c r="G416" s="316">
        <v>0</v>
      </c>
      <c r="H416" s="316">
        <v>0</v>
      </c>
      <c r="I416" s="316">
        <v>4140</v>
      </c>
      <c r="J416" s="316">
        <v>0</v>
      </c>
      <c r="K416" s="316">
        <v>0</v>
      </c>
      <c r="L416" s="316">
        <v>0</v>
      </c>
      <c r="M416" s="316">
        <v>0</v>
      </c>
      <c r="N416" s="316">
        <v>0</v>
      </c>
      <c r="O416" s="316">
        <v>183041</v>
      </c>
      <c r="P416" s="316">
        <v>169333</v>
      </c>
      <c r="Q416" s="316">
        <v>0</v>
      </c>
      <c r="R416" s="316">
        <v>273383</v>
      </c>
      <c r="S416" s="316">
        <v>205000</v>
      </c>
      <c r="T416" s="316">
        <v>210000</v>
      </c>
      <c r="U416" s="243"/>
    </row>
    <row r="417" spans="1:21">
      <c r="A417" s="243" t="s">
        <v>1848</v>
      </c>
      <c r="B417" s="316">
        <v>0</v>
      </c>
      <c r="C417" s="316">
        <v>0</v>
      </c>
      <c r="D417" s="316">
        <v>0</v>
      </c>
      <c r="E417" s="316">
        <v>0</v>
      </c>
      <c r="F417" s="316">
        <v>9095</v>
      </c>
      <c r="G417" s="316">
        <v>0</v>
      </c>
      <c r="H417" s="316">
        <v>0</v>
      </c>
      <c r="I417" s="316">
        <v>0</v>
      </c>
      <c r="J417" s="316">
        <v>0</v>
      </c>
      <c r="K417" s="316">
        <v>0</v>
      </c>
      <c r="L417" s="316">
        <v>0</v>
      </c>
      <c r="M417" s="316">
        <v>0</v>
      </c>
      <c r="N417" s="316">
        <v>0</v>
      </c>
      <c r="O417" s="316">
        <v>0</v>
      </c>
      <c r="P417" s="316">
        <v>0</v>
      </c>
      <c r="Q417" s="316">
        <v>0</v>
      </c>
      <c r="R417" s="316">
        <v>107000</v>
      </c>
      <c r="S417" s="316">
        <v>0</v>
      </c>
      <c r="T417" s="316">
        <v>0</v>
      </c>
      <c r="U417" s="243"/>
    </row>
    <row r="418" spans="1:21">
      <c r="A418" s="243" t="s">
        <v>1452</v>
      </c>
      <c r="B418" s="316">
        <v>0</v>
      </c>
      <c r="C418" s="316">
        <v>3901</v>
      </c>
      <c r="D418" s="316">
        <v>0</v>
      </c>
      <c r="E418" s="316">
        <v>0</v>
      </c>
      <c r="F418" s="316">
        <v>0</v>
      </c>
      <c r="G418" s="316">
        <v>0</v>
      </c>
      <c r="H418" s="316">
        <v>0</v>
      </c>
      <c r="I418" s="316">
        <v>50</v>
      </c>
      <c r="J418" s="316">
        <v>0</v>
      </c>
      <c r="K418" s="316">
        <v>0</v>
      </c>
      <c r="L418" s="316">
        <v>0</v>
      </c>
      <c r="M418" s="316">
        <v>0</v>
      </c>
      <c r="N418" s="316">
        <v>0</v>
      </c>
      <c r="O418" s="316">
        <v>37991</v>
      </c>
      <c r="P418" s="316">
        <v>800</v>
      </c>
      <c r="Q418" s="316">
        <v>35652</v>
      </c>
      <c r="R418" s="316">
        <v>16846</v>
      </c>
      <c r="S418" s="316">
        <v>67100</v>
      </c>
      <c r="T418" s="316">
        <v>72100</v>
      </c>
      <c r="U418" s="243"/>
    </row>
    <row r="419" spans="1:21">
      <c r="A419" s="243" t="s">
        <v>1839</v>
      </c>
      <c r="B419" s="316">
        <v>0</v>
      </c>
      <c r="C419" s="316">
        <v>285756.12079999998</v>
      </c>
      <c r="D419" s="316">
        <v>0</v>
      </c>
      <c r="E419" s="316">
        <v>0</v>
      </c>
      <c r="F419" s="316">
        <v>0</v>
      </c>
      <c r="G419" s="316">
        <v>0</v>
      </c>
      <c r="H419" s="316">
        <v>0</v>
      </c>
      <c r="I419" s="316">
        <v>0</v>
      </c>
      <c r="J419" s="316">
        <v>0</v>
      </c>
      <c r="K419" s="316">
        <v>0</v>
      </c>
      <c r="L419" s="316">
        <v>0</v>
      </c>
      <c r="M419" s="316">
        <v>0</v>
      </c>
      <c r="N419" s="316">
        <v>0</v>
      </c>
      <c r="O419" s="316">
        <v>280593.25270000001</v>
      </c>
      <c r="P419" s="316">
        <v>1000000</v>
      </c>
      <c r="Q419" s="316">
        <v>0</v>
      </c>
      <c r="R419" s="316">
        <v>669428</v>
      </c>
      <c r="S419" s="316">
        <v>1310000</v>
      </c>
      <c r="T419" s="316">
        <v>1310000</v>
      </c>
      <c r="U419" s="243"/>
    </row>
    <row r="420" spans="1:21">
      <c r="A420" s="243" t="s">
        <v>2262</v>
      </c>
      <c r="B420" s="316">
        <v>0</v>
      </c>
      <c r="C420" s="316">
        <v>110</v>
      </c>
      <c r="D420" s="316">
        <v>44</v>
      </c>
      <c r="E420" s="316">
        <v>0</v>
      </c>
      <c r="F420" s="316">
        <v>0</v>
      </c>
      <c r="G420" s="316">
        <v>0</v>
      </c>
      <c r="H420" s="316">
        <v>0</v>
      </c>
      <c r="I420" s="316">
        <v>0</v>
      </c>
      <c r="J420" s="316">
        <v>0</v>
      </c>
      <c r="K420" s="316">
        <v>0</v>
      </c>
      <c r="L420" s="316">
        <v>0</v>
      </c>
      <c r="M420" s="316">
        <v>0</v>
      </c>
      <c r="N420" s="316">
        <v>0</v>
      </c>
      <c r="O420" s="316">
        <v>175529</v>
      </c>
      <c r="P420" s="316">
        <v>83585</v>
      </c>
      <c r="Q420" s="316">
        <v>100413</v>
      </c>
      <c r="R420" s="316">
        <v>33202</v>
      </c>
      <c r="S420" s="316">
        <v>183998</v>
      </c>
      <c r="T420" s="316">
        <v>193998</v>
      </c>
      <c r="U420" s="243"/>
    </row>
    <row r="421" spans="1:21">
      <c r="A421" s="243" t="s">
        <v>2301</v>
      </c>
      <c r="B421" s="316">
        <v>0</v>
      </c>
      <c r="C421" s="316">
        <v>0</v>
      </c>
      <c r="D421" s="316">
        <v>0</v>
      </c>
      <c r="E421" s="316">
        <v>0</v>
      </c>
      <c r="F421" s="316">
        <v>0</v>
      </c>
      <c r="G421" s="316">
        <v>0</v>
      </c>
      <c r="H421" s="316">
        <v>0</v>
      </c>
      <c r="I421" s="316">
        <v>0</v>
      </c>
      <c r="J421" s="316">
        <v>0</v>
      </c>
      <c r="K421" s="316">
        <v>0</v>
      </c>
      <c r="L421" s="316">
        <v>0</v>
      </c>
      <c r="M421" s="316">
        <v>0</v>
      </c>
      <c r="N421" s="316">
        <v>0</v>
      </c>
      <c r="O421" s="316">
        <v>6079</v>
      </c>
      <c r="P421" s="316">
        <v>1000</v>
      </c>
      <c r="Q421" s="316">
        <v>0</v>
      </c>
      <c r="R421" s="316">
        <v>23247</v>
      </c>
      <c r="S421" s="316">
        <v>5000</v>
      </c>
      <c r="T421" s="316">
        <v>5000</v>
      </c>
      <c r="U421" s="243"/>
    </row>
    <row r="422" spans="1:21">
      <c r="A422" s="243" t="s">
        <v>1770</v>
      </c>
      <c r="B422" s="316">
        <v>0</v>
      </c>
      <c r="C422" s="316">
        <v>607</v>
      </c>
      <c r="D422" s="316">
        <v>0</v>
      </c>
      <c r="E422" s="316">
        <v>0</v>
      </c>
      <c r="F422" s="316">
        <v>0</v>
      </c>
      <c r="G422" s="316">
        <v>0</v>
      </c>
      <c r="H422" s="316">
        <v>0</v>
      </c>
      <c r="I422" s="316">
        <v>0</v>
      </c>
      <c r="J422" s="316">
        <v>0</v>
      </c>
      <c r="K422" s="316">
        <v>0</v>
      </c>
      <c r="L422" s="316">
        <v>0</v>
      </c>
      <c r="M422" s="316">
        <v>0</v>
      </c>
      <c r="N422" s="316">
        <v>0</v>
      </c>
      <c r="O422" s="316">
        <v>284104</v>
      </c>
      <c r="P422" s="316">
        <v>39740</v>
      </c>
      <c r="Q422" s="316">
        <v>214464</v>
      </c>
      <c r="R422" s="316">
        <v>0</v>
      </c>
      <c r="S422" s="316">
        <v>290000</v>
      </c>
      <c r="T422" s="316">
        <v>290000</v>
      </c>
      <c r="U422" s="243"/>
    </row>
    <row r="423" spans="1:21">
      <c r="A423" s="243" t="s">
        <v>1698</v>
      </c>
      <c r="B423" s="316">
        <v>0</v>
      </c>
      <c r="C423" s="316">
        <v>917</v>
      </c>
      <c r="D423" s="316">
        <v>1838</v>
      </c>
      <c r="E423" s="316">
        <v>0</v>
      </c>
      <c r="F423" s="316">
        <v>0</v>
      </c>
      <c r="G423" s="316">
        <v>0</v>
      </c>
      <c r="H423" s="316">
        <v>0</v>
      </c>
      <c r="I423" s="316">
        <v>7750</v>
      </c>
      <c r="J423" s="316">
        <v>0</v>
      </c>
      <c r="K423" s="316">
        <v>0</v>
      </c>
      <c r="L423" s="316">
        <v>0</v>
      </c>
      <c r="M423" s="316">
        <v>0</v>
      </c>
      <c r="N423" s="316">
        <v>0</v>
      </c>
      <c r="O423" s="316">
        <v>10759</v>
      </c>
      <c r="P423" s="316">
        <v>0</v>
      </c>
      <c r="Q423" s="316">
        <v>0</v>
      </c>
      <c r="R423" s="316">
        <v>10776</v>
      </c>
      <c r="S423" s="316">
        <v>30</v>
      </c>
      <c r="T423" s="316">
        <v>45</v>
      </c>
      <c r="U423" s="243"/>
    </row>
    <row r="424" spans="1:21">
      <c r="A424" s="243" t="s">
        <v>1419</v>
      </c>
      <c r="B424" s="243"/>
      <c r="C424" s="243"/>
      <c r="D424" s="243"/>
      <c r="E424" s="243"/>
      <c r="F424" s="243"/>
      <c r="G424" s="243"/>
      <c r="H424" s="243"/>
      <c r="I424" s="243"/>
      <c r="J424" s="243"/>
      <c r="K424" s="243"/>
      <c r="L424" s="243"/>
      <c r="M424" s="243"/>
      <c r="N424" s="243"/>
      <c r="O424" s="243"/>
      <c r="P424" s="243"/>
      <c r="Q424" s="243"/>
      <c r="R424" s="243"/>
      <c r="S424" s="243"/>
      <c r="T424" s="243"/>
      <c r="U424" s="243"/>
    </row>
    <row r="425" spans="1:21">
      <c r="A425" s="243" t="s">
        <v>1953</v>
      </c>
      <c r="B425" s="243">
        <v>3</v>
      </c>
      <c r="C425" s="243">
        <v>344</v>
      </c>
      <c r="D425" s="243">
        <v>469</v>
      </c>
      <c r="E425" s="243">
        <v>0</v>
      </c>
      <c r="F425" s="243">
        <v>341</v>
      </c>
      <c r="G425" s="243">
        <v>0</v>
      </c>
      <c r="H425" s="243">
        <v>0</v>
      </c>
      <c r="I425" s="243">
        <v>70</v>
      </c>
      <c r="J425" s="243">
        <v>0</v>
      </c>
      <c r="K425" s="243">
        <v>0</v>
      </c>
      <c r="L425" s="243">
        <v>0</v>
      </c>
      <c r="M425" s="243">
        <v>0</v>
      </c>
      <c r="N425" s="243">
        <v>0</v>
      </c>
      <c r="O425" s="243">
        <v>3036</v>
      </c>
      <c r="P425" s="243">
        <v>0</v>
      </c>
      <c r="Q425" s="243">
        <v>0</v>
      </c>
      <c r="R425" s="243">
        <v>22777</v>
      </c>
      <c r="S425" s="243">
        <v>2794</v>
      </c>
      <c r="T425" s="243">
        <v>15986</v>
      </c>
      <c r="U425" s="243"/>
    </row>
    <row r="426" spans="1:21">
      <c r="A426" s="243" t="s">
        <v>1343</v>
      </c>
      <c r="B426" s="243"/>
      <c r="C426" s="243"/>
      <c r="D426" s="243"/>
      <c r="E426" s="243"/>
      <c r="F426" s="243"/>
      <c r="G426" s="243"/>
      <c r="H426" s="243"/>
      <c r="I426" s="243"/>
      <c r="J426" s="243"/>
      <c r="K426" s="243"/>
      <c r="L426" s="243"/>
      <c r="M426" s="243"/>
      <c r="N426" s="243"/>
      <c r="O426" s="243"/>
      <c r="P426" s="243"/>
      <c r="Q426" s="243"/>
      <c r="R426" s="243"/>
      <c r="S426" s="243"/>
      <c r="T426" s="243"/>
      <c r="U426" s="243"/>
    </row>
    <row r="427" spans="1:21">
      <c r="A427" s="243" t="s">
        <v>1528</v>
      </c>
      <c r="B427" s="243"/>
      <c r="C427" s="243"/>
      <c r="D427" s="243"/>
      <c r="E427" s="243"/>
      <c r="F427" s="243"/>
      <c r="G427" s="243"/>
      <c r="H427" s="243"/>
      <c r="I427" s="243"/>
      <c r="J427" s="243"/>
      <c r="K427" s="243"/>
      <c r="L427" s="243"/>
      <c r="M427" s="243"/>
      <c r="N427" s="243"/>
      <c r="O427" s="243"/>
      <c r="P427" s="243"/>
      <c r="Q427" s="243"/>
      <c r="R427" s="243"/>
      <c r="S427" s="243"/>
      <c r="T427" s="243"/>
      <c r="U427" s="243"/>
    </row>
    <row r="428" spans="1:21">
      <c r="A428" s="243"/>
      <c r="B428" s="316"/>
      <c r="C428" s="316"/>
      <c r="D428" s="316"/>
      <c r="E428" s="316"/>
      <c r="F428" s="316"/>
      <c r="G428" s="316"/>
      <c r="H428" s="316"/>
      <c r="I428" s="316"/>
      <c r="J428" s="316"/>
      <c r="K428" s="316"/>
      <c r="L428" s="316"/>
      <c r="M428" s="316"/>
      <c r="N428" s="316"/>
      <c r="O428" s="316"/>
      <c r="P428" s="316"/>
      <c r="Q428" s="316"/>
      <c r="R428" s="316"/>
      <c r="S428" s="316"/>
      <c r="T428" s="316"/>
      <c r="U428" s="243"/>
    </row>
    <row r="429" spans="1:21">
      <c r="A429" s="243"/>
      <c r="B429" s="316"/>
      <c r="C429" s="316"/>
      <c r="D429" s="316"/>
      <c r="E429" s="316"/>
      <c r="F429" s="316"/>
      <c r="G429" s="316"/>
      <c r="H429" s="316"/>
      <c r="I429" s="316"/>
      <c r="J429" s="316"/>
      <c r="K429" s="316"/>
      <c r="L429" s="316"/>
      <c r="M429" s="316"/>
      <c r="N429" s="316"/>
      <c r="O429" s="316"/>
      <c r="P429" s="316"/>
      <c r="Q429" s="316"/>
      <c r="R429" s="316"/>
      <c r="S429" s="316"/>
      <c r="T429" s="316"/>
      <c r="U429" s="243"/>
    </row>
    <row r="430" spans="1:21">
      <c r="B430" s="316"/>
      <c r="C430" s="316"/>
      <c r="D430" s="316"/>
      <c r="E430" s="316"/>
      <c r="F430" s="316"/>
      <c r="G430" s="316"/>
      <c r="H430" s="316"/>
      <c r="I430" s="316"/>
      <c r="J430" s="316"/>
      <c r="K430" s="316"/>
      <c r="L430" s="316"/>
      <c r="M430" s="316"/>
      <c r="N430" s="316"/>
      <c r="O430" s="316"/>
      <c r="P430" s="316"/>
      <c r="Q430" s="316"/>
      <c r="R430" s="316"/>
      <c r="S430" s="316"/>
      <c r="T430" s="316"/>
      <c r="U430" s="243"/>
    </row>
    <row r="431" spans="1:21">
      <c r="B431" s="316"/>
      <c r="C431" s="316"/>
      <c r="D431" s="316"/>
      <c r="E431" s="316"/>
      <c r="F431" s="316"/>
      <c r="G431" s="316"/>
      <c r="H431" s="316"/>
      <c r="I431" s="316"/>
      <c r="J431" s="316"/>
      <c r="K431" s="316"/>
      <c r="L431" s="316"/>
      <c r="M431" s="316"/>
      <c r="N431" s="316"/>
      <c r="O431" s="316"/>
      <c r="P431" s="316"/>
      <c r="Q431" s="316"/>
      <c r="R431" s="316"/>
      <c r="S431" s="316"/>
      <c r="T431" s="316"/>
      <c r="U431" s="243"/>
    </row>
    <row r="432" spans="1:21">
      <c r="B432" s="316"/>
      <c r="C432" s="316"/>
      <c r="D432" s="316"/>
      <c r="E432" s="316"/>
      <c r="F432" s="316"/>
      <c r="G432" s="316"/>
      <c r="H432" s="316"/>
      <c r="I432" s="316"/>
      <c r="J432" s="316"/>
      <c r="K432" s="316"/>
      <c r="L432" s="316"/>
      <c r="M432" s="316"/>
      <c r="N432" s="316"/>
      <c r="O432" s="316"/>
      <c r="P432" s="316"/>
      <c r="Q432" s="316"/>
      <c r="R432" s="316"/>
      <c r="S432" s="316"/>
      <c r="T432" s="316"/>
      <c r="U432" s="243"/>
    </row>
    <row r="433" spans="1:21">
      <c r="B433" s="316"/>
      <c r="C433" s="316"/>
      <c r="D433" s="316"/>
      <c r="E433" s="316"/>
      <c r="F433" s="316"/>
      <c r="G433" s="316"/>
      <c r="H433" s="316"/>
      <c r="I433" s="316"/>
      <c r="J433" s="316"/>
      <c r="K433" s="316"/>
      <c r="L433" s="316"/>
      <c r="M433" s="316"/>
      <c r="N433" s="316"/>
      <c r="O433" s="316"/>
      <c r="P433" s="316"/>
      <c r="Q433" s="316"/>
      <c r="R433" s="316"/>
      <c r="S433" s="316"/>
      <c r="T433" s="316"/>
      <c r="U433" s="243"/>
    </row>
    <row r="434" spans="1:21">
      <c r="A434" s="243"/>
      <c r="B434" s="316"/>
      <c r="C434" s="316"/>
      <c r="D434" s="316"/>
      <c r="E434" s="316"/>
      <c r="F434" s="316"/>
      <c r="G434" s="316"/>
      <c r="H434" s="316"/>
      <c r="I434" s="316"/>
      <c r="J434" s="316"/>
      <c r="K434" s="316"/>
      <c r="L434" s="316"/>
      <c r="M434" s="316"/>
      <c r="N434" s="316"/>
      <c r="O434" s="316"/>
      <c r="P434" s="316"/>
      <c r="Q434" s="316"/>
      <c r="R434" s="316"/>
      <c r="S434" s="316"/>
      <c r="T434" s="316"/>
      <c r="U434" s="243"/>
    </row>
    <row r="435" spans="1:21">
      <c r="A435" s="243"/>
      <c r="B435" s="243"/>
      <c r="C435" s="243"/>
      <c r="D435" s="243"/>
      <c r="E435" s="243"/>
      <c r="F435" s="243"/>
      <c r="G435" s="243"/>
      <c r="H435" s="243"/>
      <c r="I435" s="243"/>
      <c r="J435" s="243"/>
      <c r="K435" s="243"/>
      <c r="L435" s="243"/>
      <c r="M435" s="243"/>
      <c r="N435" s="243"/>
      <c r="O435" s="243"/>
      <c r="P435" s="243"/>
      <c r="Q435" s="243"/>
      <c r="R435" s="243"/>
      <c r="S435" s="243"/>
      <c r="T435" s="243"/>
      <c r="U435" s="243"/>
    </row>
  </sheetData>
  <sheetProtection sheet="1" objects="1" scenarios="1"/>
  <autoFilter ref="A2:U2" xr:uid="{88D9BC9B-F035-499E-9F26-C3B07F1CFD6A}"/>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ACBA-3E52-4B96-8E67-271E5E9A46B9}">
  <sheetPr codeName="Sheet4"/>
  <dimension ref="A1:AA432"/>
  <sheetViews>
    <sheetView showGridLines="0" zoomScaleNormal="100" workbookViewId="0">
      <pane xSplit="1" ySplit="1" topLeftCell="B427" activePane="bottomRight" state="frozen"/>
      <selection pane="bottomRight" activeCell="B427" sqref="B427:G430"/>
      <selection pane="bottomLeft" activeCell="D127" sqref="D127"/>
      <selection pane="topRight" activeCell="D127" sqref="D127"/>
    </sheetView>
  </sheetViews>
  <sheetFormatPr defaultColWidth="8.88671875" defaultRowHeight="15" customHeight="1"/>
  <cols>
    <col min="1" max="1" width="10.6640625" bestFit="1" customWidth="1"/>
    <col min="2" max="2" width="21.109375" bestFit="1" customWidth="1"/>
    <col min="3" max="3" width="24.21875" bestFit="1" customWidth="1"/>
    <col min="4" max="4" width="25.5546875" bestFit="1" customWidth="1"/>
    <col min="5" max="5" width="17.88671875" bestFit="1" customWidth="1"/>
    <col min="6" max="6" width="18.6640625" bestFit="1" customWidth="1"/>
    <col min="7" max="7" width="18.21875" bestFit="1" customWidth="1"/>
    <col min="8" max="8" width="20.88671875" bestFit="1" customWidth="1"/>
    <col min="9" max="9" width="18.109375" bestFit="1" customWidth="1"/>
    <col min="10" max="10" width="17.44140625" bestFit="1" customWidth="1"/>
    <col min="11" max="11" width="18.109375" bestFit="1" customWidth="1"/>
    <col min="12" max="12" width="17.6640625" bestFit="1" customWidth="1"/>
    <col min="13" max="13" width="15.6640625" bestFit="1" customWidth="1"/>
    <col min="14" max="14" width="18.6640625" bestFit="1" customWidth="1"/>
    <col min="15" max="15" width="20.88671875" bestFit="1" customWidth="1"/>
    <col min="16" max="16" width="15.6640625" bestFit="1" customWidth="1"/>
    <col min="17" max="24" width="14.6640625" customWidth="1"/>
  </cols>
  <sheetData>
    <row r="1" spans="1:27">
      <c r="A1" s="243" t="s">
        <v>2389</v>
      </c>
      <c r="B1" s="243" t="s">
        <v>255</v>
      </c>
      <c r="C1" s="243" t="s">
        <v>268</v>
      </c>
      <c r="D1" s="243" t="s">
        <v>275</v>
      </c>
      <c r="E1" s="243" t="s">
        <v>282</v>
      </c>
      <c r="F1" s="243" t="s">
        <v>289</v>
      </c>
      <c r="G1" s="243" t="s">
        <v>296</v>
      </c>
      <c r="H1" s="243" t="s">
        <v>303</v>
      </c>
      <c r="I1" s="243" t="s">
        <v>326</v>
      </c>
      <c r="J1" s="243" t="s">
        <v>333</v>
      </c>
      <c r="K1" s="243" t="s">
        <v>340</v>
      </c>
      <c r="L1" s="243" t="s">
        <v>347</v>
      </c>
      <c r="M1" s="243" t="s">
        <v>431</v>
      </c>
      <c r="N1" s="243" t="s">
        <v>311</v>
      </c>
      <c r="O1" s="243" t="s">
        <v>319</v>
      </c>
      <c r="P1" s="243" t="s">
        <v>431</v>
      </c>
      <c r="Q1" s="243" t="s">
        <v>178</v>
      </c>
      <c r="R1" s="243" t="s">
        <v>187</v>
      </c>
      <c r="S1" s="243" t="s">
        <v>184</v>
      </c>
      <c r="T1" s="243" t="s">
        <v>193</v>
      </c>
      <c r="U1" s="243" t="s">
        <v>190</v>
      </c>
      <c r="V1" s="243" t="s">
        <v>196</v>
      </c>
      <c r="W1" s="243" t="s">
        <v>211</v>
      </c>
      <c r="X1" s="243" t="s">
        <v>214</v>
      </c>
      <c r="Z1" s="242"/>
      <c r="AA1" s="242"/>
    </row>
    <row r="2" spans="1:27">
      <c r="A2" s="342" t="s">
        <v>1588</v>
      </c>
      <c r="B2" s="342">
        <v>2000</v>
      </c>
      <c r="C2" s="342">
        <v>29000</v>
      </c>
      <c r="D2" s="342">
        <v>2000</v>
      </c>
      <c r="E2" s="342">
        <v>1000</v>
      </c>
      <c r="F2" s="342">
        <v>3000</v>
      </c>
      <c r="G2" s="342">
        <v>1000</v>
      </c>
      <c r="H2" s="342">
        <v>1000</v>
      </c>
      <c r="I2" s="342">
        <v>3000</v>
      </c>
      <c r="J2" s="342">
        <v>1000</v>
      </c>
      <c r="K2" s="342">
        <v>1000</v>
      </c>
      <c r="L2" s="342">
        <v>1000</v>
      </c>
      <c r="M2" s="342">
        <v>1000</v>
      </c>
      <c r="N2" s="342">
        <v>1000</v>
      </c>
      <c r="O2" s="342">
        <v>1000</v>
      </c>
      <c r="P2" s="342">
        <v>1000</v>
      </c>
      <c r="Q2" s="342">
        <v>1</v>
      </c>
      <c r="R2" s="342">
        <v>1</v>
      </c>
      <c r="S2" s="342">
        <v>1</v>
      </c>
      <c r="T2" s="342">
        <v>1</v>
      </c>
      <c r="U2" s="342">
        <v>1</v>
      </c>
      <c r="V2" s="342">
        <v>1</v>
      </c>
      <c r="W2" s="342">
        <v>0</v>
      </c>
      <c r="X2" s="342">
        <v>0</v>
      </c>
      <c r="Z2" s="242"/>
      <c r="AA2" s="242"/>
    </row>
    <row r="3" spans="1:27">
      <c r="A3" s="342" t="s">
        <v>1785</v>
      </c>
      <c r="B3" s="342">
        <v>2000</v>
      </c>
      <c r="C3" s="342">
        <v>29000</v>
      </c>
      <c r="D3" s="342">
        <v>2000</v>
      </c>
      <c r="E3" s="342">
        <v>1000</v>
      </c>
      <c r="F3" s="342">
        <v>3000</v>
      </c>
      <c r="G3" s="342">
        <v>1000</v>
      </c>
      <c r="H3" s="342">
        <v>1000</v>
      </c>
      <c r="I3" s="342">
        <v>3000</v>
      </c>
      <c r="J3" s="342">
        <v>1000</v>
      </c>
      <c r="K3" s="342">
        <v>1000</v>
      </c>
      <c r="L3" s="342">
        <v>1000</v>
      </c>
      <c r="M3" s="342">
        <v>1000</v>
      </c>
      <c r="N3" s="342">
        <v>1000</v>
      </c>
      <c r="O3" s="342">
        <v>1000</v>
      </c>
      <c r="P3" s="342">
        <v>1000</v>
      </c>
      <c r="Q3" s="342">
        <v>1</v>
      </c>
      <c r="R3" s="342">
        <v>1</v>
      </c>
      <c r="S3" s="342">
        <v>1</v>
      </c>
      <c r="T3" s="342">
        <v>1</v>
      </c>
      <c r="U3" s="342">
        <v>0</v>
      </c>
      <c r="V3" s="342">
        <v>1</v>
      </c>
      <c r="W3" s="342">
        <v>0</v>
      </c>
      <c r="X3" s="342">
        <v>0</v>
      </c>
      <c r="Z3" s="242"/>
      <c r="AA3" s="242"/>
    </row>
    <row r="4" spans="1:27">
      <c r="A4" s="342" t="s">
        <v>1944</v>
      </c>
      <c r="B4" s="342">
        <v>2000</v>
      </c>
      <c r="C4" s="342">
        <v>29000</v>
      </c>
      <c r="D4" s="342">
        <v>2000</v>
      </c>
      <c r="E4" s="342">
        <v>1000</v>
      </c>
      <c r="F4" s="342">
        <v>3000</v>
      </c>
      <c r="G4" s="342">
        <v>1000</v>
      </c>
      <c r="H4" s="342">
        <v>1000</v>
      </c>
      <c r="I4" s="342">
        <v>3000</v>
      </c>
      <c r="J4" s="342">
        <v>1000</v>
      </c>
      <c r="K4" s="342">
        <v>1000</v>
      </c>
      <c r="L4" s="342">
        <v>1000</v>
      </c>
      <c r="M4" s="342">
        <v>1000</v>
      </c>
      <c r="N4" s="342">
        <v>1000</v>
      </c>
      <c r="O4" s="342">
        <v>1000</v>
      </c>
      <c r="P4" s="342">
        <v>1000</v>
      </c>
      <c r="Q4" s="342">
        <v>1</v>
      </c>
      <c r="R4" s="342">
        <v>1</v>
      </c>
      <c r="S4" s="342">
        <v>1</v>
      </c>
      <c r="T4" s="342">
        <v>1</v>
      </c>
      <c r="U4" s="342">
        <v>0</v>
      </c>
      <c r="V4" s="342">
        <v>1</v>
      </c>
      <c r="W4" s="342">
        <v>0</v>
      </c>
      <c r="X4" s="342">
        <v>0</v>
      </c>
      <c r="Z4" s="242"/>
      <c r="AA4" s="242"/>
    </row>
    <row r="5" spans="1:27">
      <c r="A5" s="342" t="s">
        <v>2103</v>
      </c>
      <c r="B5" s="342">
        <v>2000</v>
      </c>
      <c r="C5" s="342">
        <v>29000</v>
      </c>
      <c r="D5" s="342">
        <v>2000</v>
      </c>
      <c r="E5" s="342">
        <v>1000</v>
      </c>
      <c r="F5" s="342">
        <v>3000</v>
      </c>
      <c r="G5" s="342">
        <v>1000</v>
      </c>
      <c r="H5" s="342">
        <v>1000</v>
      </c>
      <c r="I5" s="342">
        <v>3000</v>
      </c>
      <c r="J5" s="342">
        <v>1000</v>
      </c>
      <c r="K5" s="342">
        <v>1000</v>
      </c>
      <c r="L5" s="342">
        <v>1000</v>
      </c>
      <c r="M5" s="342">
        <v>1000</v>
      </c>
      <c r="N5" s="342">
        <v>1000</v>
      </c>
      <c r="O5" s="342">
        <v>1000</v>
      </c>
      <c r="P5" s="342">
        <v>1000</v>
      </c>
      <c r="Q5" s="342">
        <v>1</v>
      </c>
      <c r="R5" s="342">
        <v>1</v>
      </c>
      <c r="S5" s="342">
        <v>1</v>
      </c>
      <c r="T5" s="342">
        <v>1</v>
      </c>
      <c r="U5" s="342">
        <v>0</v>
      </c>
      <c r="V5" s="342">
        <v>1</v>
      </c>
      <c r="W5" s="342">
        <v>0</v>
      </c>
      <c r="X5" s="342">
        <v>0</v>
      </c>
      <c r="Z5" s="242"/>
      <c r="AA5" s="242"/>
    </row>
    <row r="6" spans="1:27">
      <c r="A6" s="342" t="s">
        <v>1373</v>
      </c>
      <c r="B6" s="342">
        <v>2000</v>
      </c>
      <c r="C6" s="342">
        <v>29000</v>
      </c>
      <c r="D6" s="342">
        <v>2000</v>
      </c>
      <c r="E6" s="342">
        <v>1000</v>
      </c>
      <c r="F6" s="342">
        <v>3000</v>
      </c>
      <c r="G6" s="342">
        <v>1000</v>
      </c>
      <c r="H6" s="342">
        <v>1000</v>
      </c>
      <c r="I6" s="342">
        <v>3000</v>
      </c>
      <c r="J6" s="342">
        <v>1000</v>
      </c>
      <c r="K6" s="342">
        <v>1000</v>
      </c>
      <c r="L6" s="342">
        <v>1000</v>
      </c>
      <c r="M6" s="342">
        <v>1000</v>
      </c>
      <c r="N6" s="342">
        <v>1000</v>
      </c>
      <c r="O6" s="342">
        <v>1000</v>
      </c>
      <c r="P6" s="342">
        <v>1000</v>
      </c>
      <c r="Q6" s="342">
        <v>1</v>
      </c>
      <c r="R6" s="342">
        <v>1</v>
      </c>
      <c r="S6" s="342">
        <v>1</v>
      </c>
      <c r="T6" s="342">
        <v>1</v>
      </c>
      <c r="U6" s="342">
        <v>1</v>
      </c>
      <c r="V6" s="342">
        <v>1</v>
      </c>
      <c r="W6" s="342">
        <v>0</v>
      </c>
      <c r="X6" s="342">
        <v>0</v>
      </c>
      <c r="Z6" s="242"/>
      <c r="AA6" s="242"/>
    </row>
    <row r="7" spans="1:27">
      <c r="A7" s="342" t="s">
        <v>1558</v>
      </c>
      <c r="B7" s="342">
        <v>2000</v>
      </c>
      <c r="C7" s="342">
        <v>29000</v>
      </c>
      <c r="D7" s="342">
        <v>2000</v>
      </c>
      <c r="E7" s="342">
        <v>1000</v>
      </c>
      <c r="F7" s="342">
        <v>3000</v>
      </c>
      <c r="G7" s="342">
        <v>1000</v>
      </c>
      <c r="H7" s="342">
        <v>1000</v>
      </c>
      <c r="I7" s="342">
        <v>3000</v>
      </c>
      <c r="J7" s="342">
        <v>1000</v>
      </c>
      <c r="K7" s="342">
        <v>1000</v>
      </c>
      <c r="L7" s="342">
        <v>1000</v>
      </c>
      <c r="M7" s="342">
        <v>1000</v>
      </c>
      <c r="N7" s="342">
        <v>1000</v>
      </c>
      <c r="O7" s="342">
        <v>1000</v>
      </c>
      <c r="P7" s="342">
        <v>1000</v>
      </c>
      <c r="Q7" s="342">
        <v>1</v>
      </c>
      <c r="R7" s="342">
        <v>1</v>
      </c>
      <c r="S7" s="342">
        <v>1</v>
      </c>
      <c r="T7" s="342">
        <v>1</v>
      </c>
      <c r="U7" s="342">
        <v>0</v>
      </c>
      <c r="V7" s="342">
        <v>1</v>
      </c>
      <c r="W7" s="342">
        <v>0</v>
      </c>
      <c r="X7" s="342">
        <v>0</v>
      </c>
      <c r="Z7" s="242"/>
      <c r="AA7" s="242"/>
    </row>
    <row r="8" spans="1:27">
      <c r="A8" s="342" t="s">
        <v>2226</v>
      </c>
      <c r="B8" s="342">
        <v>2000</v>
      </c>
      <c r="C8" s="342">
        <v>29000</v>
      </c>
      <c r="D8" s="342">
        <v>2000</v>
      </c>
      <c r="E8" s="342">
        <v>1000</v>
      </c>
      <c r="F8" s="342">
        <v>3000</v>
      </c>
      <c r="G8" s="342">
        <v>1000</v>
      </c>
      <c r="H8" s="342">
        <v>1000</v>
      </c>
      <c r="I8" s="342">
        <v>3000</v>
      </c>
      <c r="J8" s="342">
        <v>1000</v>
      </c>
      <c r="K8" s="342">
        <v>1000</v>
      </c>
      <c r="L8" s="342">
        <v>1000</v>
      </c>
      <c r="M8" s="342">
        <v>1000</v>
      </c>
      <c r="N8" s="342">
        <v>1000</v>
      </c>
      <c r="O8" s="342">
        <v>1000</v>
      </c>
      <c r="P8" s="342">
        <v>1000</v>
      </c>
      <c r="Q8" s="342">
        <v>1</v>
      </c>
      <c r="R8" s="342">
        <v>1</v>
      </c>
      <c r="S8" s="342">
        <v>1</v>
      </c>
      <c r="T8" s="342">
        <v>1</v>
      </c>
      <c r="U8" s="342">
        <v>0</v>
      </c>
      <c r="V8" s="342">
        <v>1</v>
      </c>
      <c r="W8" s="342">
        <v>0</v>
      </c>
      <c r="X8" s="342">
        <v>0</v>
      </c>
      <c r="Z8" s="242"/>
      <c r="AA8" s="242"/>
    </row>
    <row r="9" spans="1:27">
      <c r="A9" s="342" t="s">
        <v>1197</v>
      </c>
      <c r="B9" s="342">
        <v>2000</v>
      </c>
      <c r="C9" s="342">
        <v>29000</v>
      </c>
      <c r="D9" s="342">
        <v>2000</v>
      </c>
      <c r="E9" s="342">
        <v>1000</v>
      </c>
      <c r="F9" s="342">
        <v>3000</v>
      </c>
      <c r="G9" s="342">
        <v>1000</v>
      </c>
      <c r="H9" s="342">
        <v>1000</v>
      </c>
      <c r="I9" s="342">
        <v>3000</v>
      </c>
      <c r="J9" s="342">
        <v>1000</v>
      </c>
      <c r="K9" s="342">
        <v>1000</v>
      </c>
      <c r="L9" s="342">
        <v>1000</v>
      </c>
      <c r="M9" s="342">
        <v>1000</v>
      </c>
      <c r="N9" s="342">
        <v>1000</v>
      </c>
      <c r="O9" s="342">
        <v>1000</v>
      </c>
      <c r="P9" s="342">
        <v>1000</v>
      </c>
      <c r="Q9" s="342">
        <v>1</v>
      </c>
      <c r="R9" s="342">
        <v>1</v>
      </c>
      <c r="S9" s="342">
        <v>1</v>
      </c>
      <c r="T9" s="342">
        <v>1</v>
      </c>
      <c r="U9" s="342">
        <v>0</v>
      </c>
      <c r="V9" s="342">
        <v>1</v>
      </c>
      <c r="W9" s="342">
        <v>0</v>
      </c>
      <c r="X9" s="342">
        <v>0</v>
      </c>
      <c r="Z9" s="242"/>
      <c r="AA9" s="242"/>
    </row>
    <row r="10" spans="1:27">
      <c r="A10" s="342" t="s">
        <v>1200</v>
      </c>
      <c r="B10" s="342">
        <v>2000</v>
      </c>
      <c r="C10" s="342">
        <v>29000</v>
      </c>
      <c r="D10" s="342">
        <v>2000</v>
      </c>
      <c r="E10" s="342">
        <v>1000</v>
      </c>
      <c r="F10" s="342">
        <v>3000</v>
      </c>
      <c r="G10" s="342">
        <v>1000</v>
      </c>
      <c r="H10" s="342">
        <v>1000</v>
      </c>
      <c r="I10" s="342">
        <v>3000</v>
      </c>
      <c r="J10" s="342">
        <v>1000</v>
      </c>
      <c r="K10" s="342">
        <v>1000</v>
      </c>
      <c r="L10" s="342">
        <v>1000</v>
      </c>
      <c r="M10" s="342">
        <v>1000</v>
      </c>
      <c r="N10" s="342">
        <v>1000</v>
      </c>
      <c r="O10" s="342">
        <v>1000</v>
      </c>
      <c r="P10" s="342">
        <v>1000</v>
      </c>
      <c r="Q10" s="342">
        <v>1</v>
      </c>
      <c r="R10" s="342">
        <v>1</v>
      </c>
      <c r="S10" s="342">
        <v>1</v>
      </c>
      <c r="T10" s="342">
        <v>1</v>
      </c>
      <c r="U10" s="342">
        <v>1</v>
      </c>
      <c r="V10" s="342">
        <v>1</v>
      </c>
      <c r="W10" s="342">
        <v>0</v>
      </c>
      <c r="X10" s="342">
        <v>0</v>
      </c>
      <c r="Z10" s="242"/>
      <c r="AA10" s="242"/>
    </row>
    <row r="11" spans="1:27">
      <c r="A11" s="342" t="s">
        <v>1669</v>
      </c>
      <c r="B11" s="342">
        <v>2000</v>
      </c>
      <c r="C11" s="342">
        <v>29000</v>
      </c>
      <c r="D11" s="342">
        <v>2000</v>
      </c>
      <c r="E11" s="342">
        <v>1000</v>
      </c>
      <c r="F11" s="342">
        <v>3000</v>
      </c>
      <c r="G11" s="342">
        <v>1000</v>
      </c>
      <c r="H11" s="342">
        <v>1000</v>
      </c>
      <c r="I11" s="342">
        <v>3000</v>
      </c>
      <c r="J11" s="342">
        <v>1000</v>
      </c>
      <c r="K11" s="342">
        <v>1000</v>
      </c>
      <c r="L11" s="342">
        <v>1000</v>
      </c>
      <c r="M11" s="342">
        <v>1000</v>
      </c>
      <c r="N11" s="342">
        <v>1000</v>
      </c>
      <c r="O11" s="342">
        <v>1000</v>
      </c>
      <c r="P11" s="342">
        <v>1000</v>
      </c>
      <c r="Q11" s="342">
        <v>1</v>
      </c>
      <c r="R11" s="342">
        <v>1</v>
      </c>
      <c r="S11" s="342">
        <v>1</v>
      </c>
      <c r="T11" s="342">
        <v>1</v>
      </c>
      <c r="U11" s="342">
        <v>1</v>
      </c>
      <c r="V11" s="342">
        <v>1</v>
      </c>
      <c r="W11" s="342">
        <v>0</v>
      </c>
      <c r="X11" s="342">
        <v>0</v>
      </c>
      <c r="Z11" s="242"/>
      <c r="AA11" s="242"/>
    </row>
    <row r="12" spans="1:27">
      <c r="A12" s="342" t="s">
        <v>1456</v>
      </c>
      <c r="B12" s="342">
        <v>2000</v>
      </c>
      <c r="C12" s="342">
        <v>29000</v>
      </c>
      <c r="D12" s="342">
        <v>2000</v>
      </c>
      <c r="E12" s="342">
        <v>1000</v>
      </c>
      <c r="F12" s="342">
        <v>3000</v>
      </c>
      <c r="G12" s="342">
        <v>1000</v>
      </c>
      <c r="H12" s="342">
        <v>1000</v>
      </c>
      <c r="I12" s="342">
        <v>3000</v>
      </c>
      <c r="J12" s="342">
        <v>1000</v>
      </c>
      <c r="K12" s="342">
        <v>1000</v>
      </c>
      <c r="L12" s="342">
        <v>1000</v>
      </c>
      <c r="M12" s="342">
        <v>1000</v>
      </c>
      <c r="N12" s="342">
        <v>1000</v>
      </c>
      <c r="O12" s="342">
        <v>1000</v>
      </c>
      <c r="P12" s="342">
        <v>1000</v>
      </c>
      <c r="Q12" s="342">
        <v>1</v>
      </c>
      <c r="R12" s="342">
        <v>1</v>
      </c>
      <c r="S12" s="342">
        <v>1</v>
      </c>
      <c r="T12" s="342">
        <v>1</v>
      </c>
      <c r="U12" s="342">
        <v>1</v>
      </c>
      <c r="V12" s="342">
        <v>1</v>
      </c>
      <c r="W12" s="342">
        <v>0</v>
      </c>
      <c r="X12" s="342">
        <v>0</v>
      </c>
      <c r="Z12" s="242"/>
      <c r="AA12" s="242"/>
    </row>
    <row r="13" spans="1:27">
      <c r="A13" s="342" t="s">
        <v>1827</v>
      </c>
      <c r="B13" s="342">
        <v>2000</v>
      </c>
      <c r="C13" s="342">
        <v>29000</v>
      </c>
      <c r="D13" s="342">
        <v>2000</v>
      </c>
      <c r="E13" s="342">
        <v>1000</v>
      </c>
      <c r="F13" s="342">
        <v>3000</v>
      </c>
      <c r="G13" s="342">
        <v>1000</v>
      </c>
      <c r="H13" s="342">
        <v>1000</v>
      </c>
      <c r="I13" s="342">
        <v>3000</v>
      </c>
      <c r="J13" s="342">
        <v>1000</v>
      </c>
      <c r="K13" s="342">
        <v>1000</v>
      </c>
      <c r="L13" s="342">
        <v>1000</v>
      </c>
      <c r="M13" s="342">
        <v>1000</v>
      </c>
      <c r="N13" s="342">
        <v>1000</v>
      </c>
      <c r="O13" s="342">
        <v>1000</v>
      </c>
      <c r="P13" s="342">
        <v>1000</v>
      </c>
      <c r="Q13" s="342">
        <v>1</v>
      </c>
      <c r="R13" s="342">
        <v>1</v>
      </c>
      <c r="S13" s="342">
        <v>1</v>
      </c>
      <c r="T13" s="342">
        <v>1</v>
      </c>
      <c r="U13" s="342">
        <v>0</v>
      </c>
      <c r="V13" s="342">
        <v>1</v>
      </c>
      <c r="W13" s="342">
        <v>0</v>
      </c>
      <c r="X13" s="342">
        <v>0</v>
      </c>
      <c r="Z13" s="242"/>
      <c r="AA13" s="242"/>
    </row>
    <row r="14" spans="1:27">
      <c r="A14" s="342" t="s">
        <v>1836</v>
      </c>
      <c r="B14" s="342">
        <v>2000</v>
      </c>
      <c r="C14" s="342">
        <v>29000</v>
      </c>
      <c r="D14" s="342">
        <v>2000</v>
      </c>
      <c r="E14" s="342">
        <v>1000</v>
      </c>
      <c r="F14" s="342">
        <v>3000</v>
      </c>
      <c r="G14" s="342">
        <v>1000</v>
      </c>
      <c r="H14" s="342">
        <v>1000</v>
      </c>
      <c r="I14" s="342">
        <v>3000</v>
      </c>
      <c r="J14" s="342">
        <v>1000</v>
      </c>
      <c r="K14" s="342">
        <v>1000</v>
      </c>
      <c r="L14" s="342">
        <v>1000</v>
      </c>
      <c r="M14" s="342">
        <v>1000</v>
      </c>
      <c r="N14" s="342">
        <v>1000</v>
      </c>
      <c r="O14" s="342">
        <v>1000</v>
      </c>
      <c r="P14" s="342">
        <v>1000</v>
      </c>
      <c r="Q14" s="342">
        <v>1</v>
      </c>
      <c r="R14" s="342">
        <v>1</v>
      </c>
      <c r="S14" s="342">
        <v>1</v>
      </c>
      <c r="T14" s="342">
        <v>1</v>
      </c>
      <c r="U14" s="342">
        <v>0</v>
      </c>
      <c r="V14" s="342">
        <v>1</v>
      </c>
      <c r="W14" s="342">
        <v>0</v>
      </c>
      <c r="X14" s="342">
        <v>0</v>
      </c>
      <c r="Z14" s="242"/>
      <c r="AA14" s="242"/>
    </row>
    <row r="15" spans="1:27">
      <c r="A15" s="342" t="s">
        <v>2355</v>
      </c>
      <c r="B15" s="342">
        <v>2000</v>
      </c>
      <c r="C15" s="342">
        <v>29000</v>
      </c>
      <c r="D15" s="342">
        <v>2000</v>
      </c>
      <c r="E15" s="342">
        <v>1000</v>
      </c>
      <c r="F15" s="342">
        <v>3000</v>
      </c>
      <c r="G15" s="342">
        <v>1000</v>
      </c>
      <c r="H15" s="342">
        <v>1000</v>
      </c>
      <c r="I15" s="342">
        <v>3000</v>
      </c>
      <c r="J15" s="342">
        <v>1000</v>
      </c>
      <c r="K15" s="342">
        <v>1000</v>
      </c>
      <c r="L15" s="342">
        <v>1000</v>
      </c>
      <c r="M15" s="342">
        <v>1000</v>
      </c>
      <c r="N15" s="342">
        <v>1000</v>
      </c>
      <c r="O15" s="342">
        <v>1000</v>
      </c>
      <c r="P15" s="342">
        <v>1000</v>
      </c>
      <c r="Q15" s="342">
        <v>1</v>
      </c>
      <c r="R15" s="342">
        <v>1</v>
      </c>
      <c r="S15" s="342">
        <v>1</v>
      </c>
      <c r="T15" s="342">
        <v>1</v>
      </c>
      <c r="U15" s="342">
        <v>1</v>
      </c>
      <c r="V15" s="342">
        <v>1</v>
      </c>
      <c r="W15" s="342">
        <v>0</v>
      </c>
      <c r="X15" s="342">
        <v>0</v>
      </c>
      <c r="Z15" s="242"/>
      <c r="AA15" s="242"/>
    </row>
    <row r="16" spans="1:27">
      <c r="A16" s="342" t="s">
        <v>1383</v>
      </c>
      <c r="B16" s="342">
        <v>2000</v>
      </c>
      <c r="C16" s="342">
        <v>29000</v>
      </c>
      <c r="D16" s="342">
        <v>2000</v>
      </c>
      <c r="E16" s="342">
        <v>1000</v>
      </c>
      <c r="F16" s="342">
        <v>3000</v>
      </c>
      <c r="G16" s="342">
        <v>1000</v>
      </c>
      <c r="H16" s="342">
        <v>1000</v>
      </c>
      <c r="I16" s="342">
        <v>3000</v>
      </c>
      <c r="J16" s="342">
        <v>1000</v>
      </c>
      <c r="K16" s="342">
        <v>1000</v>
      </c>
      <c r="L16" s="342">
        <v>1000</v>
      </c>
      <c r="M16" s="342">
        <v>1000</v>
      </c>
      <c r="N16" s="342">
        <v>1000</v>
      </c>
      <c r="O16" s="342">
        <v>1000</v>
      </c>
      <c r="P16" s="342">
        <v>1000</v>
      </c>
      <c r="Q16" s="342">
        <v>1</v>
      </c>
      <c r="R16" s="342">
        <v>1</v>
      </c>
      <c r="S16" s="342">
        <v>1</v>
      </c>
      <c r="T16" s="342">
        <v>1</v>
      </c>
      <c r="U16" s="342">
        <v>1</v>
      </c>
      <c r="V16" s="342">
        <v>1</v>
      </c>
      <c r="W16" s="342">
        <v>0</v>
      </c>
      <c r="X16" s="342">
        <v>0</v>
      </c>
      <c r="Z16" s="242"/>
      <c r="AA16" s="242"/>
    </row>
    <row r="17" spans="1:27">
      <c r="A17" s="342" t="s">
        <v>1704</v>
      </c>
      <c r="B17" s="342">
        <v>2000</v>
      </c>
      <c r="C17" s="342">
        <v>29000</v>
      </c>
      <c r="D17" s="342">
        <v>2000</v>
      </c>
      <c r="E17" s="342">
        <v>1000</v>
      </c>
      <c r="F17" s="342">
        <v>3000</v>
      </c>
      <c r="G17" s="342">
        <v>1000</v>
      </c>
      <c r="H17" s="342">
        <v>1000</v>
      </c>
      <c r="I17" s="342">
        <v>3000</v>
      </c>
      <c r="J17" s="342">
        <v>1000</v>
      </c>
      <c r="K17" s="342">
        <v>1000</v>
      </c>
      <c r="L17" s="342">
        <v>1000</v>
      </c>
      <c r="M17" s="342">
        <v>1000</v>
      </c>
      <c r="N17" s="342">
        <v>1000</v>
      </c>
      <c r="O17" s="342">
        <v>1000</v>
      </c>
      <c r="P17" s="342">
        <v>1000</v>
      </c>
      <c r="Q17" s="342">
        <v>1</v>
      </c>
      <c r="R17" s="342">
        <v>1</v>
      </c>
      <c r="S17" s="342">
        <v>1</v>
      </c>
      <c r="T17" s="342">
        <v>1</v>
      </c>
      <c r="U17" s="342">
        <v>1</v>
      </c>
      <c r="V17" s="342">
        <v>1</v>
      </c>
      <c r="W17" s="342">
        <v>0</v>
      </c>
      <c r="X17" s="342">
        <v>0</v>
      </c>
      <c r="Z17" s="242"/>
      <c r="AA17" s="242"/>
    </row>
    <row r="18" spans="1:27">
      <c r="A18" s="342" t="s">
        <v>1986</v>
      </c>
      <c r="B18" s="342">
        <v>2000</v>
      </c>
      <c r="C18" s="342">
        <v>29000</v>
      </c>
      <c r="D18" s="342">
        <v>2000</v>
      </c>
      <c r="E18" s="342">
        <v>1000</v>
      </c>
      <c r="F18" s="342">
        <v>3000</v>
      </c>
      <c r="G18" s="342">
        <v>1000</v>
      </c>
      <c r="H18" s="342">
        <v>1000</v>
      </c>
      <c r="I18" s="342">
        <v>3000</v>
      </c>
      <c r="J18" s="342">
        <v>1000</v>
      </c>
      <c r="K18" s="342">
        <v>1000</v>
      </c>
      <c r="L18" s="342">
        <v>1000</v>
      </c>
      <c r="M18" s="342">
        <v>1000</v>
      </c>
      <c r="N18" s="342">
        <v>1000</v>
      </c>
      <c r="O18" s="342">
        <v>1000</v>
      </c>
      <c r="P18" s="342">
        <v>1000</v>
      </c>
      <c r="Q18" s="342">
        <v>1</v>
      </c>
      <c r="R18" s="342">
        <v>1</v>
      </c>
      <c r="S18" s="342">
        <v>1</v>
      </c>
      <c r="T18" s="342">
        <v>1</v>
      </c>
      <c r="U18" s="342">
        <v>0</v>
      </c>
      <c r="V18" s="342">
        <v>1</v>
      </c>
      <c r="W18" s="342">
        <v>0</v>
      </c>
      <c r="X18" s="342">
        <v>1</v>
      </c>
      <c r="Z18" s="242"/>
      <c r="AA18" s="242"/>
    </row>
    <row r="19" spans="1:27">
      <c r="A19" s="342" t="s">
        <v>1893</v>
      </c>
      <c r="B19" s="342">
        <v>2000</v>
      </c>
      <c r="C19" s="342">
        <v>29000</v>
      </c>
      <c r="D19" s="342">
        <v>2000</v>
      </c>
      <c r="E19" s="342">
        <v>1000</v>
      </c>
      <c r="F19" s="342">
        <v>3000</v>
      </c>
      <c r="G19" s="342">
        <v>1000</v>
      </c>
      <c r="H19" s="342">
        <v>1000</v>
      </c>
      <c r="I19" s="342">
        <v>3000</v>
      </c>
      <c r="J19" s="342">
        <v>1000</v>
      </c>
      <c r="K19" s="342">
        <v>1000</v>
      </c>
      <c r="L19" s="342">
        <v>1000</v>
      </c>
      <c r="M19" s="342">
        <v>1000</v>
      </c>
      <c r="N19" s="342">
        <v>1000</v>
      </c>
      <c r="O19" s="342">
        <v>1000</v>
      </c>
      <c r="P19" s="342">
        <v>1000</v>
      </c>
      <c r="Q19" s="342">
        <v>1</v>
      </c>
      <c r="R19" s="342">
        <v>1</v>
      </c>
      <c r="S19" s="342">
        <v>1</v>
      </c>
      <c r="T19" s="342">
        <v>1</v>
      </c>
      <c r="U19" s="342">
        <v>1</v>
      </c>
      <c r="V19" s="342">
        <v>1</v>
      </c>
      <c r="W19" s="342">
        <v>0</v>
      </c>
      <c r="X19" s="342">
        <v>0</v>
      </c>
      <c r="Z19" s="242"/>
      <c r="AA19" s="242"/>
    </row>
    <row r="20" spans="1:27">
      <c r="A20" s="342" t="s">
        <v>1603</v>
      </c>
      <c r="B20" s="342">
        <v>2000</v>
      </c>
      <c r="C20" s="342">
        <v>29000</v>
      </c>
      <c r="D20" s="342">
        <v>2000</v>
      </c>
      <c r="E20" s="342">
        <v>1000</v>
      </c>
      <c r="F20" s="342">
        <v>3000</v>
      </c>
      <c r="G20" s="342">
        <v>1000</v>
      </c>
      <c r="H20" s="342">
        <v>1000</v>
      </c>
      <c r="I20" s="342">
        <v>3000</v>
      </c>
      <c r="J20" s="342">
        <v>1000</v>
      </c>
      <c r="K20" s="342">
        <v>1000</v>
      </c>
      <c r="L20" s="342">
        <v>1000</v>
      </c>
      <c r="M20" s="342">
        <v>1000</v>
      </c>
      <c r="N20" s="342">
        <v>1000</v>
      </c>
      <c r="O20" s="342">
        <v>1000</v>
      </c>
      <c r="P20" s="342">
        <v>1000</v>
      </c>
      <c r="Q20" s="342">
        <v>1</v>
      </c>
      <c r="R20" s="342">
        <v>1</v>
      </c>
      <c r="S20" s="342">
        <v>1</v>
      </c>
      <c r="T20" s="342">
        <v>1</v>
      </c>
      <c r="U20" s="342">
        <v>0</v>
      </c>
      <c r="V20" s="342">
        <v>1</v>
      </c>
      <c r="W20" s="342">
        <v>0</v>
      </c>
      <c r="X20" s="342">
        <v>0</v>
      </c>
      <c r="Z20" s="242"/>
      <c r="AA20" s="242"/>
    </row>
    <row r="21" spans="1:27">
      <c r="A21" s="342" t="s">
        <v>2160</v>
      </c>
      <c r="B21" s="342">
        <v>2000</v>
      </c>
      <c r="C21" s="342">
        <v>29000</v>
      </c>
      <c r="D21" s="342">
        <v>2000</v>
      </c>
      <c r="E21" s="342">
        <v>1000</v>
      </c>
      <c r="F21" s="342">
        <v>3000</v>
      </c>
      <c r="G21" s="342">
        <v>1000</v>
      </c>
      <c r="H21" s="342">
        <v>1000</v>
      </c>
      <c r="I21" s="342">
        <v>3000</v>
      </c>
      <c r="J21" s="342">
        <v>1000</v>
      </c>
      <c r="K21" s="342">
        <v>1000</v>
      </c>
      <c r="L21" s="342">
        <v>1000</v>
      </c>
      <c r="M21" s="342">
        <v>1000</v>
      </c>
      <c r="N21" s="342">
        <v>1000</v>
      </c>
      <c r="O21" s="342">
        <v>1000</v>
      </c>
      <c r="P21" s="342">
        <v>1000</v>
      </c>
      <c r="Q21" s="342">
        <v>1</v>
      </c>
      <c r="R21" s="342">
        <v>1</v>
      </c>
      <c r="S21" s="342">
        <v>1</v>
      </c>
      <c r="T21" s="342">
        <v>1</v>
      </c>
      <c r="U21" s="342">
        <v>0</v>
      </c>
      <c r="V21" s="342">
        <v>1</v>
      </c>
      <c r="W21" s="342">
        <v>0</v>
      </c>
      <c r="X21" s="342">
        <v>0</v>
      </c>
      <c r="Z21" s="242"/>
      <c r="AA21" s="242"/>
    </row>
    <row r="22" spans="1:27">
      <c r="A22" s="342" t="s">
        <v>2106</v>
      </c>
      <c r="B22" s="342">
        <v>2000</v>
      </c>
      <c r="C22" s="342">
        <v>29000</v>
      </c>
      <c r="D22" s="342">
        <v>2000</v>
      </c>
      <c r="E22" s="342">
        <v>1000</v>
      </c>
      <c r="F22" s="342">
        <v>3000</v>
      </c>
      <c r="G22" s="342">
        <v>1000</v>
      </c>
      <c r="H22" s="342">
        <v>1000</v>
      </c>
      <c r="I22" s="342">
        <v>3000</v>
      </c>
      <c r="J22" s="342">
        <v>1000</v>
      </c>
      <c r="K22" s="342">
        <v>1000</v>
      </c>
      <c r="L22" s="342">
        <v>1000</v>
      </c>
      <c r="M22" s="342">
        <v>1000</v>
      </c>
      <c r="N22" s="342">
        <v>1000</v>
      </c>
      <c r="O22" s="342">
        <v>1000</v>
      </c>
      <c r="P22" s="342">
        <v>1000</v>
      </c>
      <c r="Q22" s="342">
        <v>1</v>
      </c>
      <c r="R22" s="342">
        <v>1</v>
      </c>
      <c r="S22" s="342">
        <v>1</v>
      </c>
      <c r="T22" s="342">
        <v>1</v>
      </c>
      <c r="U22" s="342">
        <v>1</v>
      </c>
      <c r="V22" s="342">
        <v>1</v>
      </c>
      <c r="W22" s="342">
        <v>0</v>
      </c>
      <c r="X22" s="342">
        <v>0</v>
      </c>
      <c r="Z22" s="242"/>
      <c r="AA22" s="242"/>
    </row>
    <row r="23" spans="1:27">
      <c r="A23" s="342" t="s">
        <v>1172</v>
      </c>
      <c r="B23" s="342">
        <v>2000</v>
      </c>
      <c r="C23" s="342">
        <v>29000</v>
      </c>
      <c r="D23" s="342">
        <v>2000</v>
      </c>
      <c r="E23" s="342">
        <v>1000</v>
      </c>
      <c r="F23" s="342">
        <v>3000</v>
      </c>
      <c r="G23" s="342">
        <v>1000</v>
      </c>
      <c r="H23" s="342">
        <v>1000</v>
      </c>
      <c r="I23" s="342">
        <v>3000</v>
      </c>
      <c r="J23" s="342">
        <v>1000</v>
      </c>
      <c r="K23" s="342">
        <v>1000</v>
      </c>
      <c r="L23" s="342">
        <v>1000</v>
      </c>
      <c r="M23" s="342">
        <v>1000</v>
      </c>
      <c r="N23" s="342">
        <v>1000</v>
      </c>
      <c r="O23" s="342">
        <v>1000</v>
      </c>
      <c r="P23" s="342">
        <v>1000</v>
      </c>
      <c r="Q23" s="342">
        <v>1</v>
      </c>
      <c r="R23" s="342">
        <v>1</v>
      </c>
      <c r="S23" s="342">
        <v>1</v>
      </c>
      <c r="T23" s="342">
        <v>1</v>
      </c>
      <c r="U23" s="342">
        <v>0</v>
      </c>
      <c r="V23" s="342">
        <v>1</v>
      </c>
      <c r="W23" s="342">
        <v>0</v>
      </c>
      <c r="X23" s="342">
        <v>0</v>
      </c>
      <c r="Z23" s="242"/>
      <c r="AA23" s="242"/>
    </row>
    <row r="24" spans="1:27">
      <c r="A24" s="342" t="s">
        <v>1236</v>
      </c>
      <c r="B24" s="342">
        <v>2000</v>
      </c>
      <c r="C24" s="342">
        <v>29000</v>
      </c>
      <c r="D24" s="342">
        <v>2000</v>
      </c>
      <c r="E24" s="342">
        <v>1000</v>
      </c>
      <c r="F24" s="342">
        <v>3000</v>
      </c>
      <c r="G24" s="342">
        <v>1000</v>
      </c>
      <c r="H24" s="342">
        <v>1000</v>
      </c>
      <c r="I24" s="342">
        <v>3000</v>
      </c>
      <c r="J24" s="342">
        <v>1000</v>
      </c>
      <c r="K24" s="342">
        <v>1000</v>
      </c>
      <c r="L24" s="342">
        <v>1000</v>
      </c>
      <c r="M24" s="342">
        <v>1000</v>
      </c>
      <c r="N24" s="342">
        <v>1000</v>
      </c>
      <c r="O24" s="342">
        <v>1000</v>
      </c>
      <c r="P24" s="342">
        <v>1000</v>
      </c>
      <c r="Q24" s="342">
        <v>1</v>
      </c>
      <c r="R24" s="342">
        <v>1</v>
      </c>
      <c r="S24" s="342">
        <v>1</v>
      </c>
      <c r="T24" s="342">
        <v>1</v>
      </c>
      <c r="U24" s="342">
        <v>1</v>
      </c>
      <c r="V24" s="342">
        <v>1</v>
      </c>
      <c r="W24" s="342">
        <v>0</v>
      </c>
      <c r="X24" s="342">
        <v>0</v>
      </c>
      <c r="Z24" s="242"/>
      <c r="AA24" s="242"/>
    </row>
    <row r="25" spans="1:27">
      <c r="A25" s="342" t="s">
        <v>1851</v>
      </c>
      <c r="B25" s="342">
        <v>2000</v>
      </c>
      <c r="C25" s="342">
        <v>29000</v>
      </c>
      <c r="D25" s="342">
        <v>2000</v>
      </c>
      <c r="E25" s="342">
        <v>1000</v>
      </c>
      <c r="F25" s="342">
        <v>3000</v>
      </c>
      <c r="G25" s="342">
        <v>1000</v>
      </c>
      <c r="H25" s="342">
        <v>1000</v>
      </c>
      <c r="I25" s="342">
        <v>3000</v>
      </c>
      <c r="J25" s="342">
        <v>1000</v>
      </c>
      <c r="K25" s="342">
        <v>1000</v>
      </c>
      <c r="L25" s="342">
        <v>1000</v>
      </c>
      <c r="M25" s="342">
        <v>1000</v>
      </c>
      <c r="N25" s="342">
        <v>1000</v>
      </c>
      <c r="O25" s="342">
        <v>1000</v>
      </c>
      <c r="P25" s="342">
        <v>1000</v>
      </c>
      <c r="Q25" s="342">
        <v>1</v>
      </c>
      <c r="R25" s="342">
        <v>1</v>
      </c>
      <c r="S25" s="342">
        <v>1</v>
      </c>
      <c r="T25" s="342">
        <v>1</v>
      </c>
      <c r="U25" s="342">
        <v>0</v>
      </c>
      <c r="V25" s="342">
        <v>1</v>
      </c>
      <c r="W25" s="342">
        <v>0</v>
      </c>
      <c r="X25" s="342">
        <v>0</v>
      </c>
      <c r="Z25" s="242"/>
      <c r="AA25" s="242"/>
    </row>
    <row r="26" spans="1:27">
      <c r="A26" s="342" t="s">
        <v>2028</v>
      </c>
      <c r="B26" s="342">
        <v>2000</v>
      </c>
      <c r="C26" s="342">
        <v>29000</v>
      </c>
      <c r="D26" s="342">
        <v>2000</v>
      </c>
      <c r="E26" s="342">
        <v>1000</v>
      </c>
      <c r="F26" s="342">
        <v>3000</v>
      </c>
      <c r="G26" s="342">
        <v>1000</v>
      </c>
      <c r="H26" s="342">
        <v>1000</v>
      </c>
      <c r="I26" s="342">
        <v>3000</v>
      </c>
      <c r="J26" s="342">
        <v>1000</v>
      </c>
      <c r="K26" s="342">
        <v>1000</v>
      </c>
      <c r="L26" s="342">
        <v>1000</v>
      </c>
      <c r="M26" s="342">
        <v>1000</v>
      </c>
      <c r="N26" s="342">
        <v>1000</v>
      </c>
      <c r="O26" s="342">
        <v>1000</v>
      </c>
      <c r="P26" s="342">
        <v>1000</v>
      </c>
      <c r="Q26" s="342">
        <v>1</v>
      </c>
      <c r="R26" s="342">
        <v>1</v>
      </c>
      <c r="S26" s="342">
        <v>1</v>
      </c>
      <c r="T26" s="342">
        <v>1</v>
      </c>
      <c r="U26" s="342">
        <v>0</v>
      </c>
      <c r="V26" s="342">
        <v>1</v>
      </c>
      <c r="W26" s="342">
        <v>0</v>
      </c>
      <c r="X26" s="342">
        <v>0</v>
      </c>
      <c r="Z26" s="242"/>
      <c r="AA26" s="242"/>
    </row>
    <row r="27" spans="1:27">
      <c r="A27" s="342" t="s">
        <v>1929</v>
      </c>
      <c r="B27" s="342">
        <v>2000</v>
      </c>
      <c r="C27" s="342">
        <v>29000</v>
      </c>
      <c r="D27" s="342">
        <v>2000</v>
      </c>
      <c r="E27" s="342">
        <v>1000</v>
      </c>
      <c r="F27" s="342">
        <v>3000</v>
      </c>
      <c r="G27" s="342">
        <v>1000</v>
      </c>
      <c r="H27" s="342">
        <v>1000</v>
      </c>
      <c r="I27" s="342">
        <v>3000</v>
      </c>
      <c r="J27" s="342">
        <v>1000</v>
      </c>
      <c r="K27" s="342">
        <v>1000</v>
      </c>
      <c r="L27" s="342">
        <v>1000</v>
      </c>
      <c r="M27" s="342">
        <v>1000</v>
      </c>
      <c r="N27" s="342">
        <v>1000</v>
      </c>
      <c r="O27" s="342">
        <v>1000</v>
      </c>
      <c r="P27" s="342">
        <v>1000</v>
      </c>
      <c r="Q27" s="342">
        <v>1</v>
      </c>
      <c r="R27" s="342">
        <v>1</v>
      </c>
      <c r="S27" s="342">
        <v>1</v>
      </c>
      <c r="T27" s="342">
        <v>1</v>
      </c>
      <c r="U27" s="342">
        <v>0</v>
      </c>
      <c r="V27" s="342">
        <v>1</v>
      </c>
      <c r="W27" s="342">
        <v>0</v>
      </c>
      <c r="X27" s="342">
        <v>0</v>
      </c>
      <c r="Z27" s="242"/>
      <c r="AA27" s="242"/>
    </row>
    <row r="28" spans="1:27">
      <c r="A28" s="342" t="s">
        <v>2190</v>
      </c>
      <c r="B28" s="342">
        <v>2000</v>
      </c>
      <c r="C28" s="342">
        <v>29000</v>
      </c>
      <c r="D28" s="342">
        <v>2000</v>
      </c>
      <c r="E28" s="342">
        <v>1000</v>
      </c>
      <c r="F28" s="342">
        <v>3000</v>
      </c>
      <c r="G28" s="342">
        <v>1000</v>
      </c>
      <c r="H28" s="342">
        <v>1000</v>
      </c>
      <c r="I28" s="342">
        <v>3000</v>
      </c>
      <c r="J28" s="342">
        <v>1000</v>
      </c>
      <c r="K28" s="342">
        <v>1000</v>
      </c>
      <c r="L28" s="342">
        <v>1000</v>
      </c>
      <c r="M28" s="342">
        <v>1000</v>
      </c>
      <c r="N28" s="342">
        <v>1000</v>
      </c>
      <c r="O28" s="342">
        <v>1000</v>
      </c>
      <c r="P28" s="342">
        <v>1000</v>
      </c>
      <c r="Q28" s="342">
        <v>1</v>
      </c>
      <c r="R28" s="342">
        <v>1</v>
      </c>
      <c r="S28" s="342">
        <v>1</v>
      </c>
      <c r="T28" s="342">
        <v>1</v>
      </c>
      <c r="U28" s="342">
        <v>0</v>
      </c>
      <c r="V28" s="342">
        <v>1</v>
      </c>
      <c r="W28" s="342">
        <v>0</v>
      </c>
      <c r="X28" s="342">
        <v>0</v>
      </c>
      <c r="Z28" s="242"/>
      <c r="AA28" s="242"/>
    </row>
    <row r="29" spans="1:27">
      <c r="A29" s="342" t="s">
        <v>2142</v>
      </c>
      <c r="B29" s="342">
        <v>2000</v>
      </c>
      <c r="C29" s="342">
        <v>29000</v>
      </c>
      <c r="D29" s="342">
        <v>2000</v>
      </c>
      <c r="E29" s="342">
        <v>1000</v>
      </c>
      <c r="F29" s="342">
        <v>3000</v>
      </c>
      <c r="G29" s="342">
        <v>1000</v>
      </c>
      <c r="H29" s="342">
        <v>1000</v>
      </c>
      <c r="I29" s="342">
        <v>3000</v>
      </c>
      <c r="J29" s="342">
        <v>1000</v>
      </c>
      <c r="K29" s="342">
        <v>1000</v>
      </c>
      <c r="L29" s="342">
        <v>1000</v>
      </c>
      <c r="M29" s="342">
        <v>1000</v>
      </c>
      <c r="N29" s="342">
        <v>1000</v>
      </c>
      <c r="O29" s="342">
        <v>1000</v>
      </c>
      <c r="P29" s="342">
        <v>1000</v>
      </c>
      <c r="Q29" s="342">
        <v>1</v>
      </c>
      <c r="R29" s="342">
        <v>1</v>
      </c>
      <c r="S29" s="342">
        <v>1</v>
      </c>
      <c r="T29" s="342">
        <v>1</v>
      </c>
      <c r="U29" s="342">
        <v>1</v>
      </c>
      <c r="V29" s="342">
        <v>1</v>
      </c>
      <c r="W29" s="342">
        <v>0</v>
      </c>
      <c r="X29" s="342">
        <v>0</v>
      </c>
      <c r="Z29" s="242"/>
      <c r="AA29" s="242"/>
    </row>
    <row r="30" spans="1:27">
      <c r="A30" s="342" t="s">
        <v>1926</v>
      </c>
      <c r="B30" s="342">
        <v>2000</v>
      </c>
      <c r="C30" s="342">
        <v>29000</v>
      </c>
      <c r="D30" s="342">
        <v>2000</v>
      </c>
      <c r="E30" s="342">
        <v>1000</v>
      </c>
      <c r="F30" s="342">
        <v>3000</v>
      </c>
      <c r="G30" s="342">
        <v>1000</v>
      </c>
      <c r="H30" s="342">
        <v>1000</v>
      </c>
      <c r="I30" s="342">
        <v>3000</v>
      </c>
      <c r="J30" s="342">
        <v>1000</v>
      </c>
      <c r="K30" s="342">
        <v>1000</v>
      </c>
      <c r="L30" s="342">
        <v>1000</v>
      </c>
      <c r="M30" s="342">
        <v>1000</v>
      </c>
      <c r="N30" s="342">
        <v>1000</v>
      </c>
      <c r="O30" s="342">
        <v>1000</v>
      </c>
      <c r="P30" s="342">
        <v>1000</v>
      </c>
      <c r="Q30" s="342">
        <v>1</v>
      </c>
      <c r="R30" s="342">
        <v>1</v>
      </c>
      <c r="S30" s="342">
        <v>1</v>
      </c>
      <c r="T30" s="342">
        <v>1</v>
      </c>
      <c r="U30" s="342">
        <v>0</v>
      </c>
      <c r="V30" s="342">
        <v>1</v>
      </c>
      <c r="W30" s="342">
        <v>0</v>
      </c>
      <c r="X30" s="342">
        <v>0</v>
      </c>
      <c r="Z30" s="242"/>
      <c r="AA30" s="242"/>
    </row>
    <row r="31" spans="1:27">
      <c r="A31" s="342" t="s">
        <v>1740</v>
      </c>
      <c r="B31" s="342">
        <v>2000</v>
      </c>
      <c r="C31" s="342">
        <v>29000</v>
      </c>
      <c r="D31" s="342">
        <v>2000</v>
      </c>
      <c r="E31" s="342">
        <v>1000</v>
      </c>
      <c r="F31" s="342">
        <v>3000</v>
      </c>
      <c r="G31" s="342">
        <v>1000</v>
      </c>
      <c r="H31" s="342">
        <v>1000</v>
      </c>
      <c r="I31" s="342">
        <v>3000</v>
      </c>
      <c r="J31" s="342">
        <v>1000</v>
      </c>
      <c r="K31" s="342">
        <v>1000</v>
      </c>
      <c r="L31" s="342">
        <v>1000</v>
      </c>
      <c r="M31" s="342">
        <v>1000</v>
      </c>
      <c r="N31" s="342">
        <v>1000</v>
      </c>
      <c r="O31" s="342">
        <v>1000</v>
      </c>
      <c r="P31" s="342">
        <v>1000</v>
      </c>
      <c r="Q31" s="342">
        <v>1</v>
      </c>
      <c r="R31" s="342">
        <v>1</v>
      </c>
      <c r="S31" s="342">
        <v>1</v>
      </c>
      <c r="T31" s="342">
        <v>1</v>
      </c>
      <c r="U31" s="342">
        <v>1</v>
      </c>
      <c r="V31" s="342">
        <v>1</v>
      </c>
      <c r="W31" s="342">
        <v>0</v>
      </c>
      <c r="X31" s="342">
        <v>0</v>
      </c>
      <c r="Z31" s="242"/>
      <c r="AA31" s="242"/>
    </row>
    <row r="32" spans="1:27">
      <c r="A32" s="342" t="s">
        <v>2067</v>
      </c>
      <c r="B32" s="342">
        <v>2000</v>
      </c>
      <c r="C32" s="342">
        <v>29000</v>
      </c>
      <c r="D32" s="342">
        <v>2000</v>
      </c>
      <c r="E32" s="342">
        <v>1000</v>
      </c>
      <c r="F32" s="342">
        <v>3000</v>
      </c>
      <c r="G32" s="342">
        <v>1000</v>
      </c>
      <c r="H32" s="342">
        <v>1000</v>
      </c>
      <c r="I32" s="342">
        <v>3000</v>
      </c>
      <c r="J32" s="342">
        <v>1000</v>
      </c>
      <c r="K32" s="342">
        <v>1000</v>
      </c>
      <c r="L32" s="342">
        <v>1000</v>
      </c>
      <c r="M32" s="342">
        <v>1000</v>
      </c>
      <c r="N32" s="342">
        <v>1000</v>
      </c>
      <c r="O32" s="342">
        <v>1000</v>
      </c>
      <c r="P32" s="342">
        <v>1000</v>
      </c>
      <c r="Q32" s="342">
        <v>1</v>
      </c>
      <c r="R32" s="342">
        <v>1</v>
      </c>
      <c r="S32" s="342">
        <v>1</v>
      </c>
      <c r="T32" s="342">
        <v>1</v>
      </c>
      <c r="U32" s="342">
        <v>1</v>
      </c>
      <c r="V32" s="342">
        <v>1</v>
      </c>
      <c r="W32" s="342">
        <v>0</v>
      </c>
      <c r="X32" s="342">
        <v>0</v>
      </c>
      <c r="Z32" s="242"/>
      <c r="AA32" s="242"/>
    </row>
    <row r="33" spans="1:27">
      <c r="A33" s="342" t="s">
        <v>2184</v>
      </c>
      <c r="B33" s="342">
        <v>2000</v>
      </c>
      <c r="C33" s="342">
        <v>29000</v>
      </c>
      <c r="D33" s="342">
        <v>2000</v>
      </c>
      <c r="E33" s="342">
        <v>1000</v>
      </c>
      <c r="F33" s="342">
        <v>3000</v>
      </c>
      <c r="G33" s="342">
        <v>1000</v>
      </c>
      <c r="H33" s="342">
        <v>1000</v>
      </c>
      <c r="I33" s="342">
        <v>3000</v>
      </c>
      <c r="J33" s="342">
        <v>1000</v>
      </c>
      <c r="K33" s="342">
        <v>1000</v>
      </c>
      <c r="L33" s="342">
        <v>1000</v>
      </c>
      <c r="M33" s="342">
        <v>1000</v>
      </c>
      <c r="N33" s="342">
        <v>1000</v>
      </c>
      <c r="O33" s="342">
        <v>1000</v>
      </c>
      <c r="P33" s="342">
        <v>1000</v>
      </c>
      <c r="Q33" s="342">
        <v>1</v>
      </c>
      <c r="R33" s="342">
        <v>1</v>
      </c>
      <c r="S33" s="342">
        <v>1</v>
      </c>
      <c r="T33" s="342">
        <v>1</v>
      </c>
      <c r="U33" s="342">
        <v>1</v>
      </c>
      <c r="V33" s="342">
        <v>1</v>
      </c>
      <c r="W33" s="342">
        <v>0</v>
      </c>
      <c r="X33" s="342">
        <v>0</v>
      </c>
      <c r="Z33" s="242"/>
      <c r="AA33" s="242"/>
    </row>
    <row r="34" spans="1:27">
      <c r="A34" s="342" t="s">
        <v>1758</v>
      </c>
      <c r="B34" s="342">
        <v>2000</v>
      </c>
      <c r="C34" s="342">
        <v>29000</v>
      </c>
      <c r="D34" s="342">
        <v>2000</v>
      </c>
      <c r="E34" s="342">
        <v>1000</v>
      </c>
      <c r="F34" s="342">
        <v>3000</v>
      </c>
      <c r="G34" s="342">
        <v>1000</v>
      </c>
      <c r="H34" s="342">
        <v>1000</v>
      </c>
      <c r="I34" s="342">
        <v>3000</v>
      </c>
      <c r="J34" s="342">
        <v>1000</v>
      </c>
      <c r="K34" s="342">
        <v>1000</v>
      </c>
      <c r="L34" s="342">
        <v>1000</v>
      </c>
      <c r="M34" s="342">
        <v>1000</v>
      </c>
      <c r="N34" s="342">
        <v>1000</v>
      </c>
      <c r="O34" s="342">
        <v>1000</v>
      </c>
      <c r="P34" s="342">
        <v>1000</v>
      </c>
      <c r="Q34" s="342">
        <v>1</v>
      </c>
      <c r="R34" s="342">
        <v>1</v>
      </c>
      <c r="S34" s="342">
        <v>1</v>
      </c>
      <c r="T34" s="342">
        <v>1</v>
      </c>
      <c r="U34" s="342">
        <v>1</v>
      </c>
      <c r="V34" s="342">
        <v>1</v>
      </c>
      <c r="W34" s="342">
        <v>0</v>
      </c>
      <c r="X34" s="342">
        <v>0</v>
      </c>
      <c r="Z34" s="242"/>
      <c r="AA34" s="242"/>
    </row>
    <row r="35" spans="1:27">
      <c r="A35" s="342" t="s">
        <v>1215</v>
      </c>
      <c r="B35" s="342">
        <v>2000</v>
      </c>
      <c r="C35" s="342">
        <v>29000</v>
      </c>
      <c r="D35" s="342">
        <v>2000</v>
      </c>
      <c r="E35" s="342">
        <v>1000</v>
      </c>
      <c r="F35" s="342">
        <v>3000</v>
      </c>
      <c r="G35" s="342">
        <v>1000</v>
      </c>
      <c r="H35" s="342">
        <v>1000</v>
      </c>
      <c r="I35" s="342">
        <v>3000</v>
      </c>
      <c r="J35" s="342">
        <v>1000</v>
      </c>
      <c r="K35" s="342">
        <v>1000</v>
      </c>
      <c r="L35" s="342">
        <v>1000</v>
      </c>
      <c r="M35" s="342">
        <v>1000</v>
      </c>
      <c r="N35" s="342">
        <v>1000</v>
      </c>
      <c r="O35" s="342">
        <v>1000</v>
      </c>
      <c r="P35" s="342">
        <v>1000</v>
      </c>
      <c r="Q35" s="342">
        <v>1</v>
      </c>
      <c r="R35" s="342">
        <v>1</v>
      </c>
      <c r="S35" s="342">
        <v>1</v>
      </c>
      <c r="T35" s="342">
        <v>1</v>
      </c>
      <c r="U35" s="342">
        <v>0</v>
      </c>
      <c r="V35" s="342">
        <v>1</v>
      </c>
      <c r="W35" s="342">
        <v>0</v>
      </c>
      <c r="X35" s="342">
        <v>0</v>
      </c>
      <c r="Z35" s="242"/>
      <c r="AA35" s="242"/>
    </row>
    <row r="36" spans="1:27">
      <c r="A36" s="342" t="s">
        <v>2250</v>
      </c>
      <c r="B36" s="342">
        <v>2000</v>
      </c>
      <c r="C36" s="342">
        <v>29000</v>
      </c>
      <c r="D36" s="342">
        <v>2000</v>
      </c>
      <c r="E36" s="342">
        <v>1000</v>
      </c>
      <c r="F36" s="342">
        <v>3000</v>
      </c>
      <c r="G36" s="342">
        <v>1000</v>
      </c>
      <c r="H36" s="342">
        <v>1000</v>
      </c>
      <c r="I36" s="342">
        <v>3000</v>
      </c>
      <c r="J36" s="342">
        <v>1000</v>
      </c>
      <c r="K36" s="342">
        <v>1000</v>
      </c>
      <c r="L36" s="342">
        <v>1000</v>
      </c>
      <c r="M36" s="342">
        <v>1000</v>
      </c>
      <c r="N36" s="342">
        <v>1000</v>
      </c>
      <c r="O36" s="342">
        <v>1000</v>
      </c>
      <c r="P36" s="342">
        <v>1000</v>
      </c>
      <c r="Q36" s="342">
        <v>1</v>
      </c>
      <c r="R36" s="342">
        <v>1</v>
      </c>
      <c r="S36" s="342">
        <v>1</v>
      </c>
      <c r="T36" s="342">
        <v>1</v>
      </c>
      <c r="U36" s="342">
        <v>0</v>
      </c>
      <c r="V36" s="342">
        <v>1</v>
      </c>
      <c r="W36" s="342">
        <v>0</v>
      </c>
      <c r="X36" s="342">
        <v>0</v>
      </c>
      <c r="Z36" s="242"/>
      <c r="AA36" s="242"/>
    </row>
    <row r="37" spans="1:27">
      <c r="A37" s="342" t="s">
        <v>1938</v>
      </c>
      <c r="B37" s="342">
        <v>2000</v>
      </c>
      <c r="C37" s="342">
        <v>29000</v>
      </c>
      <c r="D37" s="342">
        <v>2000</v>
      </c>
      <c r="E37" s="342">
        <v>1000</v>
      </c>
      <c r="F37" s="342">
        <v>3000</v>
      </c>
      <c r="G37" s="342">
        <v>1000</v>
      </c>
      <c r="H37" s="342">
        <v>1000</v>
      </c>
      <c r="I37" s="342">
        <v>3000</v>
      </c>
      <c r="J37" s="342">
        <v>1000</v>
      </c>
      <c r="K37" s="342">
        <v>1000</v>
      </c>
      <c r="L37" s="342">
        <v>1000</v>
      </c>
      <c r="M37" s="342">
        <v>1000</v>
      </c>
      <c r="N37" s="342">
        <v>1000</v>
      </c>
      <c r="O37" s="342">
        <v>1000</v>
      </c>
      <c r="P37" s="342">
        <v>1000</v>
      </c>
      <c r="Q37" s="342">
        <v>1</v>
      </c>
      <c r="R37" s="342">
        <v>1</v>
      </c>
      <c r="S37" s="342">
        <v>1</v>
      </c>
      <c r="T37" s="342">
        <v>1</v>
      </c>
      <c r="U37" s="342">
        <v>1</v>
      </c>
      <c r="V37" s="342">
        <v>1</v>
      </c>
      <c r="W37" s="342">
        <v>0</v>
      </c>
      <c r="X37" s="342">
        <v>0</v>
      </c>
      <c r="Z37" s="242"/>
      <c r="AA37" s="242"/>
    </row>
    <row r="38" spans="1:27">
      <c r="A38" s="342" t="s">
        <v>2010</v>
      </c>
      <c r="B38" s="342">
        <v>2000</v>
      </c>
      <c r="C38" s="342">
        <v>29000</v>
      </c>
      <c r="D38" s="342">
        <v>2000</v>
      </c>
      <c r="E38" s="342">
        <v>1000</v>
      </c>
      <c r="F38" s="342">
        <v>3000</v>
      </c>
      <c r="G38" s="342">
        <v>1000</v>
      </c>
      <c r="H38" s="342">
        <v>1000</v>
      </c>
      <c r="I38" s="342">
        <v>3000</v>
      </c>
      <c r="J38" s="342">
        <v>1000</v>
      </c>
      <c r="K38" s="342">
        <v>1000</v>
      </c>
      <c r="L38" s="342">
        <v>1000</v>
      </c>
      <c r="M38" s="342">
        <v>1000</v>
      </c>
      <c r="N38" s="342">
        <v>1000</v>
      </c>
      <c r="O38" s="342">
        <v>1000</v>
      </c>
      <c r="P38" s="342">
        <v>1000</v>
      </c>
      <c r="Q38" s="342">
        <v>1</v>
      </c>
      <c r="R38" s="342">
        <v>1</v>
      </c>
      <c r="S38" s="342">
        <v>1</v>
      </c>
      <c r="T38" s="342">
        <v>1</v>
      </c>
      <c r="U38" s="342">
        <v>1</v>
      </c>
      <c r="V38" s="342">
        <v>1</v>
      </c>
      <c r="W38" s="342">
        <v>0</v>
      </c>
      <c r="X38" s="342">
        <v>0</v>
      </c>
      <c r="Z38" s="242"/>
      <c r="AA38" s="242"/>
    </row>
    <row r="39" spans="1:27">
      <c r="A39" s="342" t="s">
        <v>2322</v>
      </c>
      <c r="B39" s="342">
        <v>2000</v>
      </c>
      <c r="C39" s="342">
        <v>29000</v>
      </c>
      <c r="D39" s="342">
        <v>2000</v>
      </c>
      <c r="E39" s="342">
        <v>1000</v>
      </c>
      <c r="F39" s="342">
        <v>3000</v>
      </c>
      <c r="G39" s="342">
        <v>1000</v>
      </c>
      <c r="H39" s="342">
        <v>1000</v>
      </c>
      <c r="I39" s="342">
        <v>3000</v>
      </c>
      <c r="J39" s="342">
        <v>1000</v>
      </c>
      <c r="K39" s="342">
        <v>1000</v>
      </c>
      <c r="L39" s="342">
        <v>1000</v>
      </c>
      <c r="M39" s="342">
        <v>1000</v>
      </c>
      <c r="N39" s="342">
        <v>1000</v>
      </c>
      <c r="O39" s="342">
        <v>1000</v>
      </c>
      <c r="P39" s="342">
        <v>1000</v>
      </c>
      <c r="Q39" s="342">
        <v>1</v>
      </c>
      <c r="R39" s="342">
        <v>1</v>
      </c>
      <c r="S39" s="342">
        <v>1</v>
      </c>
      <c r="T39" s="342">
        <v>1</v>
      </c>
      <c r="U39" s="342">
        <v>0</v>
      </c>
      <c r="V39" s="342">
        <v>1</v>
      </c>
      <c r="W39" s="342">
        <v>0</v>
      </c>
      <c r="X39" s="342">
        <v>0</v>
      </c>
      <c r="Z39" s="242"/>
      <c r="AA39" s="242"/>
    </row>
    <row r="40" spans="1:27">
      <c r="A40" s="342" t="s">
        <v>2331</v>
      </c>
      <c r="B40" s="342">
        <v>2000</v>
      </c>
      <c r="C40" s="342">
        <v>29000</v>
      </c>
      <c r="D40" s="342">
        <v>2000</v>
      </c>
      <c r="E40" s="342">
        <v>1000</v>
      </c>
      <c r="F40" s="342">
        <v>3000</v>
      </c>
      <c r="G40" s="342">
        <v>1000</v>
      </c>
      <c r="H40" s="342">
        <v>1000</v>
      </c>
      <c r="I40" s="342">
        <v>3000</v>
      </c>
      <c r="J40" s="342">
        <v>1000</v>
      </c>
      <c r="K40" s="342">
        <v>1000</v>
      </c>
      <c r="L40" s="342">
        <v>1000</v>
      </c>
      <c r="M40" s="342">
        <v>1000</v>
      </c>
      <c r="N40" s="342">
        <v>1000</v>
      </c>
      <c r="O40" s="342">
        <v>1000</v>
      </c>
      <c r="P40" s="342">
        <v>1000</v>
      </c>
      <c r="Q40" s="342">
        <v>1</v>
      </c>
      <c r="R40" s="342">
        <v>1</v>
      </c>
      <c r="S40" s="342">
        <v>1</v>
      </c>
      <c r="T40" s="342">
        <v>1</v>
      </c>
      <c r="U40" s="342">
        <v>1</v>
      </c>
      <c r="V40" s="342">
        <v>1</v>
      </c>
      <c r="W40" s="342">
        <v>0</v>
      </c>
      <c r="X40" s="342">
        <v>0</v>
      </c>
      <c r="Z40" s="242"/>
      <c r="AA40" s="242"/>
    </row>
    <row r="41" spans="1:27">
      <c r="A41" s="342" t="s">
        <v>1788</v>
      </c>
      <c r="B41" s="342">
        <v>2000</v>
      </c>
      <c r="C41" s="342">
        <v>29000</v>
      </c>
      <c r="D41" s="342">
        <v>2000</v>
      </c>
      <c r="E41" s="342">
        <v>1000</v>
      </c>
      <c r="F41" s="342">
        <v>3000</v>
      </c>
      <c r="G41" s="342">
        <v>1000</v>
      </c>
      <c r="H41" s="342">
        <v>1000</v>
      </c>
      <c r="I41" s="342">
        <v>3000</v>
      </c>
      <c r="J41" s="342">
        <v>1000</v>
      </c>
      <c r="K41" s="342">
        <v>1000</v>
      </c>
      <c r="L41" s="342">
        <v>1000</v>
      </c>
      <c r="M41" s="342">
        <v>1000</v>
      </c>
      <c r="N41" s="342">
        <v>1000</v>
      </c>
      <c r="O41" s="342">
        <v>1000</v>
      </c>
      <c r="P41" s="342">
        <v>1000</v>
      </c>
      <c r="Q41" s="342">
        <v>1</v>
      </c>
      <c r="R41" s="342">
        <v>1</v>
      </c>
      <c r="S41" s="342">
        <v>1</v>
      </c>
      <c r="T41" s="342">
        <v>1</v>
      </c>
      <c r="U41" s="342">
        <v>1</v>
      </c>
      <c r="V41" s="342">
        <v>1</v>
      </c>
      <c r="W41" s="342">
        <v>0</v>
      </c>
      <c r="X41" s="342">
        <v>0</v>
      </c>
      <c r="Z41" s="242"/>
      <c r="AA41" s="242"/>
    </row>
    <row r="42" spans="1:27">
      <c r="A42" s="342" t="s">
        <v>1233</v>
      </c>
      <c r="B42" s="342">
        <v>2000</v>
      </c>
      <c r="C42" s="342">
        <v>29000</v>
      </c>
      <c r="D42" s="342">
        <v>2000</v>
      </c>
      <c r="E42" s="342">
        <v>1000</v>
      </c>
      <c r="F42" s="342">
        <v>3000</v>
      </c>
      <c r="G42" s="342">
        <v>1000</v>
      </c>
      <c r="H42" s="342">
        <v>1000</v>
      </c>
      <c r="I42" s="342">
        <v>3000</v>
      </c>
      <c r="J42" s="342">
        <v>1000</v>
      </c>
      <c r="K42" s="342">
        <v>1000</v>
      </c>
      <c r="L42" s="342">
        <v>1000</v>
      </c>
      <c r="M42" s="342">
        <v>1000</v>
      </c>
      <c r="N42" s="342">
        <v>1000</v>
      </c>
      <c r="O42" s="342">
        <v>1000</v>
      </c>
      <c r="P42" s="342">
        <v>1000</v>
      </c>
      <c r="Q42" s="342">
        <v>1</v>
      </c>
      <c r="R42" s="342">
        <v>1</v>
      </c>
      <c r="S42" s="342">
        <v>1</v>
      </c>
      <c r="T42" s="342">
        <v>1</v>
      </c>
      <c r="U42" s="342">
        <v>1</v>
      </c>
      <c r="V42" s="342">
        <v>1</v>
      </c>
      <c r="W42" s="342">
        <v>0</v>
      </c>
      <c r="X42" s="342">
        <v>0</v>
      </c>
      <c r="Z42" s="242"/>
      <c r="AA42" s="242"/>
    </row>
    <row r="43" spans="1:27">
      <c r="A43" s="342" t="s">
        <v>1932</v>
      </c>
      <c r="B43" s="342">
        <v>2000</v>
      </c>
      <c r="C43" s="342">
        <v>29000</v>
      </c>
      <c r="D43" s="342">
        <v>2000</v>
      </c>
      <c r="E43" s="342">
        <v>1000</v>
      </c>
      <c r="F43" s="342">
        <v>3000</v>
      </c>
      <c r="G43" s="342">
        <v>1000</v>
      </c>
      <c r="H43" s="342">
        <v>1000</v>
      </c>
      <c r="I43" s="342">
        <v>3000</v>
      </c>
      <c r="J43" s="342">
        <v>1000</v>
      </c>
      <c r="K43" s="342">
        <v>1000</v>
      </c>
      <c r="L43" s="342">
        <v>1000</v>
      </c>
      <c r="M43" s="342">
        <v>1000</v>
      </c>
      <c r="N43" s="342">
        <v>1000</v>
      </c>
      <c r="O43" s="342">
        <v>1000</v>
      </c>
      <c r="P43" s="342">
        <v>1000</v>
      </c>
      <c r="Q43" s="342">
        <v>1</v>
      </c>
      <c r="R43" s="342">
        <v>1</v>
      </c>
      <c r="S43" s="342">
        <v>1</v>
      </c>
      <c r="T43" s="342">
        <v>1</v>
      </c>
      <c r="U43" s="342">
        <v>1</v>
      </c>
      <c r="V43" s="342">
        <v>1</v>
      </c>
      <c r="W43" s="342">
        <v>0</v>
      </c>
      <c r="X43" s="342">
        <v>0</v>
      </c>
      <c r="Z43" s="242"/>
      <c r="AA43" s="242"/>
    </row>
    <row r="44" spans="1:27">
      <c r="A44" s="342" t="s">
        <v>2064</v>
      </c>
      <c r="B44" s="342">
        <v>2000</v>
      </c>
      <c r="C44" s="342">
        <v>29000</v>
      </c>
      <c r="D44" s="342">
        <v>2000</v>
      </c>
      <c r="E44" s="342">
        <v>1000</v>
      </c>
      <c r="F44" s="342">
        <v>3000</v>
      </c>
      <c r="G44" s="342">
        <v>1000</v>
      </c>
      <c r="H44" s="342">
        <v>1000</v>
      </c>
      <c r="I44" s="342">
        <v>3000</v>
      </c>
      <c r="J44" s="342">
        <v>1000</v>
      </c>
      <c r="K44" s="342">
        <v>1000</v>
      </c>
      <c r="L44" s="342">
        <v>1000</v>
      </c>
      <c r="M44" s="342">
        <v>1000</v>
      </c>
      <c r="N44" s="342">
        <v>1000</v>
      </c>
      <c r="O44" s="342">
        <v>1000</v>
      </c>
      <c r="P44" s="342">
        <v>1000</v>
      </c>
      <c r="Q44" s="342">
        <v>1</v>
      </c>
      <c r="R44" s="342">
        <v>1</v>
      </c>
      <c r="S44" s="342">
        <v>1</v>
      </c>
      <c r="T44" s="342">
        <v>1</v>
      </c>
      <c r="U44" s="342">
        <v>1</v>
      </c>
      <c r="V44" s="342">
        <v>1</v>
      </c>
      <c r="W44" s="342">
        <v>0</v>
      </c>
      <c r="X44" s="342">
        <v>0</v>
      </c>
      <c r="Z44" s="242"/>
      <c r="AA44" s="242"/>
    </row>
    <row r="45" spans="1:27">
      <c r="A45" s="342" t="s">
        <v>1645</v>
      </c>
      <c r="B45" s="342">
        <v>2000</v>
      </c>
      <c r="C45" s="342">
        <v>29000</v>
      </c>
      <c r="D45" s="342">
        <v>2000</v>
      </c>
      <c r="E45" s="342">
        <v>1000</v>
      </c>
      <c r="F45" s="342">
        <v>3000</v>
      </c>
      <c r="G45" s="342">
        <v>1000</v>
      </c>
      <c r="H45" s="342">
        <v>1000</v>
      </c>
      <c r="I45" s="342">
        <v>3000</v>
      </c>
      <c r="J45" s="342">
        <v>1000</v>
      </c>
      <c r="K45" s="342">
        <v>1000</v>
      </c>
      <c r="L45" s="342">
        <v>1000</v>
      </c>
      <c r="M45" s="342">
        <v>1000</v>
      </c>
      <c r="N45" s="342">
        <v>1000</v>
      </c>
      <c r="O45" s="342">
        <v>1000</v>
      </c>
      <c r="P45" s="342">
        <v>1000</v>
      </c>
      <c r="Q45" s="342">
        <v>1</v>
      </c>
      <c r="R45" s="342">
        <v>1</v>
      </c>
      <c r="S45" s="342">
        <v>1</v>
      </c>
      <c r="T45" s="342">
        <v>1</v>
      </c>
      <c r="U45" s="342">
        <v>0</v>
      </c>
      <c r="V45" s="342">
        <v>1</v>
      </c>
      <c r="W45" s="342">
        <v>0</v>
      </c>
      <c r="X45" s="342">
        <v>0</v>
      </c>
      <c r="Z45" s="242"/>
      <c r="AA45" s="242"/>
    </row>
    <row r="46" spans="1:27">
      <c r="A46" s="342" t="s">
        <v>1425</v>
      </c>
      <c r="B46" s="342">
        <v>2000</v>
      </c>
      <c r="C46" s="342">
        <v>29000</v>
      </c>
      <c r="D46" s="342">
        <v>2000</v>
      </c>
      <c r="E46" s="342">
        <v>1000</v>
      </c>
      <c r="F46" s="342">
        <v>3000</v>
      </c>
      <c r="G46" s="342">
        <v>1000</v>
      </c>
      <c r="H46" s="342">
        <v>1000</v>
      </c>
      <c r="I46" s="342">
        <v>3000</v>
      </c>
      <c r="J46" s="342">
        <v>1000</v>
      </c>
      <c r="K46" s="342">
        <v>1000</v>
      </c>
      <c r="L46" s="342">
        <v>1000</v>
      </c>
      <c r="M46" s="342">
        <v>1000</v>
      </c>
      <c r="N46" s="342">
        <v>1000</v>
      </c>
      <c r="O46" s="342">
        <v>1000</v>
      </c>
      <c r="P46" s="342">
        <v>1000</v>
      </c>
      <c r="Q46" s="342">
        <v>1</v>
      </c>
      <c r="R46" s="342">
        <v>1</v>
      </c>
      <c r="S46" s="342">
        <v>1</v>
      </c>
      <c r="T46" s="342">
        <v>1</v>
      </c>
      <c r="U46" s="342">
        <v>0</v>
      </c>
      <c r="V46" s="342">
        <v>1</v>
      </c>
      <c r="W46" s="342">
        <v>0</v>
      </c>
      <c r="X46" s="342">
        <v>0</v>
      </c>
      <c r="Z46" s="242"/>
      <c r="AA46" s="242"/>
    </row>
    <row r="47" spans="1:27">
      <c r="A47" s="342" t="s">
        <v>1316</v>
      </c>
      <c r="B47" s="342">
        <v>2000</v>
      </c>
      <c r="C47" s="342">
        <v>29000</v>
      </c>
      <c r="D47" s="342">
        <v>2000</v>
      </c>
      <c r="E47" s="342">
        <v>1000</v>
      </c>
      <c r="F47" s="342">
        <v>3000</v>
      </c>
      <c r="G47" s="342">
        <v>1000</v>
      </c>
      <c r="H47" s="342">
        <v>1000</v>
      </c>
      <c r="I47" s="342">
        <v>3000</v>
      </c>
      <c r="J47" s="342">
        <v>1000</v>
      </c>
      <c r="K47" s="342">
        <v>1000</v>
      </c>
      <c r="L47" s="342">
        <v>1000</v>
      </c>
      <c r="M47" s="342">
        <v>1000</v>
      </c>
      <c r="N47" s="342">
        <v>1000</v>
      </c>
      <c r="O47" s="342">
        <v>1000</v>
      </c>
      <c r="P47" s="342">
        <v>1000</v>
      </c>
      <c r="Q47" s="342">
        <v>1</v>
      </c>
      <c r="R47" s="342">
        <v>1</v>
      </c>
      <c r="S47" s="342">
        <v>1</v>
      </c>
      <c r="T47" s="342">
        <v>1</v>
      </c>
      <c r="U47" s="342">
        <v>0</v>
      </c>
      <c r="V47" s="342">
        <v>1</v>
      </c>
      <c r="W47" s="342">
        <v>0</v>
      </c>
      <c r="X47" s="342">
        <v>0</v>
      </c>
      <c r="Z47" s="242"/>
      <c r="AA47" s="242"/>
    </row>
    <row r="48" spans="1:27">
      <c r="A48" s="342" t="s">
        <v>1322</v>
      </c>
      <c r="B48" s="342">
        <v>2000</v>
      </c>
      <c r="C48" s="342">
        <v>29000</v>
      </c>
      <c r="D48" s="342">
        <v>2000</v>
      </c>
      <c r="E48" s="342">
        <v>1000</v>
      </c>
      <c r="F48" s="342">
        <v>3000</v>
      </c>
      <c r="G48" s="342">
        <v>1000</v>
      </c>
      <c r="H48" s="342">
        <v>1000</v>
      </c>
      <c r="I48" s="342">
        <v>3000</v>
      </c>
      <c r="J48" s="342">
        <v>1000</v>
      </c>
      <c r="K48" s="342">
        <v>1000</v>
      </c>
      <c r="L48" s="342">
        <v>1000</v>
      </c>
      <c r="M48" s="342">
        <v>1000</v>
      </c>
      <c r="N48" s="342">
        <v>1000</v>
      </c>
      <c r="O48" s="342">
        <v>1000</v>
      </c>
      <c r="P48" s="342">
        <v>1000</v>
      </c>
      <c r="Q48" s="342">
        <v>1</v>
      </c>
      <c r="R48" s="342">
        <v>1</v>
      </c>
      <c r="S48" s="342">
        <v>1</v>
      </c>
      <c r="T48" s="342">
        <v>1</v>
      </c>
      <c r="U48" s="342">
        <v>1</v>
      </c>
      <c r="V48" s="342">
        <v>1</v>
      </c>
      <c r="W48" s="342">
        <v>0</v>
      </c>
      <c r="X48" s="342">
        <v>0</v>
      </c>
      <c r="Z48" s="242"/>
      <c r="AA48" s="242"/>
    </row>
    <row r="49" spans="1:27">
      <c r="A49" s="342" t="s">
        <v>2004</v>
      </c>
      <c r="B49" s="342">
        <v>2000</v>
      </c>
      <c r="C49" s="342">
        <v>29000</v>
      </c>
      <c r="D49" s="342">
        <v>2000</v>
      </c>
      <c r="E49" s="342">
        <v>1000</v>
      </c>
      <c r="F49" s="342">
        <v>3000</v>
      </c>
      <c r="G49" s="342">
        <v>1000</v>
      </c>
      <c r="H49" s="342">
        <v>1000</v>
      </c>
      <c r="I49" s="342">
        <v>3000</v>
      </c>
      <c r="J49" s="342">
        <v>1000</v>
      </c>
      <c r="K49" s="342">
        <v>1000</v>
      </c>
      <c r="L49" s="342">
        <v>1000</v>
      </c>
      <c r="M49" s="342">
        <v>1000</v>
      </c>
      <c r="N49" s="342">
        <v>1000</v>
      </c>
      <c r="O49" s="342">
        <v>1000</v>
      </c>
      <c r="P49" s="342">
        <v>1000</v>
      </c>
      <c r="Q49" s="342">
        <v>1</v>
      </c>
      <c r="R49" s="342">
        <v>1</v>
      </c>
      <c r="S49" s="342">
        <v>1</v>
      </c>
      <c r="T49" s="342">
        <v>1</v>
      </c>
      <c r="U49" s="342">
        <v>1</v>
      </c>
      <c r="V49" s="342">
        <v>1</v>
      </c>
      <c r="W49" s="342">
        <v>0</v>
      </c>
      <c r="X49" s="342">
        <v>0</v>
      </c>
      <c r="Z49" s="242"/>
      <c r="AA49" s="242"/>
    </row>
    <row r="50" spans="1:27">
      <c r="A50" s="342" t="s">
        <v>1346</v>
      </c>
      <c r="B50" s="342">
        <v>2000</v>
      </c>
      <c r="C50" s="342">
        <v>29000</v>
      </c>
      <c r="D50" s="342">
        <v>2000</v>
      </c>
      <c r="E50" s="342">
        <v>1000</v>
      </c>
      <c r="F50" s="342">
        <v>3000</v>
      </c>
      <c r="G50" s="342">
        <v>1000</v>
      </c>
      <c r="H50" s="342">
        <v>1000</v>
      </c>
      <c r="I50" s="342">
        <v>3000</v>
      </c>
      <c r="J50" s="342">
        <v>1000</v>
      </c>
      <c r="K50" s="342">
        <v>1000</v>
      </c>
      <c r="L50" s="342">
        <v>1000</v>
      </c>
      <c r="M50" s="342">
        <v>1000</v>
      </c>
      <c r="N50" s="342">
        <v>1000</v>
      </c>
      <c r="O50" s="342">
        <v>1000</v>
      </c>
      <c r="P50" s="342">
        <v>1000</v>
      </c>
      <c r="Q50" s="342">
        <v>1</v>
      </c>
      <c r="R50" s="342">
        <v>1</v>
      </c>
      <c r="S50" s="342">
        <v>1</v>
      </c>
      <c r="T50" s="342">
        <v>1</v>
      </c>
      <c r="U50" s="342">
        <v>1</v>
      </c>
      <c r="V50" s="342">
        <v>1</v>
      </c>
      <c r="W50" s="342">
        <v>0</v>
      </c>
      <c r="X50" s="342">
        <v>1</v>
      </c>
      <c r="Z50" s="242"/>
      <c r="AA50" s="242"/>
    </row>
    <row r="51" spans="1:27">
      <c r="A51" s="342" t="s">
        <v>1648</v>
      </c>
      <c r="B51" s="342">
        <v>2000</v>
      </c>
      <c r="C51" s="342">
        <v>29000</v>
      </c>
      <c r="D51" s="342">
        <v>2000</v>
      </c>
      <c r="E51" s="342">
        <v>1000</v>
      </c>
      <c r="F51" s="342">
        <v>3000</v>
      </c>
      <c r="G51" s="342">
        <v>1000</v>
      </c>
      <c r="H51" s="342">
        <v>1000</v>
      </c>
      <c r="I51" s="342">
        <v>3000</v>
      </c>
      <c r="J51" s="342">
        <v>1000</v>
      </c>
      <c r="K51" s="342">
        <v>1000</v>
      </c>
      <c r="L51" s="342">
        <v>1000</v>
      </c>
      <c r="M51" s="342">
        <v>1000</v>
      </c>
      <c r="N51" s="342">
        <v>1000</v>
      </c>
      <c r="O51" s="342">
        <v>1000</v>
      </c>
      <c r="P51" s="342">
        <v>1000</v>
      </c>
      <c r="Q51" s="342">
        <v>1</v>
      </c>
      <c r="R51" s="342">
        <v>1</v>
      </c>
      <c r="S51" s="342">
        <v>1</v>
      </c>
      <c r="T51" s="342">
        <v>1</v>
      </c>
      <c r="U51" s="342">
        <v>0</v>
      </c>
      <c r="V51" s="342">
        <v>1</v>
      </c>
      <c r="W51" s="342">
        <v>0</v>
      </c>
      <c r="X51" s="342">
        <v>1</v>
      </c>
      <c r="Z51" s="242"/>
      <c r="AA51" s="242"/>
    </row>
    <row r="52" spans="1:27">
      <c r="A52" s="342" t="s">
        <v>2313</v>
      </c>
      <c r="B52" s="342">
        <v>2000</v>
      </c>
      <c r="C52" s="342">
        <v>29000</v>
      </c>
      <c r="D52" s="342">
        <v>2000</v>
      </c>
      <c r="E52" s="342">
        <v>1000</v>
      </c>
      <c r="F52" s="342">
        <v>3000</v>
      </c>
      <c r="G52" s="342">
        <v>1000</v>
      </c>
      <c r="H52" s="342">
        <v>1000</v>
      </c>
      <c r="I52" s="342">
        <v>3000</v>
      </c>
      <c r="J52" s="342">
        <v>1000</v>
      </c>
      <c r="K52" s="342">
        <v>1000</v>
      </c>
      <c r="L52" s="342">
        <v>1000</v>
      </c>
      <c r="M52" s="342">
        <v>1000</v>
      </c>
      <c r="N52" s="342">
        <v>1000</v>
      </c>
      <c r="O52" s="342">
        <v>1000</v>
      </c>
      <c r="P52" s="342">
        <v>1000</v>
      </c>
      <c r="Q52" s="342">
        <v>1</v>
      </c>
      <c r="R52" s="342">
        <v>1</v>
      </c>
      <c r="S52" s="342">
        <v>1</v>
      </c>
      <c r="T52" s="342">
        <v>1</v>
      </c>
      <c r="U52" s="342">
        <v>1</v>
      </c>
      <c r="V52" s="342">
        <v>1</v>
      </c>
      <c r="W52" s="342">
        <v>0</v>
      </c>
      <c r="X52" s="342">
        <v>0</v>
      </c>
      <c r="Z52" s="242"/>
      <c r="AA52" s="242"/>
    </row>
    <row r="53" spans="1:27">
      <c r="A53" s="342" t="s">
        <v>1176</v>
      </c>
      <c r="B53" s="342">
        <v>2000</v>
      </c>
      <c r="C53" s="342">
        <v>29000</v>
      </c>
      <c r="D53" s="342">
        <v>2000</v>
      </c>
      <c r="E53" s="342">
        <v>1000</v>
      </c>
      <c r="F53" s="342">
        <v>3000</v>
      </c>
      <c r="G53" s="342">
        <v>1000</v>
      </c>
      <c r="H53" s="342">
        <v>1000</v>
      </c>
      <c r="I53" s="342">
        <v>3000</v>
      </c>
      <c r="J53" s="342">
        <v>1000</v>
      </c>
      <c r="K53" s="342">
        <v>1000</v>
      </c>
      <c r="L53" s="342">
        <v>1000</v>
      </c>
      <c r="M53" s="342">
        <v>1000</v>
      </c>
      <c r="N53" s="342">
        <v>1000</v>
      </c>
      <c r="O53" s="342">
        <v>1000</v>
      </c>
      <c r="P53" s="342">
        <v>1000</v>
      </c>
      <c r="Q53" s="342">
        <v>1</v>
      </c>
      <c r="R53" s="342">
        <v>1</v>
      </c>
      <c r="S53" s="342">
        <v>1</v>
      </c>
      <c r="T53" s="342">
        <v>1</v>
      </c>
      <c r="U53" s="342">
        <v>0</v>
      </c>
      <c r="V53" s="342">
        <v>1</v>
      </c>
      <c r="W53" s="342">
        <v>0</v>
      </c>
      <c r="X53" s="342">
        <v>0</v>
      </c>
      <c r="Z53" s="242"/>
      <c r="AA53" s="242"/>
    </row>
    <row r="54" spans="1:27">
      <c r="A54" s="342" t="s">
        <v>1298</v>
      </c>
      <c r="B54" s="342">
        <v>2000</v>
      </c>
      <c r="C54" s="342">
        <v>29000</v>
      </c>
      <c r="D54" s="342">
        <v>2000</v>
      </c>
      <c r="E54" s="342">
        <v>1000</v>
      </c>
      <c r="F54" s="342">
        <v>3000</v>
      </c>
      <c r="G54" s="342">
        <v>1000</v>
      </c>
      <c r="H54" s="342">
        <v>1000</v>
      </c>
      <c r="I54" s="342">
        <v>3000</v>
      </c>
      <c r="J54" s="342">
        <v>1000</v>
      </c>
      <c r="K54" s="342">
        <v>1000</v>
      </c>
      <c r="L54" s="342">
        <v>1000</v>
      </c>
      <c r="M54" s="342">
        <v>1000</v>
      </c>
      <c r="N54" s="342">
        <v>1000</v>
      </c>
      <c r="O54" s="342">
        <v>1000</v>
      </c>
      <c r="P54" s="342">
        <v>1000</v>
      </c>
      <c r="Q54" s="342">
        <v>1</v>
      </c>
      <c r="R54" s="342">
        <v>1</v>
      </c>
      <c r="S54" s="342">
        <v>1</v>
      </c>
      <c r="T54" s="342">
        <v>1</v>
      </c>
      <c r="U54" s="342">
        <v>1</v>
      </c>
      <c r="V54" s="342">
        <v>1</v>
      </c>
      <c r="W54" s="342">
        <v>0</v>
      </c>
      <c r="X54" s="342">
        <v>0</v>
      </c>
      <c r="Z54" s="242"/>
      <c r="AA54" s="242"/>
    </row>
    <row r="55" spans="1:27">
      <c r="A55" s="342" t="s">
        <v>1881</v>
      </c>
      <c r="B55" s="342">
        <v>2000</v>
      </c>
      <c r="C55" s="342">
        <v>29000</v>
      </c>
      <c r="D55" s="342">
        <v>2000</v>
      </c>
      <c r="E55" s="342">
        <v>1000</v>
      </c>
      <c r="F55" s="342">
        <v>3000</v>
      </c>
      <c r="G55" s="342">
        <v>1000</v>
      </c>
      <c r="H55" s="342">
        <v>1000</v>
      </c>
      <c r="I55" s="342">
        <v>3000</v>
      </c>
      <c r="J55" s="342">
        <v>1000</v>
      </c>
      <c r="K55" s="342">
        <v>1000</v>
      </c>
      <c r="L55" s="342">
        <v>1000</v>
      </c>
      <c r="M55" s="342">
        <v>1000</v>
      </c>
      <c r="N55" s="342">
        <v>1000</v>
      </c>
      <c r="O55" s="342">
        <v>1000</v>
      </c>
      <c r="P55" s="342">
        <v>1000</v>
      </c>
      <c r="Q55" s="342">
        <v>1</v>
      </c>
      <c r="R55" s="342">
        <v>1</v>
      </c>
      <c r="S55" s="342">
        <v>1</v>
      </c>
      <c r="T55" s="342">
        <v>1</v>
      </c>
      <c r="U55" s="342">
        <v>1</v>
      </c>
      <c r="V55" s="342">
        <v>1</v>
      </c>
      <c r="W55" s="342">
        <v>0</v>
      </c>
      <c r="X55" s="342">
        <v>1</v>
      </c>
      <c r="Z55" s="242"/>
      <c r="AA55" s="242"/>
    </row>
    <row r="56" spans="1:27">
      <c r="A56" s="342" t="s">
        <v>1212</v>
      </c>
      <c r="B56" s="342">
        <v>2000</v>
      </c>
      <c r="C56" s="342">
        <v>29000</v>
      </c>
      <c r="D56" s="342">
        <v>2000</v>
      </c>
      <c r="E56" s="342">
        <v>1000</v>
      </c>
      <c r="F56" s="342">
        <v>3000</v>
      </c>
      <c r="G56" s="342">
        <v>1000</v>
      </c>
      <c r="H56" s="342">
        <v>1000</v>
      </c>
      <c r="I56" s="342">
        <v>3000</v>
      </c>
      <c r="J56" s="342">
        <v>1000</v>
      </c>
      <c r="K56" s="342">
        <v>1000</v>
      </c>
      <c r="L56" s="342">
        <v>1000</v>
      </c>
      <c r="M56" s="342">
        <v>1000</v>
      </c>
      <c r="N56" s="342">
        <v>1000</v>
      </c>
      <c r="O56" s="342">
        <v>1000</v>
      </c>
      <c r="P56" s="342">
        <v>1000</v>
      </c>
      <c r="Q56" s="342">
        <v>1</v>
      </c>
      <c r="R56" s="342">
        <v>1</v>
      </c>
      <c r="S56" s="342">
        <v>1</v>
      </c>
      <c r="T56" s="342">
        <v>1</v>
      </c>
      <c r="U56" s="342">
        <v>1</v>
      </c>
      <c r="V56" s="342">
        <v>1</v>
      </c>
      <c r="W56" s="342">
        <v>0</v>
      </c>
      <c r="X56" s="342">
        <v>0</v>
      </c>
      <c r="Z56" s="242"/>
      <c r="AA56" s="242"/>
    </row>
    <row r="57" spans="1:27">
      <c r="A57" s="342" t="s">
        <v>1410</v>
      </c>
      <c r="B57" s="342">
        <v>2000</v>
      </c>
      <c r="C57" s="342">
        <v>29000</v>
      </c>
      <c r="D57" s="342">
        <v>2000</v>
      </c>
      <c r="E57" s="342">
        <v>1000</v>
      </c>
      <c r="F57" s="342">
        <v>3000</v>
      </c>
      <c r="G57" s="342">
        <v>1000</v>
      </c>
      <c r="H57" s="342">
        <v>1000</v>
      </c>
      <c r="I57" s="342">
        <v>3000</v>
      </c>
      <c r="J57" s="342">
        <v>1000</v>
      </c>
      <c r="K57" s="342">
        <v>1000</v>
      </c>
      <c r="L57" s="342">
        <v>1000</v>
      </c>
      <c r="M57" s="342">
        <v>1000</v>
      </c>
      <c r="N57" s="342">
        <v>1000</v>
      </c>
      <c r="O57" s="342">
        <v>1000</v>
      </c>
      <c r="P57" s="342">
        <v>1000</v>
      </c>
      <c r="Q57" s="342">
        <v>1</v>
      </c>
      <c r="R57" s="342">
        <v>1</v>
      </c>
      <c r="S57" s="342">
        <v>1</v>
      </c>
      <c r="T57" s="342">
        <v>1</v>
      </c>
      <c r="U57" s="342">
        <v>0</v>
      </c>
      <c r="V57" s="342">
        <v>1</v>
      </c>
      <c r="W57" s="342">
        <v>0</v>
      </c>
      <c r="X57" s="342">
        <v>0</v>
      </c>
      <c r="Z57" s="242"/>
      <c r="AA57" s="242"/>
    </row>
    <row r="58" spans="1:27">
      <c r="A58" s="342" t="s">
        <v>1257</v>
      </c>
      <c r="B58" s="342">
        <v>2000</v>
      </c>
      <c r="C58" s="342">
        <v>29000</v>
      </c>
      <c r="D58" s="342">
        <v>2000</v>
      </c>
      <c r="E58" s="342">
        <v>1000</v>
      </c>
      <c r="F58" s="342">
        <v>3000</v>
      </c>
      <c r="G58" s="342">
        <v>1000</v>
      </c>
      <c r="H58" s="342">
        <v>1000</v>
      </c>
      <c r="I58" s="342">
        <v>3000</v>
      </c>
      <c r="J58" s="342">
        <v>1000</v>
      </c>
      <c r="K58" s="342">
        <v>1000</v>
      </c>
      <c r="L58" s="342">
        <v>1000</v>
      </c>
      <c r="M58" s="342">
        <v>1000</v>
      </c>
      <c r="N58" s="342">
        <v>1000</v>
      </c>
      <c r="O58" s="342">
        <v>1000</v>
      </c>
      <c r="P58" s="342">
        <v>1000</v>
      </c>
      <c r="Q58" s="342">
        <v>1</v>
      </c>
      <c r="R58" s="342">
        <v>1</v>
      </c>
      <c r="S58" s="342">
        <v>1</v>
      </c>
      <c r="T58" s="342">
        <v>1</v>
      </c>
      <c r="U58" s="342">
        <v>0</v>
      </c>
      <c r="V58" s="342">
        <v>1</v>
      </c>
      <c r="W58" s="342">
        <v>0</v>
      </c>
      <c r="X58" s="342">
        <v>0</v>
      </c>
      <c r="Z58" s="242"/>
      <c r="AA58" s="242"/>
    </row>
    <row r="59" spans="1:27">
      <c r="A59" s="342" t="s">
        <v>1845</v>
      </c>
      <c r="B59" s="342">
        <v>2000</v>
      </c>
      <c r="C59" s="342">
        <v>29000</v>
      </c>
      <c r="D59" s="342">
        <v>2000</v>
      </c>
      <c r="E59" s="342">
        <v>1000</v>
      </c>
      <c r="F59" s="342">
        <v>3000</v>
      </c>
      <c r="G59" s="342">
        <v>1000</v>
      </c>
      <c r="H59" s="342">
        <v>1000</v>
      </c>
      <c r="I59" s="342">
        <v>3000</v>
      </c>
      <c r="J59" s="342">
        <v>1000</v>
      </c>
      <c r="K59" s="342">
        <v>1000</v>
      </c>
      <c r="L59" s="342">
        <v>1000</v>
      </c>
      <c r="M59" s="342">
        <v>1000</v>
      </c>
      <c r="N59" s="342">
        <v>1000</v>
      </c>
      <c r="O59" s="342">
        <v>1000</v>
      </c>
      <c r="P59" s="342">
        <v>1000</v>
      </c>
      <c r="Q59" s="342">
        <v>1</v>
      </c>
      <c r="R59" s="342">
        <v>1</v>
      </c>
      <c r="S59" s="342">
        <v>1</v>
      </c>
      <c r="T59" s="342">
        <v>1</v>
      </c>
      <c r="U59" s="342">
        <v>1</v>
      </c>
      <c r="V59" s="342">
        <v>1</v>
      </c>
      <c r="W59" s="342">
        <v>0</v>
      </c>
      <c r="X59" s="342">
        <v>0</v>
      </c>
      <c r="Z59" s="242"/>
      <c r="AA59" s="242"/>
    </row>
    <row r="60" spans="1:27">
      <c r="A60" s="342" t="s">
        <v>2277</v>
      </c>
      <c r="B60" s="342">
        <v>2000</v>
      </c>
      <c r="C60" s="342">
        <v>29000</v>
      </c>
      <c r="D60" s="342">
        <v>2000</v>
      </c>
      <c r="E60" s="342">
        <v>1000</v>
      </c>
      <c r="F60" s="342">
        <v>3000</v>
      </c>
      <c r="G60" s="342">
        <v>1000</v>
      </c>
      <c r="H60" s="342">
        <v>1000</v>
      </c>
      <c r="I60" s="342">
        <v>3000</v>
      </c>
      <c r="J60" s="342">
        <v>1000</v>
      </c>
      <c r="K60" s="342">
        <v>1000</v>
      </c>
      <c r="L60" s="342">
        <v>1000</v>
      </c>
      <c r="M60" s="342">
        <v>1000</v>
      </c>
      <c r="N60" s="342">
        <v>1000</v>
      </c>
      <c r="O60" s="342">
        <v>1000</v>
      </c>
      <c r="P60" s="342">
        <v>1000</v>
      </c>
      <c r="Q60" s="342">
        <v>1</v>
      </c>
      <c r="R60" s="342">
        <v>1</v>
      </c>
      <c r="S60" s="342">
        <v>1</v>
      </c>
      <c r="T60" s="342">
        <v>1</v>
      </c>
      <c r="U60" s="342">
        <v>1</v>
      </c>
      <c r="V60" s="342">
        <v>1</v>
      </c>
      <c r="W60" s="342">
        <v>0</v>
      </c>
      <c r="X60" s="342">
        <v>0</v>
      </c>
      <c r="Z60" s="242"/>
      <c r="AA60" s="242"/>
    </row>
    <row r="61" spans="1:27">
      <c r="A61" s="342" t="s">
        <v>1361</v>
      </c>
      <c r="B61" s="342">
        <v>2000</v>
      </c>
      <c r="C61" s="342">
        <v>29000</v>
      </c>
      <c r="D61" s="342">
        <v>2000</v>
      </c>
      <c r="E61" s="342">
        <v>1000</v>
      </c>
      <c r="F61" s="342">
        <v>3000</v>
      </c>
      <c r="G61" s="342">
        <v>1000</v>
      </c>
      <c r="H61" s="342">
        <v>1000</v>
      </c>
      <c r="I61" s="342">
        <v>3000</v>
      </c>
      <c r="J61" s="342">
        <v>1000</v>
      </c>
      <c r="K61" s="342">
        <v>1000</v>
      </c>
      <c r="L61" s="342">
        <v>1000</v>
      </c>
      <c r="M61" s="342">
        <v>1000</v>
      </c>
      <c r="N61" s="342">
        <v>1000</v>
      </c>
      <c r="O61" s="342">
        <v>1000</v>
      </c>
      <c r="P61" s="342">
        <v>1000</v>
      </c>
      <c r="Q61" s="342">
        <v>1</v>
      </c>
      <c r="R61" s="342">
        <v>1</v>
      </c>
      <c r="S61" s="342">
        <v>1</v>
      </c>
      <c r="T61" s="342">
        <v>1</v>
      </c>
      <c r="U61" s="342">
        <v>1</v>
      </c>
      <c r="V61" s="342">
        <v>1</v>
      </c>
      <c r="W61" s="342">
        <v>0</v>
      </c>
      <c r="X61" s="342">
        <v>0</v>
      </c>
      <c r="Z61" s="242"/>
      <c r="AA61" s="242"/>
    </row>
    <row r="62" spans="1:27">
      <c r="A62" s="342" t="s">
        <v>2307</v>
      </c>
      <c r="B62" s="342">
        <v>2000</v>
      </c>
      <c r="C62" s="342">
        <v>29000</v>
      </c>
      <c r="D62" s="342">
        <v>2000</v>
      </c>
      <c r="E62" s="342">
        <v>1000</v>
      </c>
      <c r="F62" s="342">
        <v>3000</v>
      </c>
      <c r="G62" s="342">
        <v>1000</v>
      </c>
      <c r="H62" s="342">
        <v>1000</v>
      </c>
      <c r="I62" s="342">
        <v>3000</v>
      </c>
      <c r="J62" s="342">
        <v>1000</v>
      </c>
      <c r="K62" s="342">
        <v>1000</v>
      </c>
      <c r="L62" s="342">
        <v>1000</v>
      </c>
      <c r="M62" s="342">
        <v>1000</v>
      </c>
      <c r="N62" s="342">
        <v>1000</v>
      </c>
      <c r="O62" s="342">
        <v>1000</v>
      </c>
      <c r="P62" s="342">
        <v>1000</v>
      </c>
      <c r="Q62" s="342">
        <v>1</v>
      </c>
      <c r="R62" s="342">
        <v>1</v>
      </c>
      <c r="S62" s="342">
        <v>1</v>
      </c>
      <c r="T62" s="342">
        <v>1</v>
      </c>
      <c r="U62" s="342">
        <v>1</v>
      </c>
      <c r="V62" s="342">
        <v>1</v>
      </c>
      <c r="W62" s="342">
        <v>0</v>
      </c>
      <c r="X62" s="342">
        <v>0</v>
      </c>
      <c r="Z62" s="242"/>
      <c r="AA62" s="242"/>
    </row>
    <row r="63" spans="1:27">
      <c r="A63" s="342" t="s">
        <v>1866</v>
      </c>
      <c r="B63" s="342">
        <v>2000</v>
      </c>
      <c r="C63" s="342">
        <v>29000</v>
      </c>
      <c r="D63" s="342">
        <v>2000</v>
      </c>
      <c r="E63" s="342">
        <v>1000</v>
      </c>
      <c r="F63" s="342">
        <v>3000</v>
      </c>
      <c r="G63" s="342">
        <v>1000</v>
      </c>
      <c r="H63" s="342">
        <v>1000</v>
      </c>
      <c r="I63" s="342">
        <v>3000</v>
      </c>
      <c r="J63" s="342">
        <v>1000</v>
      </c>
      <c r="K63" s="342">
        <v>1000</v>
      </c>
      <c r="L63" s="342">
        <v>1000</v>
      </c>
      <c r="M63" s="342">
        <v>1000</v>
      </c>
      <c r="N63" s="342">
        <v>1000</v>
      </c>
      <c r="O63" s="342">
        <v>1000</v>
      </c>
      <c r="P63" s="342">
        <v>1000</v>
      </c>
      <c r="Q63" s="342">
        <v>1</v>
      </c>
      <c r="R63" s="342">
        <v>1</v>
      </c>
      <c r="S63" s="342">
        <v>1</v>
      </c>
      <c r="T63" s="342">
        <v>1</v>
      </c>
      <c r="U63" s="342">
        <v>1</v>
      </c>
      <c r="V63" s="342">
        <v>1</v>
      </c>
      <c r="W63" s="342">
        <v>0</v>
      </c>
      <c r="X63" s="342">
        <v>0</v>
      </c>
      <c r="Z63" s="242"/>
      <c r="AA63" s="242"/>
    </row>
    <row r="64" spans="1:27">
      <c r="A64" s="342" t="s">
        <v>2016</v>
      </c>
      <c r="B64" s="342">
        <v>2000</v>
      </c>
      <c r="C64" s="342">
        <v>29000</v>
      </c>
      <c r="D64" s="342">
        <v>2000</v>
      </c>
      <c r="E64" s="342">
        <v>1000</v>
      </c>
      <c r="F64" s="342">
        <v>3000</v>
      </c>
      <c r="G64" s="342">
        <v>1000</v>
      </c>
      <c r="H64" s="342">
        <v>1000</v>
      </c>
      <c r="I64" s="342">
        <v>3000</v>
      </c>
      <c r="J64" s="342">
        <v>1000</v>
      </c>
      <c r="K64" s="342">
        <v>1000</v>
      </c>
      <c r="L64" s="342">
        <v>1000</v>
      </c>
      <c r="M64" s="342">
        <v>1000</v>
      </c>
      <c r="N64" s="342">
        <v>1000</v>
      </c>
      <c r="O64" s="342">
        <v>1000</v>
      </c>
      <c r="P64" s="342">
        <v>1000</v>
      </c>
      <c r="Q64" s="342">
        <v>1</v>
      </c>
      <c r="R64" s="342">
        <v>1</v>
      </c>
      <c r="S64" s="342">
        <v>1</v>
      </c>
      <c r="T64" s="342">
        <v>1</v>
      </c>
      <c r="U64" s="342">
        <v>1</v>
      </c>
      <c r="V64" s="342">
        <v>1</v>
      </c>
      <c r="W64" s="342">
        <v>0</v>
      </c>
      <c r="X64" s="342">
        <v>0</v>
      </c>
      <c r="Z64" s="242"/>
      <c r="AA64" s="242"/>
    </row>
    <row r="65" spans="1:27">
      <c r="A65" s="342" t="s">
        <v>1269</v>
      </c>
      <c r="B65" s="342">
        <v>1000</v>
      </c>
      <c r="C65" s="342">
        <v>5000</v>
      </c>
      <c r="D65" s="342">
        <v>1000</v>
      </c>
      <c r="E65" s="342">
        <v>1000</v>
      </c>
      <c r="F65" s="342">
        <v>1000</v>
      </c>
      <c r="G65" s="342">
        <v>1000</v>
      </c>
      <c r="H65" s="342">
        <v>1000</v>
      </c>
      <c r="I65" s="342">
        <v>1000</v>
      </c>
      <c r="J65" s="342">
        <v>1000</v>
      </c>
      <c r="K65" s="342">
        <v>1000</v>
      </c>
      <c r="L65" s="342">
        <v>1000</v>
      </c>
      <c r="M65" s="342">
        <v>1000</v>
      </c>
      <c r="N65" s="342">
        <v>1000</v>
      </c>
      <c r="O65" s="342">
        <v>1000</v>
      </c>
      <c r="P65" s="342">
        <v>1000</v>
      </c>
      <c r="Q65" s="342">
        <v>0</v>
      </c>
      <c r="R65" s="342">
        <v>0</v>
      </c>
      <c r="S65" s="342">
        <v>0</v>
      </c>
      <c r="T65" s="342">
        <v>1</v>
      </c>
      <c r="U65" s="342">
        <v>1</v>
      </c>
      <c r="V65" s="342">
        <v>1</v>
      </c>
      <c r="W65" s="342">
        <v>0</v>
      </c>
      <c r="X65" s="342">
        <v>0</v>
      </c>
      <c r="Z65" s="242"/>
      <c r="AA65" s="242"/>
    </row>
    <row r="66" spans="1:27">
      <c r="A66" s="342" t="s">
        <v>1437</v>
      </c>
      <c r="B66" s="342">
        <v>1000</v>
      </c>
      <c r="C66" s="342">
        <v>5000</v>
      </c>
      <c r="D66" s="342">
        <v>1000</v>
      </c>
      <c r="E66" s="342">
        <v>1000</v>
      </c>
      <c r="F66" s="342">
        <v>1000</v>
      </c>
      <c r="G66" s="342">
        <v>1000</v>
      </c>
      <c r="H66" s="342">
        <v>1000</v>
      </c>
      <c r="I66" s="342">
        <v>1000</v>
      </c>
      <c r="J66" s="342">
        <v>1000</v>
      </c>
      <c r="K66" s="342">
        <v>1000</v>
      </c>
      <c r="L66" s="342">
        <v>1000</v>
      </c>
      <c r="M66" s="342">
        <v>1000</v>
      </c>
      <c r="N66" s="342">
        <v>1000</v>
      </c>
      <c r="O66" s="342">
        <v>1000</v>
      </c>
      <c r="P66" s="342">
        <v>1000</v>
      </c>
      <c r="Q66" s="342">
        <v>0</v>
      </c>
      <c r="R66" s="342">
        <v>0</v>
      </c>
      <c r="S66" s="342">
        <v>0</v>
      </c>
      <c r="T66" s="342">
        <v>1</v>
      </c>
      <c r="U66" s="342">
        <v>0</v>
      </c>
      <c r="V66" s="342">
        <v>1</v>
      </c>
      <c r="W66" s="342">
        <v>0</v>
      </c>
      <c r="X66" s="342">
        <v>0</v>
      </c>
      <c r="Z66" s="242"/>
      <c r="AA66" s="242"/>
    </row>
    <row r="67" spans="1:27">
      <c r="A67" s="342" t="s">
        <v>1510</v>
      </c>
      <c r="B67" s="342">
        <v>1000</v>
      </c>
      <c r="C67" s="342">
        <v>5000</v>
      </c>
      <c r="D67" s="342">
        <v>1000</v>
      </c>
      <c r="E67" s="342">
        <v>1000</v>
      </c>
      <c r="F67" s="342">
        <v>1000</v>
      </c>
      <c r="G67" s="342">
        <v>1000</v>
      </c>
      <c r="H67" s="342">
        <v>1000</v>
      </c>
      <c r="I67" s="342">
        <v>1000</v>
      </c>
      <c r="J67" s="342">
        <v>1000</v>
      </c>
      <c r="K67" s="342">
        <v>1000</v>
      </c>
      <c r="L67" s="342">
        <v>1000</v>
      </c>
      <c r="M67" s="342">
        <v>1000</v>
      </c>
      <c r="N67" s="342">
        <v>1000</v>
      </c>
      <c r="O67" s="342">
        <v>1000</v>
      </c>
      <c r="P67" s="342">
        <v>1000</v>
      </c>
      <c r="Q67" s="342">
        <v>0</v>
      </c>
      <c r="R67" s="342">
        <v>0</v>
      </c>
      <c r="S67" s="342">
        <v>0</v>
      </c>
      <c r="T67" s="342">
        <v>1</v>
      </c>
      <c r="U67" s="342">
        <v>0</v>
      </c>
      <c r="V67" s="342">
        <v>1</v>
      </c>
      <c r="W67" s="342">
        <v>0</v>
      </c>
      <c r="X67" s="342">
        <v>0</v>
      </c>
      <c r="Z67" s="242"/>
      <c r="AA67" s="242"/>
    </row>
    <row r="68" spans="1:27">
      <c r="A68" s="342" t="s">
        <v>1636</v>
      </c>
      <c r="B68" s="342">
        <v>1000</v>
      </c>
      <c r="C68" s="342">
        <v>5000</v>
      </c>
      <c r="D68" s="342">
        <v>1000</v>
      </c>
      <c r="E68" s="342">
        <v>1000</v>
      </c>
      <c r="F68" s="342">
        <v>1000</v>
      </c>
      <c r="G68" s="342">
        <v>1000</v>
      </c>
      <c r="H68" s="342">
        <v>1000</v>
      </c>
      <c r="I68" s="342">
        <v>1000</v>
      </c>
      <c r="J68" s="342">
        <v>1000</v>
      </c>
      <c r="K68" s="342">
        <v>1000</v>
      </c>
      <c r="L68" s="342">
        <v>1000</v>
      </c>
      <c r="M68" s="342">
        <v>1000</v>
      </c>
      <c r="N68" s="342">
        <v>1000</v>
      </c>
      <c r="O68" s="342">
        <v>1000</v>
      </c>
      <c r="P68" s="342">
        <v>1000</v>
      </c>
      <c r="Q68" s="342">
        <v>0</v>
      </c>
      <c r="R68" s="342">
        <v>0</v>
      </c>
      <c r="S68" s="342">
        <v>0</v>
      </c>
      <c r="T68" s="342">
        <v>1</v>
      </c>
      <c r="U68" s="342">
        <v>0</v>
      </c>
      <c r="V68" s="342">
        <v>1</v>
      </c>
      <c r="W68" s="342">
        <v>0</v>
      </c>
      <c r="X68" s="342">
        <v>0</v>
      </c>
      <c r="Z68" s="242"/>
      <c r="AA68" s="242"/>
    </row>
    <row r="69" spans="1:27">
      <c r="A69" s="342" t="s">
        <v>2019</v>
      </c>
      <c r="B69" s="342">
        <v>1000</v>
      </c>
      <c r="C69" s="342">
        <v>5000</v>
      </c>
      <c r="D69" s="342">
        <v>1000</v>
      </c>
      <c r="E69" s="342">
        <v>1000</v>
      </c>
      <c r="F69" s="342">
        <v>1000</v>
      </c>
      <c r="G69" s="342">
        <v>1000</v>
      </c>
      <c r="H69" s="342">
        <v>1000</v>
      </c>
      <c r="I69" s="342">
        <v>1000</v>
      </c>
      <c r="J69" s="342">
        <v>1000</v>
      </c>
      <c r="K69" s="342">
        <v>1000</v>
      </c>
      <c r="L69" s="342">
        <v>1000</v>
      </c>
      <c r="M69" s="342">
        <v>1000</v>
      </c>
      <c r="N69" s="342">
        <v>1000</v>
      </c>
      <c r="O69" s="342">
        <v>1000</v>
      </c>
      <c r="P69" s="342">
        <v>1000</v>
      </c>
      <c r="Q69" s="342">
        <v>0</v>
      </c>
      <c r="R69" s="342">
        <v>0</v>
      </c>
      <c r="S69" s="342">
        <v>0</v>
      </c>
      <c r="T69" s="342">
        <v>1</v>
      </c>
      <c r="U69" s="342">
        <v>1</v>
      </c>
      <c r="V69" s="342">
        <v>1</v>
      </c>
      <c r="W69" s="342">
        <v>0</v>
      </c>
      <c r="X69" s="342">
        <v>0</v>
      </c>
      <c r="Z69" s="242"/>
      <c r="AA69" s="242"/>
    </row>
    <row r="70" spans="1:27">
      <c r="A70" s="342" t="s">
        <v>1129</v>
      </c>
      <c r="B70" s="342">
        <v>1000</v>
      </c>
      <c r="C70" s="342">
        <v>5000</v>
      </c>
      <c r="D70" s="342">
        <v>1000</v>
      </c>
      <c r="E70" s="342">
        <v>1000</v>
      </c>
      <c r="F70" s="342">
        <v>1000</v>
      </c>
      <c r="G70" s="342">
        <v>1000</v>
      </c>
      <c r="H70" s="342">
        <v>1000</v>
      </c>
      <c r="I70" s="342">
        <v>1000</v>
      </c>
      <c r="J70" s="342">
        <v>1000</v>
      </c>
      <c r="K70" s="342">
        <v>1000</v>
      </c>
      <c r="L70" s="342">
        <v>1000</v>
      </c>
      <c r="M70" s="342">
        <v>1000</v>
      </c>
      <c r="N70" s="342">
        <v>1000</v>
      </c>
      <c r="O70" s="342">
        <v>1000</v>
      </c>
      <c r="P70" s="342">
        <v>1000</v>
      </c>
      <c r="Q70" s="342">
        <v>0</v>
      </c>
      <c r="R70" s="342">
        <v>0</v>
      </c>
      <c r="S70" s="342">
        <v>0</v>
      </c>
      <c r="T70" s="342">
        <v>1</v>
      </c>
      <c r="U70" s="342">
        <v>0</v>
      </c>
      <c r="V70" s="342">
        <v>1</v>
      </c>
      <c r="W70" s="342">
        <v>0</v>
      </c>
      <c r="X70" s="342">
        <v>0</v>
      </c>
      <c r="Z70" s="242"/>
      <c r="AA70" s="242"/>
    </row>
    <row r="71" spans="1:27">
      <c r="A71" s="342" t="s">
        <v>1203</v>
      </c>
      <c r="B71" s="342">
        <v>1000</v>
      </c>
      <c r="C71" s="342">
        <v>5000</v>
      </c>
      <c r="D71" s="342">
        <v>1000</v>
      </c>
      <c r="E71" s="342">
        <v>1000</v>
      </c>
      <c r="F71" s="342">
        <v>1000</v>
      </c>
      <c r="G71" s="342">
        <v>1000</v>
      </c>
      <c r="H71" s="342">
        <v>1000</v>
      </c>
      <c r="I71" s="342">
        <v>1000</v>
      </c>
      <c r="J71" s="342">
        <v>1000</v>
      </c>
      <c r="K71" s="342">
        <v>1000</v>
      </c>
      <c r="L71" s="342">
        <v>1000</v>
      </c>
      <c r="M71" s="342">
        <v>1000</v>
      </c>
      <c r="N71" s="342">
        <v>1000</v>
      </c>
      <c r="O71" s="342">
        <v>1000</v>
      </c>
      <c r="P71" s="342">
        <v>1000</v>
      </c>
      <c r="Q71" s="342">
        <v>0</v>
      </c>
      <c r="R71" s="342">
        <v>0</v>
      </c>
      <c r="S71" s="342">
        <v>0</v>
      </c>
      <c r="T71" s="342">
        <v>1</v>
      </c>
      <c r="U71" s="342">
        <v>1</v>
      </c>
      <c r="V71" s="342">
        <v>1</v>
      </c>
      <c r="W71" s="342">
        <v>0</v>
      </c>
      <c r="X71" s="342">
        <v>0</v>
      </c>
      <c r="Z71" s="242"/>
      <c r="AA71" s="242"/>
    </row>
    <row r="72" spans="1:27">
      <c r="A72" s="342" t="s">
        <v>1325</v>
      </c>
      <c r="B72" s="342">
        <v>1000</v>
      </c>
      <c r="C72" s="342">
        <v>5000</v>
      </c>
      <c r="D72" s="342">
        <v>1000</v>
      </c>
      <c r="E72" s="342">
        <v>1000</v>
      </c>
      <c r="F72" s="342">
        <v>1000</v>
      </c>
      <c r="G72" s="342">
        <v>1000</v>
      </c>
      <c r="H72" s="342">
        <v>1000</v>
      </c>
      <c r="I72" s="342">
        <v>1000</v>
      </c>
      <c r="J72" s="342">
        <v>1000</v>
      </c>
      <c r="K72" s="342">
        <v>1000</v>
      </c>
      <c r="L72" s="342">
        <v>1000</v>
      </c>
      <c r="M72" s="342">
        <v>1000</v>
      </c>
      <c r="N72" s="342">
        <v>1000</v>
      </c>
      <c r="O72" s="342">
        <v>1000</v>
      </c>
      <c r="P72" s="342">
        <v>1000</v>
      </c>
      <c r="Q72" s="342">
        <v>0</v>
      </c>
      <c r="R72" s="342">
        <v>0</v>
      </c>
      <c r="S72" s="342">
        <v>0</v>
      </c>
      <c r="T72" s="342">
        <v>1</v>
      </c>
      <c r="U72" s="342">
        <v>1</v>
      </c>
      <c r="V72" s="342">
        <v>1</v>
      </c>
      <c r="W72" s="342">
        <v>0</v>
      </c>
      <c r="X72" s="342">
        <v>0</v>
      </c>
      <c r="Z72" s="242"/>
      <c r="AA72" s="242"/>
    </row>
    <row r="73" spans="1:27">
      <c r="A73" s="342" t="s">
        <v>1392</v>
      </c>
      <c r="B73" s="342">
        <v>1000</v>
      </c>
      <c r="C73" s="342">
        <v>5000</v>
      </c>
      <c r="D73" s="342">
        <v>1000</v>
      </c>
      <c r="E73" s="342">
        <v>1000</v>
      </c>
      <c r="F73" s="342">
        <v>1000</v>
      </c>
      <c r="G73" s="342">
        <v>1000</v>
      </c>
      <c r="H73" s="342">
        <v>1000</v>
      </c>
      <c r="I73" s="342">
        <v>1000</v>
      </c>
      <c r="J73" s="342">
        <v>1000</v>
      </c>
      <c r="K73" s="342">
        <v>1000</v>
      </c>
      <c r="L73" s="342">
        <v>1000</v>
      </c>
      <c r="M73" s="342">
        <v>1000</v>
      </c>
      <c r="N73" s="342">
        <v>1000</v>
      </c>
      <c r="O73" s="342">
        <v>1000</v>
      </c>
      <c r="P73" s="342">
        <v>1000</v>
      </c>
      <c r="Q73" s="342">
        <v>0</v>
      </c>
      <c r="R73" s="342">
        <v>0</v>
      </c>
      <c r="S73" s="342">
        <v>0</v>
      </c>
      <c r="T73" s="342">
        <v>1</v>
      </c>
      <c r="U73" s="342">
        <v>0</v>
      </c>
      <c r="V73" s="342">
        <v>1</v>
      </c>
      <c r="W73" s="342">
        <v>0</v>
      </c>
      <c r="X73" s="342">
        <v>0</v>
      </c>
      <c r="Z73" s="242"/>
      <c r="AA73" s="242"/>
    </row>
    <row r="74" spans="1:27">
      <c r="A74" s="342" t="s">
        <v>1489</v>
      </c>
      <c r="B74" s="342">
        <v>1000</v>
      </c>
      <c r="C74" s="342">
        <v>5000</v>
      </c>
      <c r="D74" s="342">
        <v>1000</v>
      </c>
      <c r="E74" s="342">
        <v>1000</v>
      </c>
      <c r="F74" s="342">
        <v>1000</v>
      </c>
      <c r="G74" s="342">
        <v>1000</v>
      </c>
      <c r="H74" s="342">
        <v>1000</v>
      </c>
      <c r="I74" s="342">
        <v>1000</v>
      </c>
      <c r="J74" s="342">
        <v>1000</v>
      </c>
      <c r="K74" s="342">
        <v>1000</v>
      </c>
      <c r="L74" s="342">
        <v>1000</v>
      </c>
      <c r="M74" s="342">
        <v>1000</v>
      </c>
      <c r="N74" s="342">
        <v>1000</v>
      </c>
      <c r="O74" s="342">
        <v>1000</v>
      </c>
      <c r="P74" s="342">
        <v>1000</v>
      </c>
      <c r="Q74" s="342">
        <v>0</v>
      </c>
      <c r="R74" s="342">
        <v>0</v>
      </c>
      <c r="S74" s="342">
        <v>0</v>
      </c>
      <c r="T74" s="342">
        <v>1</v>
      </c>
      <c r="U74" s="342">
        <v>0</v>
      </c>
      <c r="V74" s="342">
        <v>1</v>
      </c>
      <c r="W74" s="342">
        <v>0</v>
      </c>
      <c r="X74" s="342">
        <v>0</v>
      </c>
      <c r="Z74" s="242"/>
      <c r="AA74" s="242"/>
    </row>
    <row r="75" spans="1:27">
      <c r="A75" s="342" t="s">
        <v>1615</v>
      </c>
      <c r="B75" s="342">
        <v>1000</v>
      </c>
      <c r="C75" s="342">
        <v>5000</v>
      </c>
      <c r="D75" s="342">
        <v>1000</v>
      </c>
      <c r="E75" s="342">
        <v>1000</v>
      </c>
      <c r="F75" s="342">
        <v>1000</v>
      </c>
      <c r="G75" s="342">
        <v>1000</v>
      </c>
      <c r="H75" s="342">
        <v>1000</v>
      </c>
      <c r="I75" s="342">
        <v>1000</v>
      </c>
      <c r="J75" s="342">
        <v>1000</v>
      </c>
      <c r="K75" s="342">
        <v>1000</v>
      </c>
      <c r="L75" s="342">
        <v>1000</v>
      </c>
      <c r="M75" s="342">
        <v>1000</v>
      </c>
      <c r="N75" s="342">
        <v>1000</v>
      </c>
      <c r="O75" s="342">
        <v>1000</v>
      </c>
      <c r="P75" s="342">
        <v>1000</v>
      </c>
      <c r="Q75" s="342">
        <v>0</v>
      </c>
      <c r="R75" s="342">
        <v>0</v>
      </c>
      <c r="S75" s="342">
        <v>0</v>
      </c>
      <c r="T75" s="342">
        <v>1</v>
      </c>
      <c r="U75" s="342">
        <v>1</v>
      </c>
      <c r="V75" s="342">
        <v>1</v>
      </c>
      <c r="W75" s="342">
        <v>0</v>
      </c>
      <c r="X75" s="342">
        <v>0</v>
      </c>
      <c r="Z75" s="242"/>
      <c r="AA75" s="242"/>
    </row>
    <row r="76" spans="1:27">
      <c r="A76" s="342" t="s">
        <v>1824</v>
      </c>
      <c r="B76" s="342">
        <v>1000</v>
      </c>
      <c r="C76" s="342">
        <v>5000</v>
      </c>
      <c r="D76" s="342">
        <v>1000</v>
      </c>
      <c r="E76" s="342">
        <v>1000</v>
      </c>
      <c r="F76" s="342">
        <v>1000</v>
      </c>
      <c r="G76" s="342">
        <v>1000</v>
      </c>
      <c r="H76" s="342">
        <v>1000</v>
      </c>
      <c r="I76" s="342">
        <v>1000</v>
      </c>
      <c r="J76" s="342">
        <v>1000</v>
      </c>
      <c r="K76" s="342">
        <v>1000</v>
      </c>
      <c r="L76" s="342">
        <v>1000</v>
      </c>
      <c r="M76" s="342">
        <v>1000</v>
      </c>
      <c r="N76" s="342">
        <v>1000</v>
      </c>
      <c r="O76" s="342">
        <v>1000</v>
      </c>
      <c r="P76" s="342">
        <v>1000</v>
      </c>
      <c r="Q76" s="342">
        <v>0</v>
      </c>
      <c r="R76" s="342">
        <v>0</v>
      </c>
      <c r="S76" s="342">
        <v>0</v>
      </c>
      <c r="T76" s="342">
        <v>1</v>
      </c>
      <c r="U76" s="342">
        <v>1</v>
      </c>
      <c r="V76" s="342">
        <v>1</v>
      </c>
      <c r="W76" s="342">
        <v>0</v>
      </c>
      <c r="X76" s="342">
        <v>0</v>
      </c>
      <c r="Z76" s="242"/>
      <c r="AA76" s="242"/>
    </row>
    <row r="77" spans="1:27">
      <c r="A77" s="342" t="s">
        <v>2022</v>
      </c>
      <c r="B77" s="342">
        <v>1000</v>
      </c>
      <c r="C77" s="342">
        <v>5000</v>
      </c>
      <c r="D77" s="342">
        <v>1000</v>
      </c>
      <c r="E77" s="342">
        <v>1000</v>
      </c>
      <c r="F77" s="342">
        <v>1000</v>
      </c>
      <c r="G77" s="342">
        <v>1000</v>
      </c>
      <c r="H77" s="342">
        <v>1000</v>
      </c>
      <c r="I77" s="342">
        <v>1000</v>
      </c>
      <c r="J77" s="342">
        <v>1000</v>
      </c>
      <c r="K77" s="342">
        <v>1000</v>
      </c>
      <c r="L77" s="342">
        <v>1000</v>
      </c>
      <c r="M77" s="342">
        <v>1000</v>
      </c>
      <c r="N77" s="342">
        <v>1000</v>
      </c>
      <c r="O77" s="342">
        <v>1000</v>
      </c>
      <c r="P77" s="342">
        <v>1000</v>
      </c>
      <c r="Q77" s="342">
        <v>0</v>
      </c>
      <c r="R77" s="342">
        <v>0</v>
      </c>
      <c r="S77" s="342">
        <v>0</v>
      </c>
      <c r="T77" s="342">
        <v>1</v>
      </c>
      <c r="U77" s="342">
        <v>1</v>
      </c>
      <c r="V77" s="342">
        <v>1</v>
      </c>
      <c r="W77" s="342">
        <v>0</v>
      </c>
      <c r="X77" s="342">
        <v>0</v>
      </c>
      <c r="Z77" s="242"/>
      <c r="AA77" s="242"/>
    </row>
    <row r="78" spans="1:27">
      <c r="A78" s="342" t="s">
        <v>1440</v>
      </c>
      <c r="B78" s="342">
        <v>1000</v>
      </c>
      <c r="C78" s="342">
        <v>5000</v>
      </c>
      <c r="D78" s="342">
        <v>1000</v>
      </c>
      <c r="E78" s="342">
        <v>1000</v>
      </c>
      <c r="F78" s="342">
        <v>1000</v>
      </c>
      <c r="G78" s="342">
        <v>1000</v>
      </c>
      <c r="H78" s="342">
        <v>1000</v>
      </c>
      <c r="I78" s="342">
        <v>1000</v>
      </c>
      <c r="J78" s="342">
        <v>1000</v>
      </c>
      <c r="K78" s="342">
        <v>1000</v>
      </c>
      <c r="L78" s="342">
        <v>1000</v>
      </c>
      <c r="M78" s="342">
        <v>1000</v>
      </c>
      <c r="N78" s="342">
        <v>1000</v>
      </c>
      <c r="O78" s="342">
        <v>1000</v>
      </c>
      <c r="P78" s="342">
        <v>1000</v>
      </c>
      <c r="Q78" s="342">
        <v>0</v>
      </c>
      <c r="R78" s="342">
        <v>0</v>
      </c>
      <c r="S78" s="342">
        <v>0</v>
      </c>
      <c r="T78" s="342">
        <v>1</v>
      </c>
      <c r="U78" s="342">
        <v>1</v>
      </c>
      <c r="V78" s="342">
        <v>1</v>
      </c>
      <c r="W78" s="342">
        <v>0</v>
      </c>
      <c r="X78" s="342">
        <v>0</v>
      </c>
      <c r="Z78" s="242"/>
      <c r="AA78" s="242"/>
    </row>
    <row r="79" spans="1:27">
      <c r="A79" s="342" t="s">
        <v>1501</v>
      </c>
      <c r="B79" s="342">
        <v>1000</v>
      </c>
      <c r="C79" s="342">
        <v>5000</v>
      </c>
      <c r="D79" s="342">
        <v>1000</v>
      </c>
      <c r="E79" s="342">
        <v>1000</v>
      </c>
      <c r="F79" s="342">
        <v>1000</v>
      </c>
      <c r="G79" s="342">
        <v>1000</v>
      </c>
      <c r="H79" s="342">
        <v>1000</v>
      </c>
      <c r="I79" s="342">
        <v>1000</v>
      </c>
      <c r="J79" s="342">
        <v>1000</v>
      </c>
      <c r="K79" s="342">
        <v>1000</v>
      </c>
      <c r="L79" s="342">
        <v>1000</v>
      </c>
      <c r="M79" s="342">
        <v>1000</v>
      </c>
      <c r="N79" s="342">
        <v>1000</v>
      </c>
      <c r="O79" s="342">
        <v>1000</v>
      </c>
      <c r="P79" s="342">
        <v>1000</v>
      </c>
      <c r="Q79" s="342">
        <v>0</v>
      </c>
      <c r="R79" s="342">
        <v>0</v>
      </c>
      <c r="S79" s="342">
        <v>0</v>
      </c>
      <c r="T79" s="342">
        <v>1</v>
      </c>
      <c r="U79" s="342">
        <v>1</v>
      </c>
      <c r="V79" s="342">
        <v>1</v>
      </c>
      <c r="W79" s="342">
        <v>0</v>
      </c>
      <c r="X79" s="342">
        <v>0</v>
      </c>
      <c r="Z79" s="242"/>
      <c r="AA79" s="242"/>
    </row>
    <row r="80" spans="1:27">
      <c r="A80" s="342" t="s">
        <v>1776</v>
      </c>
      <c r="B80" s="342">
        <v>1000</v>
      </c>
      <c r="C80" s="342">
        <v>5000</v>
      </c>
      <c r="D80" s="342">
        <v>1000</v>
      </c>
      <c r="E80" s="342">
        <v>1000</v>
      </c>
      <c r="F80" s="342">
        <v>1000</v>
      </c>
      <c r="G80" s="342">
        <v>1000</v>
      </c>
      <c r="H80" s="342">
        <v>1000</v>
      </c>
      <c r="I80" s="342">
        <v>1000</v>
      </c>
      <c r="J80" s="342">
        <v>1000</v>
      </c>
      <c r="K80" s="342">
        <v>1000</v>
      </c>
      <c r="L80" s="342">
        <v>1000</v>
      </c>
      <c r="M80" s="342">
        <v>1000</v>
      </c>
      <c r="N80" s="342">
        <v>1000</v>
      </c>
      <c r="O80" s="342">
        <v>1000</v>
      </c>
      <c r="P80" s="342">
        <v>1000</v>
      </c>
      <c r="Q80" s="342">
        <v>0</v>
      </c>
      <c r="R80" s="342">
        <v>0</v>
      </c>
      <c r="S80" s="342">
        <v>0</v>
      </c>
      <c r="T80" s="342">
        <v>1</v>
      </c>
      <c r="U80" s="342">
        <v>1</v>
      </c>
      <c r="V80" s="342">
        <v>1</v>
      </c>
      <c r="W80" s="342">
        <v>0</v>
      </c>
      <c r="X80" s="342">
        <v>0</v>
      </c>
      <c r="Z80" s="242"/>
      <c r="AA80" s="242"/>
    </row>
    <row r="81" spans="1:27">
      <c r="A81" s="342" t="s">
        <v>1818</v>
      </c>
      <c r="B81" s="342">
        <v>1000</v>
      </c>
      <c r="C81" s="342">
        <v>5000</v>
      </c>
      <c r="D81" s="342">
        <v>1000</v>
      </c>
      <c r="E81" s="342">
        <v>1000</v>
      </c>
      <c r="F81" s="342">
        <v>1000</v>
      </c>
      <c r="G81" s="342">
        <v>1000</v>
      </c>
      <c r="H81" s="342">
        <v>1000</v>
      </c>
      <c r="I81" s="342">
        <v>1000</v>
      </c>
      <c r="J81" s="342">
        <v>1000</v>
      </c>
      <c r="K81" s="342">
        <v>1000</v>
      </c>
      <c r="L81" s="342">
        <v>1000</v>
      </c>
      <c r="M81" s="342">
        <v>1000</v>
      </c>
      <c r="N81" s="342">
        <v>1000</v>
      </c>
      <c r="O81" s="342">
        <v>1000</v>
      </c>
      <c r="P81" s="342">
        <v>1000</v>
      </c>
      <c r="Q81" s="342">
        <v>0</v>
      </c>
      <c r="R81" s="342">
        <v>0</v>
      </c>
      <c r="S81" s="342">
        <v>0</v>
      </c>
      <c r="T81" s="342">
        <v>1</v>
      </c>
      <c r="U81" s="342">
        <v>0</v>
      </c>
      <c r="V81" s="342">
        <v>1</v>
      </c>
      <c r="W81" s="342">
        <v>0</v>
      </c>
      <c r="X81" s="342">
        <v>0</v>
      </c>
      <c r="Z81" s="242"/>
      <c r="AA81" s="242"/>
    </row>
    <row r="82" spans="1:27">
      <c r="A82" s="342" t="s">
        <v>2031</v>
      </c>
      <c r="B82" s="342">
        <v>1000</v>
      </c>
      <c r="C82" s="342">
        <v>5000</v>
      </c>
      <c r="D82" s="342">
        <v>1000</v>
      </c>
      <c r="E82" s="342">
        <v>1000</v>
      </c>
      <c r="F82" s="342">
        <v>1000</v>
      </c>
      <c r="G82" s="342">
        <v>1000</v>
      </c>
      <c r="H82" s="342">
        <v>1000</v>
      </c>
      <c r="I82" s="342">
        <v>1000</v>
      </c>
      <c r="J82" s="342">
        <v>1000</v>
      </c>
      <c r="K82" s="342">
        <v>1000</v>
      </c>
      <c r="L82" s="342">
        <v>1000</v>
      </c>
      <c r="M82" s="342">
        <v>1000</v>
      </c>
      <c r="N82" s="342">
        <v>1000</v>
      </c>
      <c r="O82" s="342">
        <v>1000</v>
      </c>
      <c r="P82" s="342">
        <v>1000</v>
      </c>
      <c r="Q82" s="342">
        <v>0</v>
      </c>
      <c r="R82" s="342">
        <v>0</v>
      </c>
      <c r="S82" s="342">
        <v>0</v>
      </c>
      <c r="T82" s="342">
        <v>1</v>
      </c>
      <c r="U82" s="342">
        <v>0</v>
      </c>
      <c r="V82" s="342">
        <v>1</v>
      </c>
      <c r="W82" s="342">
        <v>0</v>
      </c>
      <c r="X82" s="342">
        <v>0</v>
      </c>
      <c r="Z82" s="242"/>
      <c r="AA82" s="242"/>
    </row>
    <row r="83" spans="1:27">
      <c r="A83" s="342" t="s">
        <v>2157</v>
      </c>
      <c r="B83" s="342">
        <v>1000</v>
      </c>
      <c r="C83" s="342">
        <v>5000</v>
      </c>
      <c r="D83" s="342">
        <v>1000</v>
      </c>
      <c r="E83" s="342">
        <v>1000</v>
      </c>
      <c r="F83" s="342">
        <v>1000</v>
      </c>
      <c r="G83" s="342">
        <v>1000</v>
      </c>
      <c r="H83" s="342">
        <v>1000</v>
      </c>
      <c r="I83" s="342">
        <v>1000</v>
      </c>
      <c r="J83" s="342">
        <v>1000</v>
      </c>
      <c r="K83" s="342">
        <v>1000</v>
      </c>
      <c r="L83" s="342">
        <v>1000</v>
      </c>
      <c r="M83" s="342">
        <v>1000</v>
      </c>
      <c r="N83" s="342">
        <v>1000</v>
      </c>
      <c r="O83" s="342">
        <v>1000</v>
      </c>
      <c r="P83" s="342">
        <v>1000</v>
      </c>
      <c r="Q83" s="342">
        <v>0</v>
      </c>
      <c r="R83" s="342">
        <v>0</v>
      </c>
      <c r="S83" s="342">
        <v>0</v>
      </c>
      <c r="T83" s="342">
        <v>1</v>
      </c>
      <c r="U83" s="342">
        <v>0</v>
      </c>
      <c r="V83" s="342">
        <v>1</v>
      </c>
      <c r="W83" s="342">
        <v>0</v>
      </c>
      <c r="X83" s="342">
        <v>0</v>
      </c>
      <c r="Z83" s="242"/>
      <c r="AA83" s="242"/>
    </row>
    <row r="84" spans="1:27">
      <c r="A84" s="342" t="s">
        <v>2193</v>
      </c>
      <c r="B84" s="342">
        <v>1000</v>
      </c>
      <c r="C84" s="342">
        <v>5000</v>
      </c>
      <c r="D84" s="342">
        <v>1000</v>
      </c>
      <c r="E84" s="342">
        <v>1000</v>
      </c>
      <c r="F84" s="342">
        <v>1000</v>
      </c>
      <c r="G84" s="342">
        <v>1000</v>
      </c>
      <c r="H84" s="342">
        <v>1000</v>
      </c>
      <c r="I84" s="342">
        <v>1000</v>
      </c>
      <c r="J84" s="342">
        <v>1000</v>
      </c>
      <c r="K84" s="342">
        <v>1000</v>
      </c>
      <c r="L84" s="342">
        <v>1000</v>
      </c>
      <c r="M84" s="342">
        <v>1000</v>
      </c>
      <c r="N84" s="342">
        <v>1000</v>
      </c>
      <c r="O84" s="342">
        <v>1000</v>
      </c>
      <c r="P84" s="342">
        <v>1000</v>
      </c>
      <c r="Q84" s="342">
        <v>0</v>
      </c>
      <c r="R84" s="342">
        <v>0</v>
      </c>
      <c r="S84" s="342">
        <v>0</v>
      </c>
      <c r="T84" s="342">
        <v>1</v>
      </c>
      <c r="U84" s="342">
        <v>0</v>
      </c>
      <c r="V84" s="342">
        <v>1</v>
      </c>
      <c r="W84" s="342">
        <v>0</v>
      </c>
      <c r="X84" s="342">
        <v>0</v>
      </c>
      <c r="Z84" s="242"/>
      <c r="AA84" s="242"/>
    </row>
    <row r="85" spans="1:27">
      <c r="A85" s="342" t="s">
        <v>2253</v>
      </c>
      <c r="B85" s="342">
        <v>1000</v>
      </c>
      <c r="C85" s="342">
        <v>5000</v>
      </c>
      <c r="D85" s="342">
        <v>1000</v>
      </c>
      <c r="E85" s="342">
        <v>1000</v>
      </c>
      <c r="F85" s="342">
        <v>1000</v>
      </c>
      <c r="G85" s="342">
        <v>1000</v>
      </c>
      <c r="H85" s="342">
        <v>1000</v>
      </c>
      <c r="I85" s="342">
        <v>1000</v>
      </c>
      <c r="J85" s="342">
        <v>1000</v>
      </c>
      <c r="K85" s="342">
        <v>1000</v>
      </c>
      <c r="L85" s="342">
        <v>1000</v>
      </c>
      <c r="M85" s="342">
        <v>1000</v>
      </c>
      <c r="N85" s="342">
        <v>1000</v>
      </c>
      <c r="O85" s="342">
        <v>1000</v>
      </c>
      <c r="P85" s="342">
        <v>1000</v>
      </c>
      <c r="Q85" s="342">
        <v>0</v>
      </c>
      <c r="R85" s="342">
        <v>0</v>
      </c>
      <c r="S85" s="342">
        <v>0</v>
      </c>
      <c r="T85" s="342">
        <v>1</v>
      </c>
      <c r="U85" s="342">
        <v>0</v>
      </c>
      <c r="V85" s="342">
        <v>1</v>
      </c>
      <c r="W85" s="342">
        <v>0</v>
      </c>
      <c r="X85" s="342">
        <v>0</v>
      </c>
      <c r="Z85" s="242"/>
      <c r="AA85" s="242"/>
    </row>
    <row r="86" spans="1:27">
      <c r="A86" s="342" t="s">
        <v>1471</v>
      </c>
      <c r="B86" s="342">
        <v>1000</v>
      </c>
      <c r="C86" s="342">
        <v>5000</v>
      </c>
      <c r="D86" s="342">
        <v>1000</v>
      </c>
      <c r="E86" s="342">
        <v>1000</v>
      </c>
      <c r="F86" s="342">
        <v>1000</v>
      </c>
      <c r="G86" s="342">
        <v>1000</v>
      </c>
      <c r="H86" s="342">
        <v>1000</v>
      </c>
      <c r="I86" s="342">
        <v>1000</v>
      </c>
      <c r="J86" s="342">
        <v>1000</v>
      </c>
      <c r="K86" s="342">
        <v>1000</v>
      </c>
      <c r="L86" s="342">
        <v>1000</v>
      </c>
      <c r="M86" s="342">
        <v>1000</v>
      </c>
      <c r="N86" s="342">
        <v>1000</v>
      </c>
      <c r="O86" s="342">
        <v>1000</v>
      </c>
      <c r="P86" s="342">
        <v>1000</v>
      </c>
      <c r="Q86" s="342">
        <v>0</v>
      </c>
      <c r="R86" s="342">
        <v>0</v>
      </c>
      <c r="S86" s="342">
        <v>0</v>
      </c>
      <c r="T86" s="342">
        <v>1</v>
      </c>
      <c r="U86" s="342">
        <v>1</v>
      </c>
      <c r="V86" s="342">
        <v>1</v>
      </c>
      <c r="W86" s="342">
        <v>0</v>
      </c>
      <c r="X86" s="342">
        <v>0</v>
      </c>
      <c r="Z86" s="242"/>
      <c r="AA86" s="242"/>
    </row>
    <row r="87" spans="1:27">
      <c r="A87" s="342" t="s">
        <v>1591</v>
      </c>
      <c r="B87" s="342">
        <v>1000</v>
      </c>
      <c r="C87" s="342">
        <v>5000</v>
      </c>
      <c r="D87" s="342">
        <v>1000</v>
      </c>
      <c r="E87" s="342">
        <v>1000</v>
      </c>
      <c r="F87" s="342">
        <v>1000</v>
      </c>
      <c r="G87" s="342">
        <v>1000</v>
      </c>
      <c r="H87" s="342">
        <v>1000</v>
      </c>
      <c r="I87" s="342">
        <v>1000</v>
      </c>
      <c r="J87" s="342">
        <v>1000</v>
      </c>
      <c r="K87" s="342">
        <v>1000</v>
      </c>
      <c r="L87" s="342">
        <v>1000</v>
      </c>
      <c r="M87" s="342">
        <v>1000</v>
      </c>
      <c r="N87" s="342">
        <v>1000</v>
      </c>
      <c r="O87" s="342">
        <v>1000</v>
      </c>
      <c r="P87" s="342">
        <v>1000</v>
      </c>
      <c r="Q87" s="342">
        <v>0</v>
      </c>
      <c r="R87" s="342">
        <v>0</v>
      </c>
      <c r="S87" s="342">
        <v>0</v>
      </c>
      <c r="T87" s="342">
        <v>1</v>
      </c>
      <c r="U87" s="342">
        <v>0</v>
      </c>
      <c r="V87" s="342">
        <v>1</v>
      </c>
      <c r="W87" s="342">
        <v>0</v>
      </c>
      <c r="X87" s="342">
        <v>0</v>
      </c>
      <c r="Z87" s="242"/>
      <c r="AA87" s="242"/>
    </row>
    <row r="88" spans="1:27">
      <c r="A88" s="342" t="s">
        <v>1716</v>
      </c>
      <c r="B88" s="342">
        <v>1000</v>
      </c>
      <c r="C88" s="342">
        <v>5000</v>
      </c>
      <c r="D88" s="342">
        <v>1000</v>
      </c>
      <c r="E88" s="342">
        <v>1000</v>
      </c>
      <c r="F88" s="342">
        <v>1000</v>
      </c>
      <c r="G88" s="342">
        <v>1000</v>
      </c>
      <c r="H88" s="342">
        <v>1000</v>
      </c>
      <c r="I88" s="342">
        <v>1000</v>
      </c>
      <c r="J88" s="342">
        <v>1000</v>
      </c>
      <c r="K88" s="342">
        <v>1000</v>
      </c>
      <c r="L88" s="342">
        <v>1000</v>
      </c>
      <c r="M88" s="342">
        <v>1000</v>
      </c>
      <c r="N88" s="342">
        <v>1000</v>
      </c>
      <c r="O88" s="342">
        <v>1000</v>
      </c>
      <c r="P88" s="342">
        <v>1000</v>
      </c>
      <c r="Q88" s="342">
        <v>0</v>
      </c>
      <c r="R88" s="342">
        <v>0</v>
      </c>
      <c r="S88" s="342">
        <v>0</v>
      </c>
      <c r="T88" s="342">
        <v>1</v>
      </c>
      <c r="U88" s="342">
        <v>1</v>
      </c>
      <c r="V88" s="342">
        <v>1</v>
      </c>
      <c r="W88" s="342">
        <v>0</v>
      </c>
      <c r="X88" s="342">
        <v>0</v>
      </c>
      <c r="Z88" s="242"/>
      <c r="AA88" s="242"/>
    </row>
    <row r="89" spans="1:27">
      <c r="A89" s="342" t="s">
        <v>1968</v>
      </c>
      <c r="B89" s="342">
        <v>1000</v>
      </c>
      <c r="C89" s="342">
        <v>5000</v>
      </c>
      <c r="D89" s="342">
        <v>1000</v>
      </c>
      <c r="E89" s="342">
        <v>1000</v>
      </c>
      <c r="F89" s="342">
        <v>1000</v>
      </c>
      <c r="G89" s="342">
        <v>1000</v>
      </c>
      <c r="H89" s="342">
        <v>1000</v>
      </c>
      <c r="I89" s="342">
        <v>1000</v>
      </c>
      <c r="J89" s="342">
        <v>1000</v>
      </c>
      <c r="K89" s="342">
        <v>1000</v>
      </c>
      <c r="L89" s="342">
        <v>1000</v>
      </c>
      <c r="M89" s="342">
        <v>1000</v>
      </c>
      <c r="N89" s="342">
        <v>1000</v>
      </c>
      <c r="O89" s="342">
        <v>1000</v>
      </c>
      <c r="P89" s="342">
        <v>1000</v>
      </c>
      <c r="Q89" s="342">
        <v>0</v>
      </c>
      <c r="R89" s="342">
        <v>0</v>
      </c>
      <c r="S89" s="342">
        <v>0</v>
      </c>
      <c r="T89" s="342">
        <v>1</v>
      </c>
      <c r="U89" s="342">
        <v>0</v>
      </c>
      <c r="V89" s="342">
        <v>1</v>
      </c>
      <c r="W89" s="342">
        <v>0</v>
      </c>
      <c r="X89" s="342">
        <v>0</v>
      </c>
      <c r="Z89" s="242"/>
      <c r="AA89" s="242"/>
    </row>
    <row r="90" spans="1:27">
      <c r="A90" s="342" t="s">
        <v>2244</v>
      </c>
      <c r="B90" s="342">
        <v>1000</v>
      </c>
      <c r="C90" s="342">
        <v>5000</v>
      </c>
      <c r="D90" s="342">
        <v>1000</v>
      </c>
      <c r="E90" s="342">
        <v>1000</v>
      </c>
      <c r="F90" s="342">
        <v>1000</v>
      </c>
      <c r="G90" s="342">
        <v>1000</v>
      </c>
      <c r="H90" s="342">
        <v>1000</v>
      </c>
      <c r="I90" s="342">
        <v>1000</v>
      </c>
      <c r="J90" s="342">
        <v>1000</v>
      </c>
      <c r="K90" s="342">
        <v>1000</v>
      </c>
      <c r="L90" s="342">
        <v>1000</v>
      </c>
      <c r="M90" s="342">
        <v>1000</v>
      </c>
      <c r="N90" s="342">
        <v>1000</v>
      </c>
      <c r="O90" s="342">
        <v>1000</v>
      </c>
      <c r="P90" s="342">
        <v>1000</v>
      </c>
      <c r="Q90" s="342">
        <v>0</v>
      </c>
      <c r="R90" s="342">
        <v>0</v>
      </c>
      <c r="S90" s="342">
        <v>0</v>
      </c>
      <c r="T90" s="342">
        <v>1</v>
      </c>
      <c r="U90" s="342">
        <v>1</v>
      </c>
      <c r="V90" s="342">
        <v>1</v>
      </c>
      <c r="W90" s="342">
        <v>0</v>
      </c>
      <c r="X90" s="342">
        <v>0</v>
      </c>
      <c r="Z90" s="242"/>
      <c r="AA90" s="242"/>
    </row>
    <row r="91" spans="1:27">
      <c r="A91" s="342" t="s">
        <v>1163</v>
      </c>
      <c r="B91" s="342">
        <v>1000</v>
      </c>
      <c r="C91" s="342">
        <v>5000</v>
      </c>
      <c r="D91" s="342">
        <v>1000</v>
      </c>
      <c r="E91" s="342">
        <v>1000</v>
      </c>
      <c r="F91" s="342">
        <v>1000</v>
      </c>
      <c r="G91" s="342">
        <v>1000</v>
      </c>
      <c r="H91" s="342">
        <v>1000</v>
      </c>
      <c r="I91" s="342">
        <v>1000</v>
      </c>
      <c r="J91" s="342">
        <v>1000</v>
      </c>
      <c r="K91" s="342">
        <v>1000</v>
      </c>
      <c r="L91" s="342">
        <v>1000</v>
      </c>
      <c r="M91" s="342">
        <v>1000</v>
      </c>
      <c r="N91" s="342">
        <v>1000</v>
      </c>
      <c r="O91" s="342">
        <v>1000</v>
      </c>
      <c r="P91" s="342">
        <v>1000</v>
      </c>
      <c r="Q91" s="342">
        <v>0</v>
      </c>
      <c r="R91" s="342">
        <v>0</v>
      </c>
      <c r="S91" s="342">
        <v>0</v>
      </c>
      <c r="T91" s="342">
        <v>1</v>
      </c>
      <c r="U91" s="342">
        <v>1</v>
      </c>
      <c r="V91" s="342">
        <v>1</v>
      </c>
      <c r="W91" s="342">
        <v>0</v>
      </c>
      <c r="X91" s="342">
        <v>0</v>
      </c>
      <c r="Z91" s="242"/>
      <c r="AA91" s="242"/>
    </row>
    <row r="92" spans="1:27">
      <c r="A92" s="342" t="s">
        <v>1221</v>
      </c>
      <c r="B92" s="342">
        <v>1000</v>
      </c>
      <c r="C92" s="342">
        <v>5000</v>
      </c>
      <c r="D92" s="342">
        <v>1000</v>
      </c>
      <c r="E92" s="342">
        <v>1000</v>
      </c>
      <c r="F92" s="342">
        <v>1000</v>
      </c>
      <c r="G92" s="342">
        <v>1000</v>
      </c>
      <c r="H92" s="342">
        <v>1000</v>
      </c>
      <c r="I92" s="342">
        <v>1000</v>
      </c>
      <c r="J92" s="342">
        <v>1000</v>
      </c>
      <c r="K92" s="342">
        <v>1000</v>
      </c>
      <c r="L92" s="342">
        <v>1000</v>
      </c>
      <c r="M92" s="342">
        <v>1000</v>
      </c>
      <c r="N92" s="342">
        <v>1000</v>
      </c>
      <c r="O92" s="342">
        <v>1000</v>
      </c>
      <c r="P92" s="342">
        <v>1000</v>
      </c>
      <c r="Q92" s="342">
        <v>0</v>
      </c>
      <c r="R92" s="342">
        <v>0</v>
      </c>
      <c r="S92" s="342">
        <v>0</v>
      </c>
      <c r="T92" s="342">
        <v>1</v>
      </c>
      <c r="U92" s="342">
        <v>0</v>
      </c>
      <c r="V92" s="342">
        <v>1</v>
      </c>
      <c r="W92" s="342">
        <v>0</v>
      </c>
      <c r="X92" s="342">
        <v>0</v>
      </c>
      <c r="Z92" s="242"/>
      <c r="AA92" s="242"/>
    </row>
    <row r="93" spans="1:27">
      <c r="A93" s="342" t="s">
        <v>1230</v>
      </c>
      <c r="B93" s="342">
        <v>1000</v>
      </c>
      <c r="C93" s="342">
        <v>5000</v>
      </c>
      <c r="D93" s="342">
        <v>1000</v>
      </c>
      <c r="E93" s="342">
        <v>1000</v>
      </c>
      <c r="F93" s="342">
        <v>1000</v>
      </c>
      <c r="G93" s="342">
        <v>1000</v>
      </c>
      <c r="H93" s="342">
        <v>1000</v>
      </c>
      <c r="I93" s="342">
        <v>1000</v>
      </c>
      <c r="J93" s="342">
        <v>1000</v>
      </c>
      <c r="K93" s="342">
        <v>1000</v>
      </c>
      <c r="L93" s="342">
        <v>1000</v>
      </c>
      <c r="M93" s="342">
        <v>1000</v>
      </c>
      <c r="N93" s="342">
        <v>1000</v>
      </c>
      <c r="O93" s="342">
        <v>1000</v>
      </c>
      <c r="P93" s="342">
        <v>1000</v>
      </c>
      <c r="Q93" s="342">
        <v>0</v>
      </c>
      <c r="R93" s="342">
        <v>0</v>
      </c>
      <c r="S93" s="342">
        <v>0</v>
      </c>
      <c r="T93" s="342">
        <v>1</v>
      </c>
      <c r="U93" s="342">
        <v>1</v>
      </c>
      <c r="V93" s="342">
        <v>1</v>
      </c>
      <c r="W93" s="342">
        <v>0</v>
      </c>
      <c r="X93" s="342">
        <v>0</v>
      </c>
      <c r="Z93" s="242"/>
      <c r="AA93" s="242"/>
    </row>
    <row r="94" spans="1:27">
      <c r="A94" s="342" t="s">
        <v>1295</v>
      </c>
      <c r="B94" s="342">
        <v>1000</v>
      </c>
      <c r="C94" s="342">
        <v>5000</v>
      </c>
      <c r="D94" s="342">
        <v>1000</v>
      </c>
      <c r="E94" s="342">
        <v>1000</v>
      </c>
      <c r="F94" s="342">
        <v>1000</v>
      </c>
      <c r="G94" s="342">
        <v>1000</v>
      </c>
      <c r="H94" s="342">
        <v>1000</v>
      </c>
      <c r="I94" s="342">
        <v>1000</v>
      </c>
      <c r="J94" s="342">
        <v>1000</v>
      </c>
      <c r="K94" s="342">
        <v>1000</v>
      </c>
      <c r="L94" s="342">
        <v>1000</v>
      </c>
      <c r="M94" s="342">
        <v>1000</v>
      </c>
      <c r="N94" s="342">
        <v>1000</v>
      </c>
      <c r="O94" s="342">
        <v>1000</v>
      </c>
      <c r="P94" s="342">
        <v>1000</v>
      </c>
      <c r="Q94" s="342">
        <v>0</v>
      </c>
      <c r="R94" s="342">
        <v>0</v>
      </c>
      <c r="S94" s="342">
        <v>0</v>
      </c>
      <c r="T94" s="342">
        <v>1</v>
      </c>
      <c r="U94" s="342">
        <v>1</v>
      </c>
      <c r="V94" s="342">
        <v>1</v>
      </c>
      <c r="W94" s="342">
        <v>0</v>
      </c>
      <c r="X94" s="342">
        <v>0</v>
      </c>
      <c r="Z94" s="242"/>
      <c r="AA94" s="242"/>
    </row>
    <row r="95" spans="1:27">
      <c r="A95" s="342" t="s">
        <v>1304</v>
      </c>
      <c r="B95" s="342">
        <v>1000</v>
      </c>
      <c r="C95" s="342">
        <v>5000</v>
      </c>
      <c r="D95" s="342">
        <v>1000</v>
      </c>
      <c r="E95" s="342">
        <v>1000</v>
      </c>
      <c r="F95" s="342">
        <v>1000</v>
      </c>
      <c r="G95" s="342">
        <v>1000</v>
      </c>
      <c r="H95" s="342">
        <v>1000</v>
      </c>
      <c r="I95" s="342">
        <v>1000</v>
      </c>
      <c r="J95" s="342">
        <v>1000</v>
      </c>
      <c r="K95" s="342">
        <v>1000</v>
      </c>
      <c r="L95" s="342">
        <v>1000</v>
      </c>
      <c r="M95" s="342">
        <v>1000</v>
      </c>
      <c r="N95" s="342">
        <v>1000</v>
      </c>
      <c r="O95" s="342">
        <v>1000</v>
      </c>
      <c r="P95" s="342">
        <v>1000</v>
      </c>
      <c r="Q95" s="342">
        <v>0</v>
      </c>
      <c r="R95" s="342">
        <v>0</v>
      </c>
      <c r="S95" s="342">
        <v>0</v>
      </c>
      <c r="T95" s="342">
        <v>1</v>
      </c>
      <c r="U95" s="342">
        <v>0</v>
      </c>
      <c r="V95" s="342">
        <v>1</v>
      </c>
      <c r="W95" s="342">
        <v>0</v>
      </c>
      <c r="X95" s="342">
        <v>0</v>
      </c>
      <c r="Z95" s="242"/>
      <c r="AA95" s="242"/>
    </row>
    <row r="96" spans="1:27">
      <c r="A96" s="342" t="s">
        <v>1343</v>
      </c>
      <c r="B96" s="342">
        <v>1000</v>
      </c>
      <c r="C96" s="342">
        <v>5000</v>
      </c>
      <c r="D96" s="342">
        <v>1000</v>
      </c>
      <c r="E96" s="342">
        <v>1000</v>
      </c>
      <c r="F96" s="342">
        <v>1000</v>
      </c>
      <c r="G96" s="342">
        <v>1000</v>
      </c>
      <c r="H96" s="342">
        <v>1000</v>
      </c>
      <c r="I96" s="342">
        <v>1000</v>
      </c>
      <c r="J96" s="342">
        <v>1000</v>
      </c>
      <c r="K96" s="342">
        <v>1000</v>
      </c>
      <c r="L96" s="342">
        <v>1000</v>
      </c>
      <c r="M96" s="342">
        <v>1000</v>
      </c>
      <c r="N96" s="342">
        <v>1000</v>
      </c>
      <c r="O96" s="342">
        <v>1000</v>
      </c>
      <c r="P96" s="342">
        <v>1000</v>
      </c>
      <c r="Q96" s="342">
        <v>0</v>
      </c>
      <c r="R96" s="342">
        <v>0</v>
      </c>
      <c r="S96" s="342">
        <v>0</v>
      </c>
      <c r="T96" s="342">
        <v>1</v>
      </c>
      <c r="U96" s="342">
        <v>1</v>
      </c>
      <c r="V96" s="342">
        <v>1</v>
      </c>
      <c r="W96" s="342">
        <v>0</v>
      </c>
      <c r="X96" s="342">
        <v>0</v>
      </c>
      <c r="Z96" s="242"/>
      <c r="AA96" s="242"/>
    </row>
    <row r="97" spans="1:27">
      <c r="A97" s="342" t="s">
        <v>1483</v>
      </c>
      <c r="B97" s="342">
        <v>1000</v>
      </c>
      <c r="C97" s="342">
        <v>5000</v>
      </c>
      <c r="D97" s="342">
        <v>1000</v>
      </c>
      <c r="E97" s="342">
        <v>1000</v>
      </c>
      <c r="F97" s="342">
        <v>1000</v>
      </c>
      <c r="G97" s="342">
        <v>1000</v>
      </c>
      <c r="H97" s="342">
        <v>1000</v>
      </c>
      <c r="I97" s="342">
        <v>1000</v>
      </c>
      <c r="J97" s="342">
        <v>1000</v>
      </c>
      <c r="K97" s="342">
        <v>1000</v>
      </c>
      <c r="L97" s="342">
        <v>1000</v>
      </c>
      <c r="M97" s="342">
        <v>1000</v>
      </c>
      <c r="N97" s="342">
        <v>1000</v>
      </c>
      <c r="O97" s="342">
        <v>1000</v>
      </c>
      <c r="P97" s="342">
        <v>1000</v>
      </c>
      <c r="Q97" s="342">
        <v>0</v>
      </c>
      <c r="R97" s="342">
        <v>0</v>
      </c>
      <c r="S97" s="342">
        <v>0</v>
      </c>
      <c r="T97" s="342">
        <v>1</v>
      </c>
      <c r="U97" s="342">
        <v>1</v>
      </c>
      <c r="V97" s="342">
        <v>1</v>
      </c>
      <c r="W97" s="342">
        <v>0</v>
      </c>
      <c r="X97" s="342">
        <v>0</v>
      </c>
      <c r="Z97" s="242"/>
      <c r="AA97" s="242"/>
    </row>
    <row r="98" spans="1:27">
      <c r="A98" s="342" t="s">
        <v>1579</v>
      </c>
      <c r="B98" s="342">
        <v>1000</v>
      </c>
      <c r="C98" s="342">
        <v>5000</v>
      </c>
      <c r="D98" s="342">
        <v>1000</v>
      </c>
      <c r="E98" s="342">
        <v>1000</v>
      </c>
      <c r="F98" s="342">
        <v>1000</v>
      </c>
      <c r="G98" s="342">
        <v>1000</v>
      </c>
      <c r="H98" s="342">
        <v>1000</v>
      </c>
      <c r="I98" s="342">
        <v>1000</v>
      </c>
      <c r="J98" s="342">
        <v>1000</v>
      </c>
      <c r="K98" s="342">
        <v>1000</v>
      </c>
      <c r="L98" s="342">
        <v>1000</v>
      </c>
      <c r="M98" s="342">
        <v>1000</v>
      </c>
      <c r="N98" s="342">
        <v>1000</v>
      </c>
      <c r="O98" s="342">
        <v>1000</v>
      </c>
      <c r="P98" s="342">
        <v>1000</v>
      </c>
      <c r="Q98" s="342">
        <v>0</v>
      </c>
      <c r="R98" s="342">
        <v>0</v>
      </c>
      <c r="S98" s="342">
        <v>0</v>
      </c>
      <c r="T98" s="342">
        <v>1</v>
      </c>
      <c r="U98" s="342">
        <v>1</v>
      </c>
      <c r="V98" s="342">
        <v>1</v>
      </c>
      <c r="W98" s="342">
        <v>0</v>
      </c>
      <c r="X98" s="342">
        <v>0</v>
      </c>
      <c r="Z98" s="242"/>
      <c r="AA98" s="242"/>
    </row>
    <row r="99" spans="1:27">
      <c r="A99" s="342" t="s">
        <v>1746</v>
      </c>
      <c r="B99" s="342">
        <v>1000</v>
      </c>
      <c r="C99" s="342">
        <v>5000</v>
      </c>
      <c r="D99" s="342">
        <v>1000</v>
      </c>
      <c r="E99" s="342">
        <v>1000</v>
      </c>
      <c r="F99" s="342">
        <v>1000</v>
      </c>
      <c r="G99" s="342">
        <v>1000</v>
      </c>
      <c r="H99" s="342">
        <v>1000</v>
      </c>
      <c r="I99" s="342">
        <v>1000</v>
      </c>
      <c r="J99" s="342">
        <v>1000</v>
      </c>
      <c r="K99" s="342">
        <v>1000</v>
      </c>
      <c r="L99" s="342">
        <v>1000</v>
      </c>
      <c r="M99" s="342">
        <v>1000</v>
      </c>
      <c r="N99" s="342">
        <v>1000</v>
      </c>
      <c r="O99" s="342">
        <v>1000</v>
      </c>
      <c r="P99" s="342">
        <v>1000</v>
      </c>
      <c r="Q99" s="342">
        <v>0</v>
      </c>
      <c r="R99" s="342">
        <v>0</v>
      </c>
      <c r="S99" s="342">
        <v>0</v>
      </c>
      <c r="T99" s="342">
        <v>1</v>
      </c>
      <c r="U99" s="342">
        <v>0</v>
      </c>
      <c r="V99" s="342">
        <v>1</v>
      </c>
      <c r="W99" s="342">
        <v>0</v>
      </c>
      <c r="X99" s="342">
        <v>0</v>
      </c>
      <c r="Z99" s="242"/>
      <c r="AA99" s="242"/>
    </row>
    <row r="100" spans="1:27">
      <c r="A100" s="342" t="s">
        <v>1962</v>
      </c>
      <c r="B100" s="342">
        <v>1000</v>
      </c>
      <c r="C100" s="342">
        <v>5000</v>
      </c>
      <c r="D100" s="342">
        <v>1000</v>
      </c>
      <c r="E100" s="342">
        <v>1000</v>
      </c>
      <c r="F100" s="342">
        <v>1000</v>
      </c>
      <c r="G100" s="342">
        <v>1000</v>
      </c>
      <c r="H100" s="342">
        <v>1000</v>
      </c>
      <c r="I100" s="342">
        <v>1000</v>
      </c>
      <c r="J100" s="342">
        <v>1000</v>
      </c>
      <c r="K100" s="342">
        <v>1000</v>
      </c>
      <c r="L100" s="342">
        <v>1000</v>
      </c>
      <c r="M100" s="342">
        <v>1000</v>
      </c>
      <c r="N100" s="342">
        <v>1000</v>
      </c>
      <c r="O100" s="342">
        <v>1000</v>
      </c>
      <c r="P100" s="342">
        <v>1000</v>
      </c>
      <c r="Q100" s="342">
        <v>0</v>
      </c>
      <c r="R100" s="342">
        <v>0</v>
      </c>
      <c r="S100" s="342">
        <v>0</v>
      </c>
      <c r="T100" s="342">
        <v>1</v>
      </c>
      <c r="U100" s="342">
        <v>0</v>
      </c>
      <c r="V100" s="342">
        <v>1</v>
      </c>
      <c r="W100" s="342">
        <v>0</v>
      </c>
      <c r="X100" s="342">
        <v>0</v>
      </c>
      <c r="Z100" s="242"/>
      <c r="AA100" s="242"/>
    </row>
    <row r="101" spans="1:27">
      <c r="A101" s="342" t="s">
        <v>2163</v>
      </c>
      <c r="B101" s="342">
        <v>1000</v>
      </c>
      <c r="C101" s="342">
        <v>5000</v>
      </c>
      <c r="D101" s="342">
        <v>1000</v>
      </c>
      <c r="E101" s="342">
        <v>1000</v>
      </c>
      <c r="F101" s="342">
        <v>1000</v>
      </c>
      <c r="G101" s="342">
        <v>1000</v>
      </c>
      <c r="H101" s="342">
        <v>1000</v>
      </c>
      <c r="I101" s="342">
        <v>1000</v>
      </c>
      <c r="J101" s="342">
        <v>1000</v>
      </c>
      <c r="K101" s="342">
        <v>1000</v>
      </c>
      <c r="L101" s="342">
        <v>1000</v>
      </c>
      <c r="M101" s="342">
        <v>1000</v>
      </c>
      <c r="N101" s="342">
        <v>1000</v>
      </c>
      <c r="O101" s="342">
        <v>1000</v>
      </c>
      <c r="P101" s="342">
        <v>1000</v>
      </c>
      <c r="Q101" s="342">
        <v>0</v>
      </c>
      <c r="R101" s="342">
        <v>0</v>
      </c>
      <c r="S101" s="342">
        <v>0</v>
      </c>
      <c r="T101" s="342">
        <v>1</v>
      </c>
      <c r="U101" s="342">
        <v>1</v>
      </c>
      <c r="V101" s="342">
        <v>1</v>
      </c>
      <c r="W101" s="342">
        <v>0</v>
      </c>
      <c r="X101" s="342">
        <v>0</v>
      </c>
      <c r="Z101" s="242"/>
      <c r="AA101" s="242"/>
    </row>
    <row r="102" spans="1:27">
      <c r="A102" s="342" t="s">
        <v>2208</v>
      </c>
      <c r="B102" s="342">
        <v>1000</v>
      </c>
      <c r="C102" s="342">
        <v>5000</v>
      </c>
      <c r="D102" s="342">
        <v>1000</v>
      </c>
      <c r="E102" s="342">
        <v>1000</v>
      </c>
      <c r="F102" s="342">
        <v>1000</v>
      </c>
      <c r="G102" s="342">
        <v>1000</v>
      </c>
      <c r="H102" s="342">
        <v>1000</v>
      </c>
      <c r="I102" s="342">
        <v>1000</v>
      </c>
      <c r="J102" s="342">
        <v>1000</v>
      </c>
      <c r="K102" s="342">
        <v>1000</v>
      </c>
      <c r="L102" s="342">
        <v>1000</v>
      </c>
      <c r="M102" s="342">
        <v>1000</v>
      </c>
      <c r="N102" s="342">
        <v>1000</v>
      </c>
      <c r="O102" s="342">
        <v>1000</v>
      </c>
      <c r="P102" s="342">
        <v>1000</v>
      </c>
      <c r="Q102" s="342">
        <v>0</v>
      </c>
      <c r="R102" s="342">
        <v>0</v>
      </c>
      <c r="S102" s="342">
        <v>0</v>
      </c>
      <c r="T102" s="342">
        <v>1</v>
      </c>
      <c r="U102" s="342">
        <v>1</v>
      </c>
      <c r="V102" s="342">
        <v>1</v>
      </c>
      <c r="W102" s="342">
        <v>0</v>
      </c>
      <c r="X102" s="342">
        <v>0</v>
      </c>
      <c r="Z102" s="242"/>
      <c r="AA102" s="242"/>
    </row>
    <row r="103" spans="1:27">
      <c r="A103" s="342" t="s">
        <v>1307</v>
      </c>
      <c r="B103" s="342">
        <v>1000</v>
      </c>
      <c r="C103" s="342">
        <v>5000</v>
      </c>
      <c r="D103" s="342">
        <v>1000</v>
      </c>
      <c r="E103" s="342">
        <v>1000</v>
      </c>
      <c r="F103" s="342">
        <v>1000</v>
      </c>
      <c r="G103" s="342">
        <v>1000</v>
      </c>
      <c r="H103" s="342">
        <v>1000</v>
      </c>
      <c r="I103" s="342">
        <v>1000</v>
      </c>
      <c r="J103" s="342">
        <v>1000</v>
      </c>
      <c r="K103" s="342">
        <v>1000</v>
      </c>
      <c r="L103" s="342">
        <v>1000</v>
      </c>
      <c r="M103" s="342">
        <v>1000</v>
      </c>
      <c r="N103" s="342">
        <v>1000</v>
      </c>
      <c r="O103" s="342">
        <v>1000</v>
      </c>
      <c r="P103" s="342">
        <v>1000</v>
      </c>
      <c r="Q103" s="342">
        <v>0</v>
      </c>
      <c r="R103" s="342">
        <v>0</v>
      </c>
      <c r="S103" s="342">
        <v>0</v>
      </c>
      <c r="T103" s="342">
        <v>1</v>
      </c>
      <c r="U103" s="342">
        <v>1</v>
      </c>
      <c r="V103" s="342">
        <v>1</v>
      </c>
      <c r="W103" s="342">
        <v>0</v>
      </c>
      <c r="X103" s="342">
        <v>0</v>
      </c>
      <c r="Z103" s="242"/>
      <c r="AA103" s="242"/>
    </row>
    <row r="104" spans="1:27">
      <c r="A104" s="342" t="s">
        <v>1349</v>
      </c>
      <c r="B104" s="342">
        <v>1000</v>
      </c>
      <c r="C104" s="342">
        <v>5000</v>
      </c>
      <c r="D104" s="342">
        <v>1000</v>
      </c>
      <c r="E104" s="342">
        <v>1000</v>
      </c>
      <c r="F104" s="342">
        <v>1000</v>
      </c>
      <c r="G104" s="342">
        <v>1000</v>
      </c>
      <c r="H104" s="342">
        <v>1000</v>
      </c>
      <c r="I104" s="342">
        <v>1000</v>
      </c>
      <c r="J104" s="342">
        <v>1000</v>
      </c>
      <c r="K104" s="342">
        <v>1000</v>
      </c>
      <c r="L104" s="342">
        <v>1000</v>
      </c>
      <c r="M104" s="342">
        <v>1000</v>
      </c>
      <c r="N104" s="342">
        <v>1000</v>
      </c>
      <c r="O104" s="342">
        <v>1000</v>
      </c>
      <c r="P104" s="342">
        <v>1000</v>
      </c>
      <c r="Q104" s="342">
        <v>0</v>
      </c>
      <c r="R104" s="342">
        <v>0</v>
      </c>
      <c r="S104" s="342">
        <v>0</v>
      </c>
      <c r="T104" s="342">
        <v>1</v>
      </c>
      <c r="U104" s="342">
        <v>0</v>
      </c>
      <c r="V104" s="342">
        <v>1</v>
      </c>
      <c r="W104" s="342">
        <v>0</v>
      </c>
      <c r="X104" s="342">
        <v>0</v>
      </c>
      <c r="Z104" s="242"/>
      <c r="AA104" s="242"/>
    </row>
    <row r="105" spans="1:27">
      <c r="A105" s="342" t="s">
        <v>1516</v>
      </c>
      <c r="B105" s="342">
        <v>1000</v>
      </c>
      <c r="C105" s="342">
        <v>5000</v>
      </c>
      <c r="D105" s="342">
        <v>1000</v>
      </c>
      <c r="E105" s="342">
        <v>1000</v>
      </c>
      <c r="F105" s="342">
        <v>1000</v>
      </c>
      <c r="G105" s="342">
        <v>1000</v>
      </c>
      <c r="H105" s="342">
        <v>1000</v>
      </c>
      <c r="I105" s="342">
        <v>1000</v>
      </c>
      <c r="J105" s="342">
        <v>1000</v>
      </c>
      <c r="K105" s="342">
        <v>1000</v>
      </c>
      <c r="L105" s="342">
        <v>1000</v>
      </c>
      <c r="M105" s="342">
        <v>1000</v>
      </c>
      <c r="N105" s="342">
        <v>1000</v>
      </c>
      <c r="O105" s="342">
        <v>1000</v>
      </c>
      <c r="P105" s="342">
        <v>1000</v>
      </c>
      <c r="Q105" s="342">
        <v>0</v>
      </c>
      <c r="R105" s="342">
        <v>0</v>
      </c>
      <c r="S105" s="342">
        <v>0</v>
      </c>
      <c r="T105" s="342">
        <v>1</v>
      </c>
      <c r="U105" s="342">
        <v>0</v>
      </c>
      <c r="V105" s="342">
        <v>1</v>
      </c>
      <c r="W105" s="342">
        <v>0</v>
      </c>
      <c r="X105" s="342">
        <v>0</v>
      </c>
      <c r="Z105" s="242"/>
      <c r="AA105" s="242"/>
    </row>
    <row r="106" spans="1:27">
      <c r="A106" s="342" t="s">
        <v>1528</v>
      </c>
      <c r="B106" s="342">
        <v>1000</v>
      </c>
      <c r="C106" s="342">
        <v>5000</v>
      </c>
      <c r="D106" s="342">
        <v>1000</v>
      </c>
      <c r="E106" s="342">
        <v>1000</v>
      </c>
      <c r="F106" s="342">
        <v>1000</v>
      </c>
      <c r="G106" s="342">
        <v>1000</v>
      </c>
      <c r="H106" s="342">
        <v>1000</v>
      </c>
      <c r="I106" s="342">
        <v>1000</v>
      </c>
      <c r="J106" s="342">
        <v>1000</v>
      </c>
      <c r="K106" s="342">
        <v>1000</v>
      </c>
      <c r="L106" s="342">
        <v>1000</v>
      </c>
      <c r="M106" s="342">
        <v>1000</v>
      </c>
      <c r="N106" s="342">
        <v>1000</v>
      </c>
      <c r="O106" s="342">
        <v>1000</v>
      </c>
      <c r="P106" s="342">
        <v>1000</v>
      </c>
      <c r="Q106" s="342">
        <v>0</v>
      </c>
      <c r="R106" s="342">
        <v>0</v>
      </c>
      <c r="S106" s="342">
        <v>0</v>
      </c>
      <c r="T106" s="342">
        <v>1</v>
      </c>
      <c r="U106" s="342">
        <v>0</v>
      </c>
      <c r="V106" s="342">
        <v>1</v>
      </c>
      <c r="W106" s="342">
        <v>0</v>
      </c>
      <c r="X106" s="342">
        <v>0</v>
      </c>
      <c r="Z106" s="242"/>
      <c r="AA106" s="242"/>
    </row>
    <row r="107" spans="1:27">
      <c r="A107" s="342" t="s">
        <v>2112</v>
      </c>
      <c r="B107" s="342">
        <v>1000</v>
      </c>
      <c r="C107" s="342">
        <v>5000</v>
      </c>
      <c r="D107" s="342">
        <v>1000</v>
      </c>
      <c r="E107" s="342">
        <v>1000</v>
      </c>
      <c r="F107" s="342">
        <v>1000</v>
      </c>
      <c r="G107" s="342">
        <v>1000</v>
      </c>
      <c r="H107" s="342">
        <v>1000</v>
      </c>
      <c r="I107" s="342">
        <v>1000</v>
      </c>
      <c r="J107" s="342">
        <v>1000</v>
      </c>
      <c r="K107" s="342">
        <v>1000</v>
      </c>
      <c r="L107" s="342">
        <v>1000</v>
      </c>
      <c r="M107" s="342">
        <v>1000</v>
      </c>
      <c r="N107" s="342">
        <v>1000</v>
      </c>
      <c r="O107" s="342">
        <v>1000</v>
      </c>
      <c r="P107" s="342">
        <v>1000</v>
      </c>
      <c r="Q107" s="342">
        <v>0</v>
      </c>
      <c r="R107" s="342">
        <v>0</v>
      </c>
      <c r="S107" s="342">
        <v>0</v>
      </c>
      <c r="T107" s="342">
        <v>1</v>
      </c>
      <c r="U107" s="342">
        <v>1</v>
      </c>
      <c r="V107" s="342">
        <v>1</v>
      </c>
      <c r="W107" s="342">
        <v>0</v>
      </c>
      <c r="X107" s="342">
        <v>0</v>
      </c>
      <c r="Z107" s="242"/>
      <c r="AA107" s="242"/>
    </row>
    <row r="108" spans="1:27">
      <c r="A108" s="342" t="s">
        <v>2169</v>
      </c>
      <c r="B108" s="342">
        <v>1000</v>
      </c>
      <c r="C108" s="342">
        <v>5000</v>
      </c>
      <c r="D108" s="342">
        <v>1000</v>
      </c>
      <c r="E108" s="342">
        <v>1000</v>
      </c>
      <c r="F108" s="342">
        <v>1000</v>
      </c>
      <c r="G108" s="342">
        <v>1000</v>
      </c>
      <c r="H108" s="342">
        <v>1000</v>
      </c>
      <c r="I108" s="342">
        <v>1000</v>
      </c>
      <c r="J108" s="342">
        <v>1000</v>
      </c>
      <c r="K108" s="342">
        <v>1000</v>
      </c>
      <c r="L108" s="342">
        <v>1000</v>
      </c>
      <c r="M108" s="342">
        <v>1000</v>
      </c>
      <c r="N108" s="342">
        <v>1000</v>
      </c>
      <c r="O108" s="342">
        <v>1000</v>
      </c>
      <c r="P108" s="342">
        <v>1000</v>
      </c>
      <c r="Q108" s="342">
        <v>0</v>
      </c>
      <c r="R108" s="342">
        <v>0</v>
      </c>
      <c r="S108" s="342">
        <v>0</v>
      </c>
      <c r="T108" s="342">
        <v>1</v>
      </c>
      <c r="U108" s="342">
        <v>0</v>
      </c>
      <c r="V108" s="342">
        <v>1</v>
      </c>
      <c r="W108" s="342">
        <v>0</v>
      </c>
      <c r="X108" s="342">
        <v>0</v>
      </c>
      <c r="Z108" s="242"/>
      <c r="AA108" s="242"/>
    </row>
    <row r="109" spans="1:27">
      <c r="A109" s="342" t="s">
        <v>1166</v>
      </c>
      <c r="B109" s="342">
        <v>1000</v>
      </c>
      <c r="C109" s="342">
        <v>5000</v>
      </c>
      <c r="D109" s="342">
        <v>1000</v>
      </c>
      <c r="E109" s="342">
        <v>1000</v>
      </c>
      <c r="F109" s="342">
        <v>1000</v>
      </c>
      <c r="G109" s="342">
        <v>1000</v>
      </c>
      <c r="H109" s="342">
        <v>1000</v>
      </c>
      <c r="I109" s="342">
        <v>1000</v>
      </c>
      <c r="J109" s="342">
        <v>1000</v>
      </c>
      <c r="K109" s="342">
        <v>1000</v>
      </c>
      <c r="L109" s="342">
        <v>1000</v>
      </c>
      <c r="M109" s="342">
        <v>1000</v>
      </c>
      <c r="N109" s="342">
        <v>1000</v>
      </c>
      <c r="O109" s="342">
        <v>1000</v>
      </c>
      <c r="P109" s="342">
        <v>1000</v>
      </c>
      <c r="Q109" s="342">
        <v>0</v>
      </c>
      <c r="R109" s="342">
        <v>0</v>
      </c>
      <c r="S109" s="342">
        <v>0</v>
      </c>
      <c r="T109" s="342">
        <v>1</v>
      </c>
      <c r="U109" s="342">
        <v>0</v>
      </c>
      <c r="V109" s="342">
        <v>1</v>
      </c>
      <c r="W109" s="342">
        <v>0</v>
      </c>
      <c r="X109" s="342">
        <v>0</v>
      </c>
      <c r="Z109" s="242"/>
      <c r="AA109" s="242"/>
    </row>
    <row r="110" spans="1:27">
      <c r="A110" s="342" t="s">
        <v>1443</v>
      </c>
      <c r="B110" s="342">
        <v>1000</v>
      </c>
      <c r="C110" s="342">
        <v>5000</v>
      </c>
      <c r="D110" s="342">
        <v>1000</v>
      </c>
      <c r="E110" s="342">
        <v>1000</v>
      </c>
      <c r="F110" s="342">
        <v>1000</v>
      </c>
      <c r="G110" s="342">
        <v>1000</v>
      </c>
      <c r="H110" s="342">
        <v>1000</v>
      </c>
      <c r="I110" s="342">
        <v>1000</v>
      </c>
      <c r="J110" s="342">
        <v>1000</v>
      </c>
      <c r="K110" s="342">
        <v>1000</v>
      </c>
      <c r="L110" s="342">
        <v>1000</v>
      </c>
      <c r="M110" s="342">
        <v>1000</v>
      </c>
      <c r="N110" s="342">
        <v>1000</v>
      </c>
      <c r="O110" s="342">
        <v>1000</v>
      </c>
      <c r="P110" s="342">
        <v>1000</v>
      </c>
      <c r="Q110" s="342">
        <v>0</v>
      </c>
      <c r="R110" s="342">
        <v>0</v>
      </c>
      <c r="S110" s="342">
        <v>0</v>
      </c>
      <c r="T110" s="342">
        <v>1</v>
      </c>
      <c r="U110" s="342">
        <v>0</v>
      </c>
      <c r="V110" s="342">
        <v>1</v>
      </c>
      <c r="W110" s="342">
        <v>0</v>
      </c>
      <c r="X110" s="342">
        <v>0</v>
      </c>
      <c r="Z110" s="242"/>
      <c r="AA110" s="242"/>
    </row>
    <row r="111" spans="1:27">
      <c r="A111" s="342" t="s">
        <v>1474</v>
      </c>
      <c r="B111" s="342">
        <v>1000</v>
      </c>
      <c r="C111" s="342">
        <v>5000</v>
      </c>
      <c r="D111" s="342">
        <v>1000</v>
      </c>
      <c r="E111" s="342">
        <v>1000</v>
      </c>
      <c r="F111" s="342">
        <v>1000</v>
      </c>
      <c r="G111" s="342">
        <v>1000</v>
      </c>
      <c r="H111" s="342">
        <v>1000</v>
      </c>
      <c r="I111" s="342">
        <v>1000</v>
      </c>
      <c r="J111" s="342">
        <v>1000</v>
      </c>
      <c r="K111" s="342">
        <v>1000</v>
      </c>
      <c r="L111" s="342">
        <v>1000</v>
      </c>
      <c r="M111" s="342">
        <v>1000</v>
      </c>
      <c r="N111" s="342">
        <v>1000</v>
      </c>
      <c r="O111" s="342">
        <v>1000</v>
      </c>
      <c r="P111" s="342">
        <v>1000</v>
      </c>
      <c r="Q111" s="342">
        <v>0</v>
      </c>
      <c r="R111" s="342">
        <v>0</v>
      </c>
      <c r="S111" s="342">
        <v>0</v>
      </c>
      <c r="T111" s="342">
        <v>1</v>
      </c>
      <c r="U111" s="342">
        <v>0</v>
      </c>
      <c r="V111" s="342">
        <v>1</v>
      </c>
      <c r="W111" s="342">
        <v>0</v>
      </c>
      <c r="X111" s="342">
        <v>0</v>
      </c>
      <c r="Z111" s="242"/>
      <c r="AA111" s="242"/>
    </row>
    <row r="112" spans="1:27">
      <c r="A112" s="342" t="s">
        <v>1507</v>
      </c>
      <c r="B112" s="342">
        <v>1000</v>
      </c>
      <c r="C112" s="342">
        <v>5000</v>
      </c>
      <c r="D112" s="342">
        <v>1000</v>
      </c>
      <c r="E112" s="342">
        <v>1000</v>
      </c>
      <c r="F112" s="342">
        <v>1000</v>
      </c>
      <c r="G112" s="342">
        <v>1000</v>
      </c>
      <c r="H112" s="342">
        <v>1000</v>
      </c>
      <c r="I112" s="342">
        <v>1000</v>
      </c>
      <c r="J112" s="342">
        <v>1000</v>
      </c>
      <c r="K112" s="342">
        <v>1000</v>
      </c>
      <c r="L112" s="342">
        <v>1000</v>
      </c>
      <c r="M112" s="342">
        <v>1000</v>
      </c>
      <c r="N112" s="342">
        <v>1000</v>
      </c>
      <c r="O112" s="342">
        <v>1000</v>
      </c>
      <c r="P112" s="342">
        <v>1000</v>
      </c>
      <c r="Q112" s="342">
        <v>0</v>
      </c>
      <c r="R112" s="342">
        <v>0</v>
      </c>
      <c r="S112" s="342">
        <v>0</v>
      </c>
      <c r="T112" s="342">
        <v>1</v>
      </c>
      <c r="U112" s="342">
        <v>1</v>
      </c>
      <c r="V112" s="342">
        <v>1</v>
      </c>
      <c r="W112" s="342">
        <v>0</v>
      </c>
      <c r="X112" s="342">
        <v>0</v>
      </c>
      <c r="Z112" s="242"/>
      <c r="AA112" s="242"/>
    </row>
    <row r="113" spans="1:27">
      <c r="A113" s="342" t="s">
        <v>1537</v>
      </c>
      <c r="B113" s="342">
        <v>1000</v>
      </c>
      <c r="C113" s="342">
        <v>5000</v>
      </c>
      <c r="D113" s="342">
        <v>1000</v>
      </c>
      <c r="E113" s="342">
        <v>1000</v>
      </c>
      <c r="F113" s="342">
        <v>1000</v>
      </c>
      <c r="G113" s="342">
        <v>1000</v>
      </c>
      <c r="H113" s="342">
        <v>1000</v>
      </c>
      <c r="I113" s="342">
        <v>1000</v>
      </c>
      <c r="J113" s="342">
        <v>1000</v>
      </c>
      <c r="K113" s="342">
        <v>1000</v>
      </c>
      <c r="L113" s="342">
        <v>1000</v>
      </c>
      <c r="M113" s="342">
        <v>1000</v>
      </c>
      <c r="N113" s="342">
        <v>1000</v>
      </c>
      <c r="O113" s="342">
        <v>1000</v>
      </c>
      <c r="P113" s="342">
        <v>1000</v>
      </c>
      <c r="Q113" s="342">
        <v>0</v>
      </c>
      <c r="R113" s="342">
        <v>0</v>
      </c>
      <c r="S113" s="342">
        <v>0</v>
      </c>
      <c r="T113" s="342">
        <v>1</v>
      </c>
      <c r="U113" s="342">
        <v>1</v>
      </c>
      <c r="V113" s="342">
        <v>1</v>
      </c>
      <c r="W113" s="342">
        <v>0</v>
      </c>
      <c r="X113" s="342">
        <v>0</v>
      </c>
      <c r="Z113" s="242"/>
      <c r="AA113" s="242"/>
    </row>
    <row r="114" spans="1:27">
      <c r="A114" s="342" t="s">
        <v>1585</v>
      </c>
      <c r="B114" s="342">
        <v>1000</v>
      </c>
      <c r="C114" s="342">
        <v>5000</v>
      </c>
      <c r="D114" s="342">
        <v>1000</v>
      </c>
      <c r="E114" s="342">
        <v>1000</v>
      </c>
      <c r="F114" s="342">
        <v>1000</v>
      </c>
      <c r="G114" s="342">
        <v>1000</v>
      </c>
      <c r="H114" s="342">
        <v>1000</v>
      </c>
      <c r="I114" s="342">
        <v>1000</v>
      </c>
      <c r="J114" s="342">
        <v>1000</v>
      </c>
      <c r="K114" s="342">
        <v>1000</v>
      </c>
      <c r="L114" s="342">
        <v>1000</v>
      </c>
      <c r="M114" s="342">
        <v>1000</v>
      </c>
      <c r="N114" s="342">
        <v>1000</v>
      </c>
      <c r="O114" s="342">
        <v>1000</v>
      </c>
      <c r="P114" s="342">
        <v>1000</v>
      </c>
      <c r="Q114" s="342">
        <v>0</v>
      </c>
      <c r="R114" s="342">
        <v>0</v>
      </c>
      <c r="S114" s="342">
        <v>0</v>
      </c>
      <c r="T114" s="342">
        <v>1</v>
      </c>
      <c r="U114" s="342">
        <v>0</v>
      </c>
      <c r="V114" s="342">
        <v>1</v>
      </c>
      <c r="W114" s="342">
        <v>0</v>
      </c>
      <c r="X114" s="342">
        <v>0</v>
      </c>
      <c r="Z114" s="242"/>
      <c r="AA114" s="242"/>
    </row>
    <row r="115" spans="1:27">
      <c r="A115" s="342" t="s">
        <v>1594</v>
      </c>
      <c r="B115" s="342">
        <v>1000</v>
      </c>
      <c r="C115" s="342">
        <v>5000</v>
      </c>
      <c r="D115" s="342">
        <v>1000</v>
      </c>
      <c r="E115" s="342">
        <v>1000</v>
      </c>
      <c r="F115" s="342">
        <v>1000</v>
      </c>
      <c r="G115" s="342">
        <v>1000</v>
      </c>
      <c r="H115" s="342">
        <v>1000</v>
      </c>
      <c r="I115" s="342">
        <v>1000</v>
      </c>
      <c r="J115" s="342">
        <v>1000</v>
      </c>
      <c r="K115" s="342">
        <v>1000</v>
      </c>
      <c r="L115" s="342">
        <v>1000</v>
      </c>
      <c r="M115" s="342">
        <v>1000</v>
      </c>
      <c r="N115" s="342">
        <v>1000</v>
      </c>
      <c r="O115" s="342">
        <v>1000</v>
      </c>
      <c r="P115" s="342">
        <v>1000</v>
      </c>
      <c r="Q115" s="342">
        <v>0</v>
      </c>
      <c r="R115" s="342">
        <v>0</v>
      </c>
      <c r="S115" s="342">
        <v>0</v>
      </c>
      <c r="T115" s="342">
        <v>1</v>
      </c>
      <c r="U115" s="342">
        <v>0</v>
      </c>
      <c r="V115" s="342">
        <v>1</v>
      </c>
      <c r="W115" s="342">
        <v>0</v>
      </c>
      <c r="X115" s="342">
        <v>0</v>
      </c>
      <c r="Z115" s="242"/>
      <c r="AA115" s="242"/>
    </row>
    <row r="116" spans="1:27">
      <c r="A116" s="342" t="s">
        <v>1794</v>
      </c>
      <c r="B116" s="342">
        <v>1000</v>
      </c>
      <c r="C116" s="342">
        <v>5000</v>
      </c>
      <c r="D116" s="342">
        <v>1000</v>
      </c>
      <c r="E116" s="342">
        <v>1000</v>
      </c>
      <c r="F116" s="342">
        <v>1000</v>
      </c>
      <c r="G116" s="342">
        <v>1000</v>
      </c>
      <c r="H116" s="342">
        <v>1000</v>
      </c>
      <c r="I116" s="342">
        <v>1000</v>
      </c>
      <c r="J116" s="342">
        <v>1000</v>
      </c>
      <c r="K116" s="342">
        <v>1000</v>
      </c>
      <c r="L116" s="342">
        <v>1000</v>
      </c>
      <c r="M116" s="342">
        <v>1000</v>
      </c>
      <c r="N116" s="342">
        <v>1000</v>
      </c>
      <c r="O116" s="342">
        <v>1000</v>
      </c>
      <c r="P116" s="342">
        <v>1000</v>
      </c>
      <c r="Q116" s="342">
        <v>0</v>
      </c>
      <c r="R116" s="342">
        <v>0</v>
      </c>
      <c r="S116" s="342">
        <v>0</v>
      </c>
      <c r="T116" s="342">
        <v>1</v>
      </c>
      <c r="U116" s="342">
        <v>1</v>
      </c>
      <c r="V116" s="342">
        <v>1</v>
      </c>
      <c r="W116" s="342">
        <v>0</v>
      </c>
      <c r="X116" s="342">
        <v>0</v>
      </c>
      <c r="Z116" s="242"/>
      <c r="AA116" s="242"/>
    </row>
    <row r="117" spans="1:27">
      <c r="A117" s="342" t="s">
        <v>1983</v>
      </c>
      <c r="B117" s="342">
        <v>1000</v>
      </c>
      <c r="C117" s="342">
        <v>5000</v>
      </c>
      <c r="D117" s="342">
        <v>1000</v>
      </c>
      <c r="E117" s="342">
        <v>1000</v>
      </c>
      <c r="F117" s="342">
        <v>1000</v>
      </c>
      <c r="G117" s="342">
        <v>1000</v>
      </c>
      <c r="H117" s="342">
        <v>1000</v>
      </c>
      <c r="I117" s="342">
        <v>1000</v>
      </c>
      <c r="J117" s="342">
        <v>1000</v>
      </c>
      <c r="K117" s="342">
        <v>1000</v>
      </c>
      <c r="L117" s="342">
        <v>1000</v>
      </c>
      <c r="M117" s="342">
        <v>1000</v>
      </c>
      <c r="N117" s="342">
        <v>1000</v>
      </c>
      <c r="O117" s="342">
        <v>1000</v>
      </c>
      <c r="P117" s="342">
        <v>1000</v>
      </c>
      <c r="Q117" s="342">
        <v>0</v>
      </c>
      <c r="R117" s="342">
        <v>0</v>
      </c>
      <c r="S117" s="342">
        <v>0</v>
      </c>
      <c r="T117" s="342">
        <v>1</v>
      </c>
      <c r="U117" s="342">
        <v>0</v>
      </c>
      <c r="V117" s="342">
        <v>1</v>
      </c>
      <c r="W117" s="342">
        <v>0</v>
      </c>
      <c r="X117" s="342">
        <v>0</v>
      </c>
      <c r="Z117" s="242"/>
      <c r="AA117" s="242"/>
    </row>
    <row r="118" spans="1:27">
      <c r="A118" s="342" t="s">
        <v>2166</v>
      </c>
      <c r="B118" s="342">
        <v>1000</v>
      </c>
      <c r="C118" s="342">
        <v>5000</v>
      </c>
      <c r="D118" s="342">
        <v>1000</v>
      </c>
      <c r="E118" s="342">
        <v>1000</v>
      </c>
      <c r="F118" s="342">
        <v>1000</v>
      </c>
      <c r="G118" s="342">
        <v>1000</v>
      </c>
      <c r="H118" s="342">
        <v>1000</v>
      </c>
      <c r="I118" s="342">
        <v>1000</v>
      </c>
      <c r="J118" s="342">
        <v>1000</v>
      </c>
      <c r="K118" s="342">
        <v>1000</v>
      </c>
      <c r="L118" s="342">
        <v>1000</v>
      </c>
      <c r="M118" s="342">
        <v>1000</v>
      </c>
      <c r="N118" s="342">
        <v>1000</v>
      </c>
      <c r="O118" s="342">
        <v>1000</v>
      </c>
      <c r="P118" s="342">
        <v>1000</v>
      </c>
      <c r="Q118" s="342">
        <v>0</v>
      </c>
      <c r="R118" s="342">
        <v>0</v>
      </c>
      <c r="S118" s="342">
        <v>0</v>
      </c>
      <c r="T118" s="342">
        <v>1</v>
      </c>
      <c r="U118" s="342">
        <v>0</v>
      </c>
      <c r="V118" s="342">
        <v>1</v>
      </c>
      <c r="W118" s="342">
        <v>0</v>
      </c>
      <c r="X118" s="342">
        <v>0</v>
      </c>
      <c r="Z118" s="242"/>
      <c r="AA118" s="242"/>
    </row>
    <row r="119" spans="1:27">
      <c r="A119" s="342" t="s">
        <v>2319</v>
      </c>
      <c r="B119" s="342">
        <v>1000</v>
      </c>
      <c r="C119" s="342">
        <v>5000</v>
      </c>
      <c r="D119" s="342">
        <v>1000</v>
      </c>
      <c r="E119" s="342">
        <v>1000</v>
      </c>
      <c r="F119" s="342">
        <v>1000</v>
      </c>
      <c r="G119" s="342">
        <v>1000</v>
      </c>
      <c r="H119" s="342">
        <v>1000</v>
      </c>
      <c r="I119" s="342">
        <v>1000</v>
      </c>
      <c r="J119" s="342">
        <v>1000</v>
      </c>
      <c r="K119" s="342">
        <v>1000</v>
      </c>
      <c r="L119" s="342">
        <v>1000</v>
      </c>
      <c r="M119" s="342">
        <v>1000</v>
      </c>
      <c r="N119" s="342">
        <v>1000</v>
      </c>
      <c r="O119" s="342">
        <v>1000</v>
      </c>
      <c r="P119" s="342">
        <v>1000</v>
      </c>
      <c r="Q119" s="342">
        <v>0</v>
      </c>
      <c r="R119" s="342">
        <v>0</v>
      </c>
      <c r="S119" s="342">
        <v>0</v>
      </c>
      <c r="T119" s="342">
        <v>1</v>
      </c>
      <c r="U119" s="342">
        <v>1</v>
      </c>
      <c r="V119" s="342">
        <v>1</v>
      </c>
      <c r="W119" s="342">
        <v>0</v>
      </c>
      <c r="X119" s="342">
        <v>0</v>
      </c>
      <c r="Z119" s="242"/>
      <c r="AA119" s="242"/>
    </row>
    <row r="120" spans="1:27">
      <c r="A120" s="342" t="s">
        <v>1248</v>
      </c>
      <c r="B120" s="342">
        <v>1000</v>
      </c>
      <c r="C120" s="342">
        <v>5000</v>
      </c>
      <c r="D120" s="342">
        <v>1000</v>
      </c>
      <c r="E120" s="342">
        <v>1000</v>
      </c>
      <c r="F120" s="342">
        <v>1000</v>
      </c>
      <c r="G120" s="342">
        <v>1000</v>
      </c>
      <c r="H120" s="342">
        <v>1000</v>
      </c>
      <c r="I120" s="342">
        <v>1000</v>
      </c>
      <c r="J120" s="342">
        <v>1000</v>
      </c>
      <c r="K120" s="342">
        <v>1000</v>
      </c>
      <c r="L120" s="342">
        <v>1000</v>
      </c>
      <c r="M120" s="342">
        <v>1000</v>
      </c>
      <c r="N120" s="342">
        <v>1000</v>
      </c>
      <c r="O120" s="342">
        <v>1000</v>
      </c>
      <c r="P120" s="342">
        <v>1000</v>
      </c>
      <c r="Q120" s="342">
        <v>0</v>
      </c>
      <c r="R120" s="342">
        <v>0</v>
      </c>
      <c r="S120" s="342">
        <v>0</v>
      </c>
      <c r="T120" s="342">
        <v>1</v>
      </c>
      <c r="U120" s="342">
        <v>0</v>
      </c>
      <c r="V120" s="342">
        <v>1</v>
      </c>
      <c r="W120" s="342">
        <v>0</v>
      </c>
      <c r="X120" s="342">
        <v>0</v>
      </c>
      <c r="Z120" s="242"/>
      <c r="AA120" s="242"/>
    </row>
    <row r="121" spans="1:27">
      <c r="A121" s="342" t="s">
        <v>1370</v>
      </c>
      <c r="B121" s="342">
        <v>1000</v>
      </c>
      <c r="C121" s="342">
        <v>5000</v>
      </c>
      <c r="D121" s="342">
        <v>1000</v>
      </c>
      <c r="E121" s="342">
        <v>1000</v>
      </c>
      <c r="F121" s="342">
        <v>1000</v>
      </c>
      <c r="G121" s="342">
        <v>1000</v>
      </c>
      <c r="H121" s="342">
        <v>1000</v>
      </c>
      <c r="I121" s="342">
        <v>1000</v>
      </c>
      <c r="J121" s="342">
        <v>1000</v>
      </c>
      <c r="K121" s="342">
        <v>1000</v>
      </c>
      <c r="L121" s="342">
        <v>1000</v>
      </c>
      <c r="M121" s="342">
        <v>1000</v>
      </c>
      <c r="N121" s="342">
        <v>1000</v>
      </c>
      <c r="O121" s="342">
        <v>1000</v>
      </c>
      <c r="P121" s="342">
        <v>1000</v>
      </c>
      <c r="Q121" s="342">
        <v>0</v>
      </c>
      <c r="R121" s="342">
        <v>0</v>
      </c>
      <c r="S121" s="342">
        <v>0</v>
      </c>
      <c r="T121" s="342">
        <v>1</v>
      </c>
      <c r="U121" s="342">
        <v>1</v>
      </c>
      <c r="V121" s="342">
        <v>1</v>
      </c>
      <c r="W121" s="342">
        <v>0</v>
      </c>
      <c r="X121" s="342">
        <v>0</v>
      </c>
      <c r="Z121" s="242"/>
      <c r="AA121" s="242"/>
    </row>
    <row r="122" spans="1:27">
      <c r="A122" s="342" t="s">
        <v>1612</v>
      </c>
      <c r="B122" s="342">
        <v>1000</v>
      </c>
      <c r="C122" s="342">
        <v>5000</v>
      </c>
      <c r="D122" s="342">
        <v>1000</v>
      </c>
      <c r="E122" s="342">
        <v>1000</v>
      </c>
      <c r="F122" s="342">
        <v>1000</v>
      </c>
      <c r="G122" s="342">
        <v>1000</v>
      </c>
      <c r="H122" s="342">
        <v>1000</v>
      </c>
      <c r="I122" s="342">
        <v>1000</v>
      </c>
      <c r="J122" s="342">
        <v>1000</v>
      </c>
      <c r="K122" s="342">
        <v>1000</v>
      </c>
      <c r="L122" s="342">
        <v>1000</v>
      </c>
      <c r="M122" s="342">
        <v>1000</v>
      </c>
      <c r="N122" s="342">
        <v>1000</v>
      </c>
      <c r="O122" s="342">
        <v>1000</v>
      </c>
      <c r="P122" s="342">
        <v>1000</v>
      </c>
      <c r="Q122" s="342">
        <v>0</v>
      </c>
      <c r="R122" s="342">
        <v>0</v>
      </c>
      <c r="S122" s="342">
        <v>0</v>
      </c>
      <c r="T122" s="342">
        <v>1</v>
      </c>
      <c r="U122" s="342">
        <v>0</v>
      </c>
      <c r="V122" s="342">
        <v>1</v>
      </c>
      <c r="W122" s="342">
        <v>0</v>
      </c>
      <c r="X122" s="342">
        <v>0</v>
      </c>
      <c r="Z122" s="242"/>
      <c r="AA122" s="242"/>
    </row>
    <row r="123" spans="1:27">
      <c r="A123" s="342" t="s">
        <v>1830</v>
      </c>
      <c r="B123" s="342">
        <v>1000</v>
      </c>
      <c r="C123" s="342">
        <v>5000</v>
      </c>
      <c r="D123" s="342">
        <v>1000</v>
      </c>
      <c r="E123" s="342">
        <v>1000</v>
      </c>
      <c r="F123" s="342">
        <v>1000</v>
      </c>
      <c r="G123" s="342">
        <v>1000</v>
      </c>
      <c r="H123" s="342">
        <v>1000</v>
      </c>
      <c r="I123" s="342">
        <v>1000</v>
      </c>
      <c r="J123" s="342">
        <v>1000</v>
      </c>
      <c r="K123" s="342">
        <v>1000</v>
      </c>
      <c r="L123" s="342">
        <v>1000</v>
      </c>
      <c r="M123" s="342">
        <v>1000</v>
      </c>
      <c r="N123" s="342">
        <v>1000</v>
      </c>
      <c r="O123" s="342">
        <v>1000</v>
      </c>
      <c r="P123" s="342">
        <v>1000</v>
      </c>
      <c r="Q123" s="342">
        <v>0</v>
      </c>
      <c r="R123" s="342">
        <v>0</v>
      </c>
      <c r="S123" s="342">
        <v>0</v>
      </c>
      <c r="T123" s="342">
        <v>1</v>
      </c>
      <c r="U123" s="342">
        <v>0</v>
      </c>
      <c r="V123" s="342">
        <v>1</v>
      </c>
      <c r="W123" s="342">
        <v>0</v>
      </c>
      <c r="X123" s="342">
        <v>0</v>
      </c>
      <c r="Z123" s="242"/>
      <c r="AA123" s="242"/>
    </row>
    <row r="124" spans="1:27">
      <c r="A124" s="342" t="s">
        <v>2181</v>
      </c>
      <c r="B124" s="342">
        <v>1000</v>
      </c>
      <c r="C124" s="342">
        <v>5000</v>
      </c>
      <c r="D124" s="342">
        <v>1000</v>
      </c>
      <c r="E124" s="342">
        <v>1000</v>
      </c>
      <c r="F124" s="342">
        <v>1000</v>
      </c>
      <c r="G124" s="342">
        <v>1000</v>
      </c>
      <c r="H124" s="342">
        <v>1000</v>
      </c>
      <c r="I124" s="342">
        <v>1000</v>
      </c>
      <c r="J124" s="342">
        <v>1000</v>
      </c>
      <c r="K124" s="342">
        <v>1000</v>
      </c>
      <c r="L124" s="342">
        <v>1000</v>
      </c>
      <c r="M124" s="342">
        <v>1000</v>
      </c>
      <c r="N124" s="342">
        <v>1000</v>
      </c>
      <c r="O124" s="342">
        <v>1000</v>
      </c>
      <c r="P124" s="342">
        <v>1000</v>
      </c>
      <c r="Q124" s="342">
        <v>0</v>
      </c>
      <c r="R124" s="342">
        <v>0</v>
      </c>
      <c r="S124" s="342">
        <v>0</v>
      </c>
      <c r="T124" s="342">
        <v>1</v>
      </c>
      <c r="U124" s="342">
        <v>0</v>
      </c>
      <c r="V124" s="342">
        <v>1</v>
      </c>
      <c r="W124" s="342">
        <v>0</v>
      </c>
      <c r="X124" s="342">
        <v>0</v>
      </c>
      <c r="Z124" s="242"/>
      <c r="AA124" s="242"/>
    </row>
    <row r="125" spans="1:27">
      <c r="A125" s="342" t="s">
        <v>2238</v>
      </c>
      <c r="B125" s="342">
        <v>1000</v>
      </c>
      <c r="C125" s="342">
        <v>5000</v>
      </c>
      <c r="D125" s="342">
        <v>1000</v>
      </c>
      <c r="E125" s="342">
        <v>1000</v>
      </c>
      <c r="F125" s="342">
        <v>1000</v>
      </c>
      <c r="G125" s="342">
        <v>1000</v>
      </c>
      <c r="H125" s="342">
        <v>1000</v>
      </c>
      <c r="I125" s="342">
        <v>1000</v>
      </c>
      <c r="J125" s="342">
        <v>1000</v>
      </c>
      <c r="K125" s="342">
        <v>1000</v>
      </c>
      <c r="L125" s="342">
        <v>1000</v>
      </c>
      <c r="M125" s="342">
        <v>1000</v>
      </c>
      <c r="N125" s="342">
        <v>1000</v>
      </c>
      <c r="O125" s="342">
        <v>1000</v>
      </c>
      <c r="P125" s="342">
        <v>1000</v>
      </c>
      <c r="Q125" s="342">
        <v>0</v>
      </c>
      <c r="R125" s="342">
        <v>0</v>
      </c>
      <c r="S125" s="342">
        <v>0</v>
      </c>
      <c r="T125" s="342">
        <v>1</v>
      </c>
      <c r="U125" s="342">
        <v>0</v>
      </c>
      <c r="V125" s="342">
        <v>1</v>
      </c>
      <c r="W125" s="342">
        <v>0</v>
      </c>
      <c r="X125" s="342">
        <v>0</v>
      </c>
      <c r="Z125" s="242"/>
      <c r="AA125" s="242"/>
    </row>
    <row r="126" spans="1:27">
      <c r="A126" s="342" t="s">
        <v>1138</v>
      </c>
      <c r="B126" s="342">
        <v>1000</v>
      </c>
      <c r="C126" s="342">
        <v>5000</v>
      </c>
      <c r="D126" s="342">
        <v>1000</v>
      </c>
      <c r="E126" s="342">
        <v>1000</v>
      </c>
      <c r="F126" s="342">
        <v>1000</v>
      </c>
      <c r="G126" s="342">
        <v>1000</v>
      </c>
      <c r="H126" s="342">
        <v>1000</v>
      </c>
      <c r="I126" s="342">
        <v>1000</v>
      </c>
      <c r="J126" s="342">
        <v>1000</v>
      </c>
      <c r="K126" s="342">
        <v>1000</v>
      </c>
      <c r="L126" s="342">
        <v>1000</v>
      </c>
      <c r="M126" s="342">
        <v>1000</v>
      </c>
      <c r="N126" s="342">
        <v>1000</v>
      </c>
      <c r="O126" s="342">
        <v>1000</v>
      </c>
      <c r="P126" s="342">
        <v>1000</v>
      </c>
      <c r="Q126" s="342">
        <v>0</v>
      </c>
      <c r="R126" s="342">
        <v>0</v>
      </c>
      <c r="S126" s="342">
        <v>0</v>
      </c>
      <c r="T126" s="342">
        <v>1</v>
      </c>
      <c r="U126" s="342">
        <v>1</v>
      </c>
      <c r="V126" s="342">
        <v>1</v>
      </c>
      <c r="W126" s="342">
        <v>0</v>
      </c>
      <c r="X126" s="342">
        <v>0</v>
      </c>
      <c r="Z126" s="242"/>
      <c r="AA126" s="242"/>
    </row>
    <row r="127" spans="1:27">
      <c r="A127" s="342" t="s">
        <v>1292</v>
      </c>
      <c r="B127" s="342">
        <v>1000</v>
      </c>
      <c r="C127" s="342">
        <v>5000</v>
      </c>
      <c r="D127" s="342">
        <v>1000</v>
      </c>
      <c r="E127" s="342">
        <v>1000</v>
      </c>
      <c r="F127" s="342">
        <v>1000</v>
      </c>
      <c r="G127" s="342">
        <v>1000</v>
      </c>
      <c r="H127" s="342">
        <v>1000</v>
      </c>
      <c r="I127" s="342">
        <v>1000</v>
      </c>
      <c r="J127" s="342">
        <v>1000</v>
      </c>
      <c r="K127" s="342">
        <v>1000</v>
      </c>
      <c r="L127" s="342">
        <v>1000</v>
      </c>
      <c r="M127" s="342">
        <v>1000</v>
      </c>
      <c r="N127" s="342">
        <v>1000</v>
      </c>
      <c r="O127" s="342">
        <v>1000</v>
      </c>
      <c r="P127" s="342">
        <v>1000</v>
      </c>
      <c r="Q127" s="342">
        <v>0</v>
      </c>
      <c r="R127" s="342">
        <v>0</v>
      </c>
      <c r="S127" s="342">
        <v>0</v>
      </c>
      <c r="T127" s="342">
        <v>1</v>
      </c>
      <c r="U127" s="342">
        <v>1</v>
      </c>
      <c r="V127" s="342">
        <v>1</v>
      </c>
      <c r="W127" s="342">
        <v>0</v>
      </c>
      <c r="X127" s="342">
        <v>0</v>
      </c>
      <c r="Z127" s="242"/>
      <c r="AA127" s="242"/>
    </row>
    <row r="128" spans="1:27">
      <c r="A128" s="342" t="s">
        <v>1376</v>
      </c>
      <c r="B128" s="342">
        <v>1000</v>
      </c>
      <c r="C128" s="342">
        <v>5000</v>
      </c>
      <c r="D128" s="342">
        <v>1000</v>
      </c>
      <c r="E128" s="342">
        <v>1000</v>
      </c>
      <c r="F128" s="342">
        <v>1000</v>
      </c>
      <c r="G128" s="342">
        <v>1000</v>
      </c>
      <c r="H128" s="342">
        <v>1000</v>
      </c>
      <c r="I128" s="342">
        <v>1000</v>
      </c>
      <c r="J128" s="342">
        <v>1000</v>
      </c>
      <c r="K128" s="342">
        <v>1000</v>
      </c>
      <c r="L128" s="342">
        <v>1000</v>
      </c>
      <c r="M128" s="342">
        <v>1000</v>
      </c>
      <c r="N128" s="342">
        <v>1000</v>
      </c>
      <c r="O128" s="342">
        <v>1000</v>
      </c>
      <c r="P128" s="342">
        <v>1000</v>
      </c>
      <c r="Q128" s="342">
        <v>0</v>
      </c>
      <c r="R128" s="342">
        <v>0</v>
      </c>
      <c r="S128" s="342">
        <v>0</v>
      </c>
      <c r="T128" s="342">
        <v>1</v>
      </c>
      <c r="U128" s="342">
        <v>1</v>
      </c>
      <c r="V128" s="342">
        <v>1</v>
      </c>
      <c r="W128" s="342">
        <v>0</v>
      </c>
      <c r="X128" s="342">
        <v>0</v>
      </c>
      <c r="Z128" s="242"/>
      <c r="AA128" s="242"/>
    </row>
    <row r="129" spans="1:27">
      <c r="A129" s="342" t="s">
        <v>1419</v>
      </c>
      <c r="B129" s="342">
        <v>1000</v>
      </c>
      <c r="C129" s="342">
        <v>5000</v>
      </c>
      <c r="D129" s="342">
        <v>1000</v>
      </c>
      <c r="E129" s="342">
        <v>1000</v>
      </c>
      <c r="F129" s="342">
        <v>1000</v>
      </c>
      <c r="G129" s="342">
        <v>1000</v>
      </c>
      <c r="H129" s="342">
        <v>1000</v>
      </c>
      <c r="I129" s="342">
        <v>1000</v>
      </c>
      <c r="J129" s="342">
        <v>1000</v>
      </c>
      <c r="K129" s="342">
        <v>1000</v>
      </c>
      <c r="L129" s="342">
        <v>1000</v>
      </c>
      <c r="M129" s="342">
        <v>1000</v>
      </c>
      <c r="N129" s="342">
        <v>1000</v>
      </c>
      <c r="O129" s="342">
        <v>1000</v>
      </c>
      <c r="P129" s="342">
        <v>1000</v>
      </c>
      <c r="Q129" s="342">
        <v>0</v>
      </c>
      <c r="R129" s="342">
        <v>0</v>
      </c>
      <c r="S129" s="342">
        <v>0</v>
      </c>
      <c r="T129" s="342">
        <v>1</v>
      </c>
      <c r="U129" s="342">
        <v>1</v>
      </c>
      <c r="V129" s="342">
        <v>1</v>
      </c>
      <c r="W129" s="342">
        <v>0</v>
      </c>
      <c r="X129" s="342">
        <v>0</v>
      </c>
      <c r="Z129" s="242"/>
      <c r="AA129" s="242"/>
    </row>
    <row r="130" spans="1:27">
      <c r="A130" s="342" t="s">
        <v>1540</v>
      </c>
      <c r="B130" s="342">
        <v>1000</v>
      </c>
      <c r="C130" s="342">
        <v>5000</v>
      </c>
      <c r="D130" s="342">
        <v>1000</v>
      </c>
      <c r="E130" s="342">
        <v>1000</v>
      </c>
      <c r="F130" s="342">
        <v>1000</v>
      </c>
      <c r="G130" s="342">
        <v>1000</v>
      </c>
      <c r="H130" s="342">
        <v>1000</v>
      </c>
      <c r="I130" s="342">
        <v>1000</v>
      </c>
      <c r="J130" s="342">
        <v>1000</v>
      </c>
      <c r="K130" s="342">
        <v>1000</v>
      </c>
      <c r="L130" s="342">
        <v>1000</v>
      </c>
      <c r="M130" s="342">
        <v>1000</v>
      </c>
      <c r="N130" s="342">
        <v>1000</v>
      </c>
      <c r="O130" s="342">
        <v>1000</v>
      </c>
      <c r="P130" s="342">
        <v>1000</v>
      </c>
      <c r="Q130" s="342">
        <v>0</v>
      </c>
      <c r="R130" s="342">
        <v>0</v>
      </c>
      <c r="S130" s="342">
        <v>0</v>
      </c>
      <c r="T130" s="342">
        <v>1</v>
      </c>
      <c r="U130" s="342">
        <v>1</v>
      </c>
      <c r="V130" s="342">
        <v>1</v>
      </c>
      <c r="W130" s="342">
        <v>0</v>
      </c>
      <c r="X130" s="342">
        <v>0</v>
      </c>
      <c r="Z130" s="242"/>
      <c r="AA130" s="242"/>
    </row>
    <row r="131" spans="1:27">
      <c r="A131" s="342" t="s">
        <v>1743</v>
      </c>
      <c r="B131" s="342">
        <v>1000</v>
      </c>
      <c r="C131" s="342">
        <v>5000</v>
      </c>
      <c r="D131" s="342">
        <v>1000</v>
      </c>
      <c r="E131" s="342">
        <v>1000</v>
      </c>
      <c r="F131" s="342">
        <v>1000</v>
      </c>
      <c r="G131" s="342">
        <v>1000</v>
      </c>
      <c r="H131" s="342">
        <v>1000</v>
      </c>
      <c r="I131" s="342">
        <v>1000</v>
      </c>
      <c r="J131" s="342">
        <v>1000</v>
      </c>
      <c r="K131" s="342">
        <v>1000</v>
      </c>
      <c r="L131" s="342">
        <v>1000</v>
      </c>
      <c r="M131" s="342">
        <v>1000</v>
      </c>
      <c r="N131" s="342">
        <v>1000</v>
      </c>
      <c r="O131" s="342">
        <v>1000</v>
      </c>
      <c r="P131" s="342">
        <v>1000</v>
      </c>
      <c r="Q131" s="342">
        <v>0</v>
      </c>
      <c r="R131" s="342">
        <v>0</v>
      </c>
      <c r="S131" s="342">
        <v>0</v>
      </c>
      <c r="T131" s="342">
        <v>1</v>
      </c>
      <c r="U131" s="342">
        <v>0</v>
      </c>
      <c r="V131" s="342">
        <v>1</v>
      </c>
      <c r="W131" s="342">
        <v>0</v>
      </c>
      <c r="X131" s="342">
        <v>0</v>
      </c>
      <c r="Z131" s="242"/>
      <c r="AA131" s="242"/>
    </row>
    <row r="132" spans="1:27">
      <c r="A132" s="342" t="s">
        <v>1998</v>
      </c>
      <c r="B132" s="342">
        <v>1000</v>
      </c>
      <c r="C132" s="342">
        <v>5000</v>
      </c>
      <c r="D132" s="342">
        <v>1000</v>
      </c>
      <c r="E132" s="342">
        <v>1000</v>
      </c>
      <c r="F132" s="342">
        <v>1000</v>
      </c>
      <c r="G132" s="342">
        <v>1000</v>
      </c>
      <c r="H132" s="342">
        <v>1000</v>
      </c>
      <c r="I132" s="342">
        <v>1000</v>
      </c>
      <c r="J132" s="342">
        <v>1000</v>
      </c>
      <c r="K132" s="342">
        <v>1000</v>
      </c>
      <c r="L132" s="342">
        <v>1000</v>
      </c>
      <c r="M132" s="342">
        <v>1000</v>
      </c>
      <c r="N132" s="342">
        <v>1000</v>
      </c>
      <c r="O132" s="342">
        <v>1000</v>
      </c>
      <c r="P132" s="342">
        <v>1000</v>
      </c>
      <c r="Q132" s="342">
        <v>0</v>
      </c>
      <c r="R132" s="342">
        <v>0</v>
      </c>
      <c r="S132" s="342">
        <v>0</v>
      </c>
      <c r="T132" s="342">
        <v>1</v>
      </c>
      <c r="U132" s="342">
        <v>0</v>
      </c>
      <c r="V132" s="342">
        <v>1</v>
      </c>
      <c r="W132" s="342">
        <v>0</v>
      </c>
      <c r="X132" s="342">
        <v>0</v>
      </c>
      <c r="Z132" s="242"/>
      <c r="AA132" s="242"/>
    </row>
    <row r="133" spans="1:27">
      <c r="A133" s="342" t="s">
        <v>1513</v>
      </c>
      <c r="B133" s="342">
        <v>1000</v>
      </c>
      <c r="C133" s="342">
        <v>5000</v>
      </c>
      <c r="D133" s="342">
        <v>1000</v>
      </c>
      <c r="E133" s="342">
        <v>1000</v>
      </c>
      <c r="F133" s="342">
        <v>1000</v>
      </c>
      <c r="G133" s="342">
        <v>1000</v>
      </c>
      <c r="H133" s="342">
        <v>1000</v>
      </c>
      <c r="I133" s="342">
        <v>1000</v>
      </c>
      <c r="J133" s="342">
        <v>1000</v>
      </c>
      <c r="K133" s="342">
        <v>1000</v>
      </c>
      <c r="L133" s="342">
        <v>1000</v>
      </c>
      <c r="M133" s="342">
        <v>1000</v>
      </c>
      <c r="N133" s="342">
        <v>1000</v>
      </c>
      <c r="O133" s="342">
        <v>1000</v>
      </c>
      <c r="P133" s="342">
        <v>1000</v>
      </c>
      <c r="Q133" s="342">
        <v>0</v>
      </c>
      <c r="R133" s="342">
        <v>0</v>
      </c>
      <c r="S133" s="342">
        <v>0</v>
      </c>
      <c r="T133" s="342">
        <v>1</v>
      </c>
      <c r="U133" s="342">
        <v>1</v>
      </c>
      <c r="V133" s="342">
        <v>1</v>
      </c>
      <c r="W133" s="342">
        <v>0</v>
      </c>
      <c r="X133" s="342">
        <v>0</v>
      </c>
      <c r="Z133" s="242"/>
      <c r="AA133" s="242"/>
    </row>
    <row r="134" spans="1:27">
      <c r="A134" s="342" t="s">
        <v>2139</v>
      </c>
      <c r="B134" s="342">
        <v>1000</v>
      </c>
      <c r="C134" s="342">
        <v>5000</v>
      </c>
      <c r="D134" s="342">
        <v>1000</v>
      </c>
      <c r="E134" s="342">
        <v>1000</v>
      </c>
      <c r="F134" s="342">
        <v>1000</v>
      </c>
      <c r="G134" s="342">
        <v>1000</v>
      </c>
      <c r="H134" s="342">
        <v>1000</v>
      </c>
      <c r="I134" s="342">
        <v>1000</v>
      </c>
      <c r="J134" s="342">
        <v>1000</v>
      </c>
      <c r="K134" s="342">
        <v>1000</v>
      </c>
      <c r="L134" s="342">
        <v>1000</v>
      </c>
      <c r="M134" s="342">
        <v>1000</v>
      </c>
      <c r="N134" s="342">
        <v>1000</v>
      </c>
      <c r="O134" s="342">
        <v>1000</v>
      </c>
      <c r="P134" s="342">
        <v>1000</v>
      </c>
      <c r="Q134" s="342">
        <v>0</v>
      </c>
      <c r="R134" s="342">
        <v>0</v>
      </c>
      <c r="S134" s="342">
        <v>0</v>
      </c>
      <c r="T134" s="342">
        <v>1</v>
      </c>
      <c r="U134" s="342">
        <v>0</v>
      </c>
      <c r="V134" s="342">
        <v>1</v>
      </c>
      <c r="W134" s="342">
        <v>0</v>
      </c>
      <c r="X134" s="342">
        <v>0</v>
      </c>
      <c r="Z134" s="242"/>
      <c r="AA134" s="242"/>
    </row>
    <row r="135" spans="1:27">
      <c r="A135" s="342" t="s">
        <v>2175</v>
      </c>
      <c r="B135" s="342">
        <v>1000</v>
      </c>
      <c r="C135" s="342">
        <v>5000</v>
      </c>
      <c r="D135" s="342">
        <v>1000</v>
      </c>
      <c r="E135" s="342">
        <v>1000</v>
      </c>
      <c r="F135" s="342">
        <v>1000</v>
      </c>
      <c r="G135" s="342">
        <v>1000</v>
      </c>
      <c r="H135" s="342">
        <v>1000</v>
      </c>
      <c r="I135" s="342">
        <v>1000</v>
      </c>
      <c r="J135" s="342">
        <v>1000</v>
      </c>
      <c r="K135" s="342">
        <v>1000</v>
      </c>
      <c r="L135" s="342">
        <v>1000</v>
      </c>
      <c r="M135" s="342">
        <v>1000</v>
      </c>
      <c r="N135" s="342">
        <v>1000</v>
      </c>
      <c r="O135" s="342">
        <v>1000</v>
      </c>
      <c r="P135" s="342">
        <v>1000</v>
      </c>
      <c r="Q135" s="342">
        <v>0</v>
      </c>
      <c r="R135" s="342">
        <v>0</v>
      </c>
      <c r="S135" s="342">
        <v>0</v>
      </c>
      <c r="T135" s="342">
        <v>1</v>
      </c>
      <c r="U135" s="342">
        <v>1</v>
      </c>
      <c r="V135" s="342">
        <v>1</v>
      </c>
      <c r="W135" s="342">
        <v>0</v>
      </c>
      <c r="X135" s="342">
        <v>0</v>
      </c>
      <c r="Z135" s="242"/>
      <c r="AA135" s="242"/>
    </row>
    <row r="136" spans="1:27">
      <c r="A136" s="342" t="s">
        <v>2187</v>
      </c>
      <c r="B136" s="342">
        <v>1000</v>
      </c>
      <c r="C136" s="342">
        <v>5000</v>
      </c>
      <c r="D136" s="342">
        <v>1000</v>
      </c>
      <c r="E136" s="342">
        <v>1000</v>
      </c>
      <c r="F136" s="342">
        <v>1000</v>
      </c>
      <c r="G136" s="342">
        <v>1000</v>
      </c>
      <c r="H136" s="342">
        <v>1000</v>
      </c>
      <c r="I136" s="342">
        <v>1000</v>
      </c>
      <c r="J136" s="342">
        <v>1000</v>
      </c>
      <c r="K136" s="342">
        <v>1000</v>
      </c>
      <c r="L136" s="342">
        <v>1000</v>
      </c>
      <c r="M136" s="342">
        <v>1000</v>
      </c>
      <c r="N136" s="342">
        <v>1000</v>
      </c>
      <c r="O136" s="342">
        <v>1000</v>
      </c>
      <c r="P136" s="342">
        <v>1000</v>
      </c>
      <c r="Q136" s="342">
        <v>0</v>
      </c>
      <c r="R136" s="342">
        <v>0</v>
      </c>
      <c r="S136" s="342">
        <v>0</v>
      </c>
      <c r="T136" s="342">
        <v>1</v>
      </c>
      <c r="U136" s="342">
        <v>0</v>
      </c>
      <c r="V136" s="342">
        <v>1</v>
      </c>
      <c r="W136" s="342">
        <v>0</v>
      </c>
      <c r="X136" s="342">
        <v>0</v>
      </c>
      <c r="Z136" s="242"/>
      <c r="AA136" s="242"/>
    </row>
    <row r="137" spans="1:27">
      <c r="A137" s="342" t="s">
        <v>2202</v>
      </c>
      <c r="B137" s="342">
        <v>1000</v>
      </c>
      <c r="C137" s="342">
        <v>5000</v>
      </c>
      <c r="D137" s="342">
        <v>1000</v>
      </c>
      <c r="E137" s="342">
        <v>1000</v>
      </c>
      <c r="F137" s="342">
        <v>1000</v>
      </c>
      <c r="G137" s="342">
        <v>1000</v>
      </c>
      <c r="H137" s="342">
        <v>1000</v>
      </c>
      <c r="I137" s="342">
        <v>1000</v>
      </c>
      <c r="J137" s="342">
        <v>1000</v>
      </c>
      <c r="K137" s="342">
        <v>1000</v>
      </c>
      <c r="L137" s="342">
        <v>1000</v>
      </c>
      <c r="M137" s="342">
        <v>1000</v>
      </c>
      <c r="N137" s="342">
        <v>1000</v>
      </c>
      <c r="O137" s="342">
        <v>1000</v>
      </c>
      <c r="P137" s="342">
        <v>1000</v>
      </c>
      <c r="Q137" s="342">
        <v>0</v>
      </c>
      <c r="R137" s="342">
        <v>0</v>
      </c>
      <c r="S137" s="342">
        <v>0</v>
      </c>
      <c r="T137" s="342">
        <v>1</v>
      </c>
      <c r="U137" s="342">
        <v>0</v>
      </c>
      <c r="V137" s="342">
        <v>1</v>
      </c>
      <c r="W137" s="342">
        <v>0</v>
      </c>
      <c r="X137" s="342">
        <v>0</v>
      </c>
      <c r="Z137" s="242"/>
      <c r="AA137" s="242"/>
    </row>
    <row r="138" spans="1:27">
      <c r="A138" s="342" t="s">
        <v>1260</v>
      </c>
      <c r="B138" s="342">
        <v>1000</v>
      </c>
      <c r="C138" s="342">
        <v>5000</v>
      </c>
      <c r="D138" s="342">
        <v>1000</v>
      </c>
      <c r="E138" s="342">
        <v>1000</v>
      </c>
      <c r="F138" s="342">
        <v>1000</v>
      </c>
      <c r="G138" s="342">
        <v>1000</v>
      </c>
      <c r="H138" s="342">
        <v>1000</v>
      </c>
      <c r="I138" s="342">
        <v>1000</v>
      </c>
      <c r="J138" s="342">
        <v>1000</v>
      </c>
      <c r="K138" s="342">
        <v>1000</v>
      </c>
      <c r="L138" s="342">
        <v>1000</v>
      </c>
      <c r="M138" s="342">
        <v>1000</v>
      </c>
      <c r="N138" s="342">
        <v>1000</v>
      </c>
      <c r="O138" s="342">
        <v>1000</v>
      </c>
      <c r="P138" s="342">
        <v>1000</v>
      </c>
      <c r="Q138" s="342">
        <v>0</v>
      </c>
      <c r="R138" s="342">
        <v>0</v>
      </c>
      <c r="S138" s="342">
        <v>0</v>
      </c>
      <c r="T138" s="342">
        <v>1</v>
      </c>
      <c r="U138" s="342">
        <v>0</v>
      </c>
      <c r="V138" s="342">
        <v>1</v>
      </c>
      <c r="W138" s="342">
        <v>0</v>
      </c>
      <c r="X138" s="342">
        <v>0</v>
      </c>
      <c r="Z138" s="242"/>
      <c r="AA138" s="242"/>
    </row>
    <row r="139" spans="1:27">
      <c r="A139" s="342" t="s">
        <v>1331</v>
      </c>
      <c r="B139" s="342">
        <v>1000</v>
      </c>
      <c r="C139" s="342">
        <v>5000</v>
      </c>
      <c r="D139" s="342">
        <v>1000</v>
      </c>
      <c r="E139" s="342">
        <v>1000</v>
      </c>
      <c r="F139" s="342">
        <v>1000</v>
      </c>
      <c r="G139" s="342">
        <v>1000</v>
      </c>
      <c r="H139" s="342">
        <v>1000</v>
      </c>
      <c r="I139" s="342">
        <v>1000</v>
      </c>
      <c r="J139" s="342">
        <v>1000</v>
      </c>
      <c r="K139" s="342">
        <v>1000</v>
      </c>
      <c r="L139" s="342">
        <v>1000</v>
      </c>
      <c r="M139" s="342">
        <v>1000</v>
      </c>
      <c r="N139" s="342">
        <v>1000</v>
      </c>
      <c r="O139" s="342">
        <v>1000</v>
      </c>
      <c r="P139" s="342">
        <v>1000</v>
      </c>
      <c r="Q139" s="342">
        <v>0</v>
      </c>
      <c r="R139" s="342">
        <v>0</v>
      </c>
      <c r="S139" s="342">
        <v>0</v>
      </c>
      <c r="T139" s="342">
        <v>1</v>
      </c>
      <c r="U139" s="342">
        <v>0</v>
      </c>
      <c r="V139" s="342">
        <v>1</v>
      </c>
      <c r="W139" s="342">
        <v>0</v>
      </c>
      <c r="X139" s="342">
        <v>0</v>
      </c>
      <c r="Z139" s="242"/>
      <c r="AA139" s="242"/>
    </row>
    <row r="140" spans="1:27">
      <c r="A140" s="342" t="s">
        <v>1519</v>
      </c>
      <c r="B140" s="342">
        <v>1000</v>
      </c>
      <c r="C140" s="342">
        <v>5000</v>
      </c>
      <c r="D140" s="342">
        <v>1000</v>
      </c>
      <c r="E140" s="342">
        <v>1000</v>
      </c>
      <c r="F140" s="342">
        <v>1000</v>
      </c>
      <c r="G140" s="342">
        <v>1000</v>
      </c>
      <c r="H140" s="342">
        <v>1000</v>
      </c>
      <c r="I140" s="342">
        <v>1000</v>
      </c>
      <c r="J140" s="342">
        <v>1000</v>
      </c>
      <c r="K140" s="342">
        <v>1000</v>
      </c>
      <c r="L140" s="342">
        <v>1000</v>
      </c>
      <c r="M140" s="342">
        <v>1000</v>
      </c>
      <c r="N140" s="342">
        <v>1000</v>
      </c>
      <c r="O140" s="342">
        <v>1000</v>
      </c>
      <c r="P140" s="342">
        <v>1000</v>
      </c>
      <c r="Q140" s="342">
        <v>0</v>
      </c>
      <c r="R140" s="342">
        <v>0</v>
      </c>
      <c r="S140" s="342">
        <v>0</v>
      </c>
      <c r="T140" s="342">
        <v>1</v>
      </c>
      <c r="U140" s="342">
        <v>0</v>
      </c>
      <c r="V140" s="342">
        <v>1</v>
      </c>
      <c r="W140" s="342">
        <v>0</v>
      </c>
      <c r="X140" s="342">
        <v>0</v>
      </c>
      <c r="Z140" s="242"/>
      <c r="AA140" s="242"/>
    </row>
    <row r="141" spans="1:27">
      <c r="A141" s="342" t="s">
        <v>1639</v>
      </c>
      <c r="B141" s="342">
        <v>1000</v>
      </c>
      <c r="C141" s="342">
        <v>5000</v>
      </c>
      <c r="D141" s="342">
        <v>1000</v>
      </c>
      <c r="E141" s="342">
        <v>1000</v>
      </c>
      <c r="F141" s="342">
        <v>1000</v>
      </c>
      <c r="G141" s="342">
        <v>1000</v>
      </c>
      <c r="H141" s="342">
        <v>1000</v>
      </c>
      <c r="I141" s="342">
        <v>1000</v>
      </c>
      <c r="J141" s="342">
        <v>1000</v>
      </c>
      <c r="K141" s="342">
        <v>1000</v>
      </c>
      <c r="L141" s="342">
        <v>1000</v>
      </c>
      <c r="M141" s="342">
        <v>1000</v>
      </c>
      <c r="N141" s="342">
        <v>1000</v>
      </c>
      <c r="O141" s="342">
        <v>1000</v>
      </c>
      <c r="P141" s="342">
        <v>1000</v>
      </c>
      <c r="Q141" s="342">
        <v>0</v>
      </c>
      <c r="R141" s="342">
        <v>0</v>
      </c>
      <c r="S141" s="342">
        <v>0</v>
      </c>
      <c r="T141" s="342">
        <v>1</v>
      </c>
      <c r="U141" s="342">
        <v>0</v>
      </c>
      <c r="V141" s="342">
        <v>1</v>
      </c>
      <c r="W141" s="342">
        <v>0</v>
      </c>
      <c r="X141" s="342">
        <v>0</v>
      </c>
      <c r="Z141" s="242"/>
      <c r="AA141" s="242"/>
    </row>
    <row r="142" spans="1:27">
      <c r="A142" s="342" t="s">
        <v>1696</v>
      </c>
      <c r="B142" s="342">
        <v>1000</v>
      </c>
      <c r="C142" s="342">
        <v>5000</v>
      </c>
      <c r="D142" s="342">
        <v>1000</v>
      </c>
      <c r="E142" s="342">
        <v>1000</v>
      </c>
      <c r="F142" s="342">
        <v>1000</v>
      </c>
      <c r="G142" s="342">
        <v>1000</v>
      </c>
      <c r="H142" s="342">
        <v>1000</v>
      </c>
      <c r="I142" s="342">
        <v>1000</v>
      </c>
      <c r="J142" s="342">
        <v>1000</v>
      </c>
      <c r="K142" s="342">
        <v>1000</v>
      </c>
      <c r="L142" s="342">
        <v>1000</v>
      </c>
      <c r="M142" s="342">
        <v>1000</v>
      </c>
      <c r="N142" s="342">
        <v>1000</v>
      </c>
      <c r="O142" s="342">
        <v>1000</v>
      </c>
      <c r="P142" s="342">
        <v>1000</v>
      </c>
      <c r="Q142" s="342">
        <v>0</v>
      </c>
      <c r="R142" s="342">
        <v>0</v>
      </c>
      <c r="S142" s="342">
        <v>0</v>
      </c>
      <c r="T142" s="342">
        <v>1</v>
      </c>
      <c r="U142" s="342">
        <v>1</v>
      </c>
      <c r="V142" s="342">
        <v>1</v>
      </c>
      <c r="W142" s="342">
        <v>0</v>
      </c>
      <c r="X142" s="342">
        <v>0</v>
      </c>
      <c r="Z142" s="242"/>
      <c r="AA142" s="242"/>
    </row>
    <row r="143" spans="1:27">
      <c r="A143" s="342" t="s">
        <v>1923</v>
      </c>
      <c r="B143" s="342">
        <v>1000</v>
      </c>
      <c r="C143" s="342">
        <v>5000</v>
      </c>
      <c r="D143" s="342">
        <v>1000</v>
      </c>
      <c r="E143" s="342">
        <v>1000</v>
      </c>
      <c r="F143" s="342">
        <v>1000</v>
      </c>
      <c r="G143" s="342">
        <v>1000</v>
      </c>
      <c r="H143" s="342">
        <v>1000</v>
      </c>
      <c r="I143" s="342">
        <v>1000</v>
      </c>
      <c r="J143" s="342">
        <v>1000</v>
      </c>
      <c r="K143" s="342">
        <v>1000</v>
      </c>
      <c r="L143" s="342">
        <v>1000</v>
      </c>
      <c r="M143" s="342">
        <v>1000</v>
      </c>
      <c r="N143" s="342">
        <v>1000</v>
      </c>
      <c r="O143" s="342">
        <v>1000</v>
      </c>
      <c r="P143" s="342">
        <v>1000</v>
      </c>
      <c r="Q143" s="342">
        <v>0</v>
      </c>
      <c r="R143" s="342">
        <v>0</v>
      </c>
      <c r="S143" s="342">
        <v>0</v>
      </c>
      <c r="T143" s="342">
        <v>1</v>
      </c>
      <c r="U143" s="342">
        <v>0</v>
      </c>
      <c r="V143" s="342">
        <v>1</v>
      </c>
      <c r="W143" s="342">
        <v>0</v>
      </c>
      <c r="X143" s="342">
        <v>0</v>
      </c>
      <c r="Z143" s="242"/>
      <c r="AA143" s="242"/>
    </row>
    <row r="144" spans="1:27">
      <c r="A144" s="342" t="s">
        <v>1935</v>
      </c>
      <c r="B144" s="342">
        <v>1000</v>
      </c>
      <c r="C144" s="342">
        <v>5000</v>
      </c>
      <c r="D144" s="342">
        <v>1000</v>
      </c>
      <c r="E144" s="342">
        <v>1000</v>
      </c>
      <c r="F144" s="342">
        <v>1000</v>
      </c>
      <c r="G144" s="342">
        <v>1000</v>
      </c>
      <c r="H144" s="342">
        <v>1000</v>
      </c>
      <c r="I144" s="342">
        <v>1000</v>
      </c>
      <c r="J144" s="342">
        <v>1000</v>
      </c>
      <c r="K144" s="342">
        <v>1000</v>
      </c>
      <c r="L144" s="342">
        <v>1000</v>
      </c>
      <c r="M144" s="342">
        <v>1000</v>
      </c>
      <c r="N144" s="342">
        <v>1000</v>
      </c>
      <c r="O144" s="342">
        <v>1000</v>
      </c>
      <c r="P144" s="342">
        <v>1000</v>
      </c>
      <c r="Q144" s="342">
        <v>0</v>
      </c>
      <c r="R144" s="342">
        <v>0</v>
      </c>
      <c r="S144" s="342">
        <v>0</v>
      </c>
      <c r="T144" s="342">
        <v>1</v>
      </c>
      <c r="U144" s="342">
        <v>0</v>
      </c>
      <c r="V144" s="342">
        <v>1</v>
      </c>
      <c r="W144" s="342">
        <v>0</v>
      </c>
      <c r="X144" s="342">
        <v>0</v>
      </c>
      <c r="Z144" s="242"/>
      <c r="AA144" s="242"/>
    </row>
    <row r="145" spans="1:27">
      <c r="A145" s="342" t="s">
        <v>1953</v>
      </c>
      <c r="B145" s="342">
        <v>1000</v>
      </c>
      <c r="C145" s="342">
        <v>5000</v>
      </c>
      <c r="D145" s="342">
        <v>1000</v>
      </c>
      <c r="E145" s="342">
        <v>1000</v>
      </c>
      <c r="F145" s="342">
        <v>1000</v>
      </c>
      <c r="G145" s="342">
        <v>1000</v>
      </c>
      <c r="H145" s="342">
        <v>1000</v>
      </c>
      <c r="I145" s="342">
        <v>1000</v>
      </c>
      <c r="J145" s="342">
        <v>1000</v>
      </c>
      <c r="K145" s="342">
        <v>1000</v>
      </c>
      <c r="L145" s="342">
        <v>1000</v>
      </c>
      <c r="M145" s="342">
        <v>1000</v>
      </c>
      <c r="N145" s="342">
        <v>1000</v>
      </c>
      <c r="O145" s="342">
        <v>1000</v>
      </c>
      <c r="P145" s="342">
        <v>1000</v>
      </c>
      <c r="Q145" s="342">
        <v>0</v>
      </c>
      <c r="R145" s="342">
        <v>0</v>
      </c>
      <c r="S145" s="342">
        <v>0</v>
      </c>
      <c r="T145" s="342">
        <v>1</v>
      </c>
      <c r="U145" s="342">
        <v>0</v>
      </c>
      <c r="V145" s="342">
        <v>1</v>
      </c>
      <c r="W145" s="342">
        <v>0</v>
      </c>
      <c r="X145" s="342">
        <v>0</v>
      </c>
      <c r="Z145" s="242"/>
      <c r="AA145" s="242"/>
    </row>
    <row r="146" spans="1:27">
      <c r="A146" s="342" t="s">
        <v>1965</v>
      </c>
      <c r="B146" s="342">
        <v>1000</v>
      </c>
      <c r="C146" s="342">
        <v>5000</v>
      </c>
      <c r="D146" s="342">
        <v>1000</v>
      </c>
      <c r="E146" s="342">
        <v>1000</v>
      </c>
      <c r="F146" s="342">
        <v>1000</v>
      </c>
      <c r="G146" s="342">
        <v>1000</v>
      </c>
      <c r="H146" s="342">
        <v>1000</v>
      </c>
      <c r="I146" s="342">
        <v>1000</v>
      </c>
      <c r="J146" s="342">
        <v>1000</v>
      </c>
      <c r="K146" s="342">
        <v>1000</v>
      </c>
      <c r="L146" s="342">
        <v>1000</v>
      </c>
      <c r="M146" s="342">
        <v>1000</v>
      </c>
      <c r="N146" s="342">
        <v>1000</v>
      </c>
      <c r="O146" s="342">
        <v>1000</v>
      </c>
      <c r="P146" s="342">
        <v>1000</v>
      </c>
      <c r="Q146" s="342">
        <v>0</v>
      </c>
      <c r="R146" s="342">
        <v>0</v>
      </c>
      <c r="S146" s="342">
        <v>0</v>
      </c>
      <c r="T146" s="342">
        <v>1</v>
      </c>
      <c r="U146" s="342">
        <v>0</v>
      </c>
      <c r="V146" s="342">
        <v>1</v>
      </c>
      <c r="W146" s="342">
        <v>0</v>
      </c>
      <c r="X146" s="342">
        <v>0</v>
      </c>
      <c r="Z146" s="242"/>
      <c r="AA146" s="242"/>
    </row>
    <row r="147" spans="1:27">
      <c r="A147" s="342" t="s">
        <v>2046</v>
      </c>
      <c r="B147" s="342">
        <v>1000</v>
      </c>
      <c r="C147" s="342">
        <v>5000</v>
      </c>
      <c r="D147" s="342">
        <v>1000</v>
      </c>
      <c r="E147" s="342">
        <v>1000</v>
      </c>
      <c r="F147" s="342">
        <v>1000</v>
      </c>
      <c r="G147" s="342">
        <v>1000</v>
      </c>
      <c r="H147" s="342">
        <v>1000</v>
      </c>
      <c r="I147" s="342">
        <v>1000</v>
      </c>
      <c r="J147" s="342">
        <v>1000</v>
      </c>
      <c r="K147" s="342">
        <v>1000</v>
      </c>
      <c r="L147" s="342">
        <v>1000</v>
      </c>
      <c r="M147" s="342">
        <v>1000</v>
      </c>
      <c r="N147" s="342">
        <v>1000</v>
      </c>
      <c r="O147" s="342">
        <v>1000</v>
      </c>
      <c r="P147" s="342">
        <v>1000</v>
      </c>
      <c r="Q147" s="342">
        <v>0</v>
      </c>
      <c r="R147" s="342">
        <v>0</v>
      </c>
      <c r="S147" s="342">
        <v>0</v>
      </c>
      <c r="T147" s="342">
        <v>1</v>
      </c>
      <c r="U147" s="342">
        <v>0</v>
      </c>
      <c r="V147" s="342">
        <v>1</v>
      </c>
      <c r="W147" s="342">
        <v>0</v>
      </c>
      <c r="X147" s="342">
        <v>0</v>
      </c>
      <c r="Z147" s="242"/>
      <c r="AA147" s="242"/>
    </row>
    <row r="148" spans="1:27">
      <c r="A148" s="342" t="s">
        <v>2256</v>
      </c>
      <c r="B148" s="342">
        <v>1000</v>
      </c>
      <c r="C148" s="342">
        <v>5000</v>
      </c>
      <c r="D148" s="342">
        <v>1000</v>
      </c>
      <c r="E148" s="342">
        <v>1000</v>
      </c>
      <c r="F148" s="342">
        <v>1000</v>
      </c>
      <c r="G148" s="342">
        <v>1000</v>
      </c>
      <c r="H148" s="342">
        <v>1000</v>
      </c>
      <c r="I148" s="342">
        <v>1000</v>
      </c>
      <c r="J148" s="342">
        <v>1000</v>
      </c>
      <c r="K148" s="342">
        <v>1000</v>
      </c>
      <c r="L148" s="342">
        <v>1000</v>
      </c>
      <c r="M148" s="342">
        <v>1000</v>
      </c>
      <c r="N148" s="342">
        <v>1000</v>
      </c>
      <c r="O148" s="342">
        <v>1000</v>
      </c>
      <c r="P148" s="342">
        <v>1000</v>
      </c>
      <c r="Q148" s="342">
        <v>0</v>
      </c>
      <c r="R148" s="342">
        <v>0</v>
      </c>
      <c r="S148" s="342">
        <v>0</v>
      </c>
      <c r="T148" s="342">
        <v>1</v>
      </c>
      <c r="U148" s="342">
        <v>1</v>
      </c>
      <c r="V148" s="342">
        <v>1</v>
      </c>
      <c r="W148" s="342">
        <v>0</v>
      </c>
      <c r="X148" s="342">
        <v>0</v>
      </c>
      <c r="Z148" s="242"/>
      <c r="AA148" s="242"/>
    </row>
    <row r="149" spans="1:27">
      <c r="A149" s="342" t="s">
        <v>2349</v>
      </c>
      <c r="B149" s="342">
        <v>1000</v>
      </c>
      <c r="C149" s="342">
        <v>5000</v>
      </c>
      <c r="D149" s="342">
        <v>1000</v>
      </c>
      <c r="E149" s="342">
        <v>1000</v>
      </c>
      <c r="F149" s="342">
        <v>1000</v>
      </c>
      <c r="G149" s="342">
        <v>1000</v>
      </c>
      <c r="H149" s="342">
        <v>1000</v>
      </c>
      <c r="I149" s="342">
        <v>1000</v>
      </c>
      <c r="J149" s="342">
        <v>1000</v>
      </c>
      <c r="K149" s="342">
        <v>1000</v>
      </c>
      <c r="L149" s="342">
        <v>1000</v>
      </c>
      <c r="M149" s="342">
        <v>1000</v>
      </c>
      <c r="N149" s="342">
        <v>1000</v>
      </c>
      <c r="O149" s="342">
        <v>1000</v>
      </c>
      <c r="P149" s="342">
        <v>1000</v>
      </c>
      <c r="Q149" s="342">
        <v>0</v>
      </c>
      <c r="R149" s="342">
        <v>0</v>
      </c>
      <c r="S149" s="342">
        <v>0</v>
      </c>
      <c r="T149" s="342">
        <v>1</v>
      </c>
      <c r="U149" s="342">
        <v>0</v>
      </c>
      <c r="V149" s="342">
        <v>1</v>
      </c>
      <c r="W149" s="342">
        <v>0</v>
      </c>
      <c r="X149" s="342">
        <v>0</v>
      </c>
      <c r="Z149" s="242"/>
      <c r="AA149" s="242"/>
    </row>
    <row r="150" spans="1:27">
      <c r="A150" s="342" t="s">
        <v>1194</v>
      </c>
      <c r="B150" s="342">
        <v>1000</v>
      </c>
      <c r="C150" s="342">
        <v>5000</v>
      </c>
      <c r="D150" s="342">
        <v>1000</v>
      </c>
      <c r="E150" s="342">
        <v>1000</v>
      </c>
      <c r="F150" s="342">
        <v>1000</v>
      </c>
      <c r="G150" s="342">
        <v>1000</v>
      </c>
      <c r="H150" s="342">
        <v>1000</v>
      </c>
      <c r="I150" s="342">
        <v>1000</v>
      </c>
      <c r="J150" s="342">
        <v>1000</v>
      </c>
      <c r="K150" s="342">
        <v>1000</v>
      </c>
      <c r="L150" s="342">
        <v>1000</v>
      </c>
      <c r="M150" s="342">
        <v>1000</v>
      </c>
      <c r="N150" s="342">
        <v>1000</v>
      </c>
      <c r="O150" s="342">
        <v>1000</v>
      </c>
      <c r="P150" s="342">
        <v>1000</v>
      </c>
      <c r="Q150" s="342">
        <v>0</v>
      </c>
      <c r="R150" s="342">
        <v>0</v>
      </c>
      <c r="S150" s="342">
        <v>0</v>
      </c>
      <c r="T150" s="342">
        <v>1</v>
      </c>
      <c r="U150" s="342">
        <v>0</v>
      </c>
      <c r="V150" s="342">
        <v>1</v>
      </c>
      <c r="W150" s="342">
        <v>0</v>
      </c>
      <c r="X150" s="342">
        <v>0</v>
      </c>
      <c r="Z150" s="242"/>
      <c r="AA150" s="242"/>
    </row>
    <row r="151" spans="1:27">
      <c r="A151" s="342" t="s">
        <v>1301</v>
      </c>
      <c r="B151" s="342">
        <v>1000</v>
      </c>
      <c r="C151" s="342">
        <v>5000</v>
      </c>
      <c r="D151" s="342">
        <v>1000</v>
      </c>
      <c r="E151" s="342">
        <v>1000</v>
      </c>
      <c r="F151" s="342">
        <v>1000</v>
      </c>
      <c r="G151" s="342">
        <v>1000</v>
      </c>
      <c r="H151" s="342">
        <v>1000</v>
      </c>
      <c r="I151" s="342">
        <v>1000</v>
      </c>
      <c r="J151" s="342">
        <v>1000</v>
      </c>
      <c r="K151" s="342">
        <v>1000</v>
      </c>
      <c r="L151" s="342">
        <v>1000</v>
      </c>
      <c r="M151" s="342">
        <v>1000</v>
      </c>
      <c r="N151" s="342">
        <v>1000</v>
      </c>
      <c r="O151" s="342">
        <v>1000</v>
      </c>
      <c r="P151" s="342">
        <v>1000</v>
      </c>
      <c r="Q151" s="342">
        <v>0</v>
      </c>
      <c r="R151" s="342">
        <v>0</v>
      </c>
      <c r="S151" s="342">
        <v>0</v>
      </c>
      <c r="T151" s="342">
        <v>1</v>
      </c>
      <c r="U151" s="342">
        <v>1</v>
      </c>
      <c r="V151" s="342">
        <v>1</v>
      </c>
      <c r="W151" s="342">
        <v>0</v>
      </c>
      <c r="X151" s="342">
        <v>0</v>
      </c>
      <c r="Z151" s="242"/>
      <c r="AA151" s="242"/>
    </row>
    <row r="152" spans="1:27">
      <c r="A152" s="342" t="s">
        <v>1573</v>
      </c>
      <c r="B152" s="342">
        <v>1000</v>
      </c>
      <c r="C152" s="342">
        <v>5000</v>
      </c>
      <c r="D152" s="342">
        <v>1000</v>
      </c>
      <c r="E152" s="342">
        <v>1000</v>
      </c>
      <c r="F152" s="342">
        <v>1000</v>
      </c>
      <c r="G152" s="342">
        <v>1000</v>
      </c>
      <c r="H152" s="342">
        <v>1000</v>
      </c>
      <c r="I152" s="342">
        <v>1000</v>
      </c>
      <c r="J152" s="342">
        <v>1000</v>
      </c>
      <c r="K152" s="342">
        <v>1000</v>
      </c>
      <c r="L152" s="342">
        <v>1000</v>
      </c>
      <c r="M152" s="342">
        <v>1000</v>
      </c>
      <c r="N152" s="342">
        <v>1000</v>
      </c>
      <c r="O152" s="342">
        <v>1000</v>
      </c>
      <c r="P152" s="342">
        <v>1000</v>
      </c>
      <c r="Q152" s="342">
        <v>0</v>
      </c>
      <c r="R152" s="342">
        <v>0</v>
      </c>
      <c r="S152" s="342">
        <v>0</v>
      </c>
      <c r="T152" s="342">
        <v>1</v>
      </c>
      <c r="U152" s="342">
        <v>0</v>
      </c>
      <c r="V152" s="342">
        <v>1</v>
      </c>
      <c r="W152" s="342">
        <v>0</v>
      </c>
      <c r="X152" s="342">
        <v>0</v>
      </c>
      <c r="Z152" s="242"/>
      <c r="AA152" s="242"/>
    </row>
    <row r="153" spans="1:27">
      <c r="A153" s="342" t="s">
        <v>1621</v>
      </c>
      <c r="B153" s="342">
        <v>1000</v>
      </c>
      <c r="C153" s="342">
        <v>5000</v>
      </c>
      <c r="D153" s="342">
        <v>1000</v>
      </c>
      <c r="E153" s="342">
        <v>1000</v>
      </c>
      <c r="F153" s="342">
        <v>1000</v>
      </c>
      <c r="G153" s="342">
        <v>1000</v>
      </c>
      <c r="H153" s="342">
        <v>1000</v>
      </c>
      <c r="I153" s="342">
        <v>1000</v>
      </c>
      <c r="J153" s="342">
        <v>1000</v>
      </c>
      <c r="K153" s="342">
        <v>1000</v>
      </c>
      <c r="L153" s="342">
        <v>1000</v>
      </c>
      <c r="M153" s="342">
        <v>1000</v>
      </c>
      <c r="N153" s="342">
        <v>1000</v>
      </c>
      <c r="O153" s="342">
        <v>1000</v>
      </c>
      <c r="P153" s="342">
        <v>1000</v>
      </c>
      <c r="Q153" s="342">
        <v>0</v>
      </c>
      <c r="R153" s="342">
        <v>0</v>
      </c>
      <c r="S153" s="342">
        <v>0</v>
      </c>
      <c r="T153" s="342">
        <v>1</v>
      </c>
      <c r="U153" s="342">
        <v>1</v>
      </c>
      <c r="V153" s="342">
        <v>1</v>
      </c>
      <c r="W153" s="342">
        <v>0</v>
      </c>
      <c r="X153" s="342">
        <v>0</v>
      </c>
      <c r="Z153" s="242"/>
      <c r="AA153" s="242"/>
    </row>
    <row r="154" spans="1:27">
      <c r="A154" s="342" t="s">
        <v>1761</v>
      </c>
      <c r="B154" s="342">
        <v>1000</v>
      </c>
      <c r="C154" s="342">
        <v>5000</v>
      </c>
      <c r="D154" s="342">
        <v>1000</v>
      </c>
      <c r="E154" s="342">
        <v>1000</v>
      </c>
      <c r="F154" s="342">
        <v>1000</v>
      </c>
      <c r="G154" s="342">
        <v>1000</v>
      </c>
      <c r="H154" s="342">
        <v>1000</v>
      </c>
      <c r="I154" s="342">
        <v>1000</v>
      </c>
      <c r="J154" s="342">
        <v>1000</v>
      </c>
      <c r="K154" s="342">
        <v>1000</v>
      </c>
      <c r="L154" s="342">
        <v>1000</v>
      </c>
      <c r="M154" s="342">
        <v>1000</v>
      </c>
      <c r="N154" s="342">
        <v>1000</v>
      </c>
      <c r="O154" s="342">
        <v>1000</v>
      </c>
      <c r="P154" s="342">
        <v>1000</v>
      </c>
      <c r="Q154" s="342">
        <v>0</v>
      </c>
      <c r="R154" s="342">
        <v>0</v>
      </c>
      <c r="S154" s="342">
        <v>0</v>
      </c>
      <c r="T154" s="342">
        <v>1</v>
      </c>
      <c r="U154" s="342">
        <v>1</v>
      </c>
      <c r="V154" s="342">
        <v>1</v>
      </c>
      <c r="W154" s="342">
        <v>0</v>
      </c>
      <c r="X154" s="342">
        <v>0</v>
      </c>
      <c r="Z154" s="242"/>
      <c r="AA154" s="242"/>
    </row>
    <row r="155" spans="1:27">
      <c r="A155" s="342" t="s">
        <v>1860</v>
      </c>
      <c r="B155" s="342">
        <v>1000</v>
      </c>
      <c r="C155" s="342">
        <v>5000</v>
      </c>
      <c r="D155" s="342">
        <v>1000</v>
      </c>
      <c r="E155" s="342">
        <v>1000</v>
      </c>
      <c r="F155" s="342">
        <v>1000</v>
      </c>
      <c r="G155" s="342">
        <v>1000</v>
      </c>
      <c r="H155" s="342">
        <v>1000</v>
      </c>
      <c r="I155" s="342">
        <v>1000</v>
      </c>
      <c r="J155" s="342">
        <v>1000</v>
      </c>
      <c r="K155" s="342">
        <v>1000</v>
      </c>
      <c r="L155" s="342">
        <v>1000</v>
      </c>
      <c r="M155" s="342">
        <v>1000</v>
      </c>
      <c r="N155" s="342">
        <v>1000</v>
      </c>
      <c r="O155" s="342">
        <v>1000</v>
      </c>
      <c r="P155" s="342">
        <v>1000</v>
      </c>
      <c r="Q155" s="342">
        <v>0</v>
      </c>
      <c r="R155" s="342">
        <v>0</v>
      </c>
      <c r="S155" s="342">
        <v>0</v>
      </c>
      <c r="T155" s="342">
        <v>1</v>
      </c>
      <c r="U155" s="342">
        <v>1</v>
      </c>
      <c r="V155" s="342">
        <v>1</v>
      </c>
      <c r="W155" s="342">
        <v>0</v>
      </c>
      <c r="X155" s="342">
        <v>0</v>
      </c>
      <c r="Z155" s="242"/>
      <c r="AA155" s="242"/>
    </row>
    <row r="156" spans="1:27">
      <c r="A156" s="342" t="s">
        <v>1908</v>
      </c>
      <c r="B156" s="342">
        <v>1000</v>
      </c>
      <c r="C156" s="342">
        <v>5000</v>
      </c>
      <c r="D156" s="342">
        <v>1000</v>
      </c>
      <c r="E156" s="342">
        <v>1000</v>
      </c>
      <c r="F156" s="342">
        <v>1000</v>
      </c>
      <c r="G156" s="342">
        <v>1000</v>
      </c>
      <c r="H156" s="342">
        <v>1000</v>
      </c>
      <c r="I156" s="342">
        <v>1000</v>
      </c>
      <c r="J156" s="342">
        <v>1000</v>
      </c>
      <c r="K156" s="342">
        <v>1000</v>
      </c>
      <c r="L156" s="342">
        <v>1000</v>
      </c>
      <c r="M156" s="342">
        <v>1000</v>
      </c>
      <c r="N156" s="342">
        <v>1000</v>
      </c>
      <c r="O156" s="342">
        <v>1000</v>
      </c>
      <c r="P156" s="342">
        <v>1000</v>
      </c>
      <c r="Q156" s="342">
        <v>0</v>
      </c>
      <c r="R156" s="342">
        <v>0</v>
      </c>
      <c r="S156" s="342">
        <v>0</v>
      </c>
      <c r="T156" s="342">
        <v>1</v>
      </c>
      <c r="U156" s="342">
        <v>1</v>
      </c>
      <c r="V156" s="342">
        <v>1</v>
      </c>
      <c r="W156" s="342">
        <v>0</v>
      </c>
      <c r="X156" s="342">
        <v>0</v>
      </c>
      <c r="Z156" s="242"/>
      <c r="AA156" s="242"/>
    </row>
    <row r="157" spans="1:27">
      <c r="A157" s="342" t="s">
        <v>1209</v>
      </c>
      <c r="B157" s="342">
        <v>1000</v>
      </c>
      <c r="C157" s="342">
        <v>5000</v>
      </c>
      <c r="D157" s="342">
        <v>1000</v>
      </c>
      <c r="E157" s="342">
        <v>1000</v>
      </c>
      <c r="F157" s="342">
        <v>1000</v>
      </c>
      <c r="G157" s="342">
        <v>1000</v>
      </c>
      <c r="H157" s="342">
        <v>1000</v>
      </c>
      <c r="I157" s="342">
        <v>1000</v>
      </c>
      <c r="J157" s="342">
        <v>1000</v>
      </c>
      <c r="K157" s="342">
        <v>1000</v>
      </c>
      <c r="L157" s="342">
        <v>1000</v>
      </c>
      <c r="M157" s="342">
        <v>1000</v>
      </c>
      <c r="N157" s="342">
        <v>1000</v>
      </c>
      <c r="O157" s="342">
        <v>1000</v>
      </c>
      <c r="P157" s="342">
        <v>1000</v>
      </c>
      <c r="Q157" s="342">
        <v>0</v>
      </c>
      <c r="R157" s="342">
        <v>0</v>
      </c>
      <c r="S157" s="342">
        <v>0</v>
      </c>
      <c r="T157" s="342">
        <v>1</v>
      </c>
      <c r="U157" s="342">
        <v>0</v>
      </c>
      <c r="V157" s="342">
        <v>1</v>
      </c>
      <c r="W157" s="342">
        <v>0</v>
      </c>
      <c r="X157" s="342">
        <v>0</v>
      </c>
      <c r="Z157" s="242"/>
      <c r="AA157" s="242"/>
    </row>
    <row r="158" spans="1:27">
      <c r="A158" s="342" t="s">
        <v>1449</v>
      </c>
      <c r="B158" s="342">
        <v>1000</v>
      </c>
      <c r="C158" s="342">
        <v>5000</v>
      </c>
      <c r="D158" s="342">
        <v>1000</v>
      </c>
      <c r="E158" s="342">
        <v>1000</v>
      </c>
      <c r="F158" s="342">
        <v>1000</v>
      </c>
      <c r="G158" s="342">
        <v>1000</v>
      </c>
      <c r="H158" s="342">
        <v>1000</v>
      </c>
      <c r="I158" s="342">
        <v>1000</v>
      </c>
      <c r="J158" s="342">
        <v>1000</v>
      </c>
      <c r="K158" s="342">
        <v>1000</v>
      </c>
      <c r="L158" s="342">
        <v>1000</v>
      </c>
      <c r="M158" s="342">
        <v>1000</v>
      </c>
      <c r="N158" s="342">
        <v>1000</v>
      </c>
      <c r="O158" s="342">
        <v>1000</v>
      </c>
      <c r="P158" s="342">
        <v>1000</v>
      </c>
      <c r="Q158" s="342">
        <v>0</v>
      </c>
      <c r="R158" s="342">
        <v>0</v>
      </c>
      <c r="S158" s="342">
        <v>0</v>
      </c>
      <c r="T158" s="342">
        <v>1</v>
      </c>
      <c r="U158" s="342">
        <v>0</v>
      </c>
      <c r="V158" s="342">
        <v>1</v>
      </c>
      <c r="W158" s="342">
        <v>0</v>
      </c>
      <c r="X158" s="342">
        <v>0</v>
      </c>
      <c r="Z158" s="242"/>
      <c r="AA158" s="242"/>
    </row>
    <row r="159" spans="1:27">
      <c r="A159" s="342" t="s">
        <v>1725</v>
      </c>
      <c r="B159" s="342">
        <v>1000</v>
      </c>
      <c r="C159" s="342">
        <v>5000</v>
      </c>
      <c r="D159" s="342">
        <v>1000</v>
      </c>
      <c r="E159" s="342">
        <v>1000</v>
      </c>
      <c r="F159" s="342">
        <v>1000</v>
      </c>
      <c r="G159" s="342">
        <v>1000</v>
      </c>
      <c r="H159" s="342">
        <v>1000</v>
      </c>
      <c r="I159" s="342">
        <v>1000</v>
      </c>
      <c r="J159" s="342">
        <v>1000</v>
      </c>
      <c r="K159" s="342">
        <v>1000</v>
      </c>
      <c r="L159" s="342">
        <v>1000</v>
      </c>
      <c r="M159" s="342">
        <v>1000</v>
      </c>
      <c r="N159" s="342">
        <v>1000</v>
      </c>
      <c r="O159" s="342">
        <v>1000</v>
      </c>
      <c r="P159" s="342">
        <v>1000</v>
      </c>
      <c r="Q159" s="342">
        <v>0</v>
      </c>
      <c r="R159" s="342">
        <v>0</v>
      </c>
      <c r="S159" s="342">
        <v>0</v>
      </c>
      <c r="T159" s="342">
        <v>1</v>
      </c>
      <c r="U159" s="342">
        <v>1</v>
      </c>
      <c r="V159" s="342">
        <v>1</v>
      </c>
      <c r="W159" s="342">
        <v>0</v>
      </c>
      <c r="X159" s="342">
        <v>0</v>
      </c>
      <c r="Z159" s="242"/>
      <c r="AA159" s="242"/>
    </row>
    <row r="160" spans="1:27">
      <c r="A160" s="342" t="s">
        <v>1833</v>
      </c>
      <c r="B160" s="342">
        <v>1000</v>
      </c>
      <c r="C160" s="342">
        <v>5000</v>
      </c>
      <c r="D160" s="342">
        <v>1000</v>
      </c>
      <c r="E160" s="342">
        <v>1000</v>
      </c>
      <c r="F160" s="342">
        <v>1000</v>
      </c>
      <c r="G160" s="342">
        <v>1000</v>
      </c>
      <c r="H160" s="342">
        <v>1000</v>
      </c>
      <c r="I160" s="342">
        <v>1000</v>
      </c>
      <c r="J160" s="342">
        <v>1000</v>
      </c>
      <c r="K160" s="342">
        <v>1000</v>
      </c>
      <c r="L160" s="342">
        <v>1000</v>
      </c>
      <c r="M160" s="342">
        <v>1000</v>
      </c>
      <c r="N160" s="342">
        <v>1000</v>
      </c>
      <c r="O160" s="342">
        <v>1000</v>
      </c>
      <c r="P160" s="342">
        <v>1000</v>
      </c>
      <c r="Q160" s="342">
        <v>0</v>
      </c>
      <c r="R160" s="342">
        <v>0</v>
      </c>
      <c r="S160" s="342">
        <v>0</v>
      </c>
      <c r="T160" s="342">
        <v>1</v>
      </c>
      <c r="U160" s="342">
        <v>1</v>
      </c>
      <c r="V160" s="342">
        <v>1</v>
      </c>
      <c r="W160" s="342">
        <v>0</v>
      </c>
      <c r="X160" s="342">
        <v>0</v>
      </c>
      <c r="Z160" s="242"/>
      <c r="AA160" s="242"/>
    </row>
    <row r="161" spans="1:27">
      <c r="A161" s="342" t="s">
        <v>2034</v>
      </c>
      <c r="B161" s="342">
        <v>1000</v>
      </c>
      <c r="C161" s="342">
        <v>5000</v>
      </c>
      <c r="D161" s="342">
        <v>1000</v>
      </c>
      <c r="E161" s="342">
        <v>1000</v>
      </c>
      <c r="F161" s="342">
        <v>1000</v>
      </c>
      <c r="G161" s="342">
        <v>1000</v>
      </c>
      <c r="H161" s="342">
        <v>1000</v>
      </c>
      <c r="I161" s="342">
        <v>1000</v>
      </c>
      <c r="J161" s="342">
        <v>1000</v>
      </c>
      <c r="K161" s="342">
        <v>1000</v>
      </c>
      <c r="L161" s="342">
        <v>1000</v>
      </c>
      <c r="M161" s="342">
        <v>1000</v>
      </c>
      <c r="N161" s="342">
        <v>1000</v>
      </c>
      <c r="O161" s="342">
        <v>1000</v>
      </c>
      <c r="P161" s="342">
        <v>1000</v>
      </c>
      <c r="Q161" s="342">
        <v>0</v>
      </c>
      <c r="R161" s="342">
        <v>0</v>
      </c>
      <c r="S161" s="342">
        <v>0</v>
      </c>
      <c r="T161" s="342">
        <v>1</v>
      </c>
      <c r="U161" s="342">
        <v>1</v>
      </c>
      <c r="V161" s="342">
        <v>1</v>
      </c>
      <c r="W161" s="342">
        <v>0</v>
      </c>
      <c r="X161" s="342">
        <v>0</v>
      </c>
      <c r="Z161" s="242"/>
      <c r="AA161" s="242"/>
    </row>
    <row r="162" spans="1:27">
      <c r="A162" s="342" t="s">
        <v>2037</v>
      </c>
      <c r="B162" s="342">
        <v>1000</v>
      </c>
      <c r="C162" s="342">
        <v>5000</v>
      </c>
      <c r="D162" s="342">
        <v>1000</v>
      </c>
      <c r="E162" s="342">
        <v>1000</v>
      </c>
      <c r="F162" s="342">
        <v>1000</v>
      </c>
      <c r="G162" s="342">
        <v>1000</v>
      </c>
      <c r="H162" s="342">
        <v>1000</v>
      </c>
      <c r="I162" s="342">
        <v>1000</v>
      </c>
      <c r="J162" s="342">
        <v>1000</v>
      </c>
      <c r="K162" s="342">
        <v>1000</v>
      </c>
      <c r="L162" s="342">
        <v>1000</v>
      </c>
      <c r="M162" s="342">
        <v>1000</v>
      </c>
      <c r="N162" s="342">
        <v>1000</v>
      </c>
      <c r="O162" s="342">
        <v>1000</v>
      </c>
      <c r="P162" s="342">
        <v>1000</v>
      </c>
      <c r="Q162" s="342">
        <v>0</v>
      </c>
      <c r="R162" s="342">
        <v>0</v>
      </c>
      <c r="S162" s="342">
        <v>0</v>
      </c>
      <c r="T162" s="342">
        <v>1</v>
      </c>
      <c r="U162" s="342">
        <v>1</v>
      </c>
      <c r="V162" s="342">
        <v>1</v>
      </c>
      <c r="W162" s="342">
        <v>0</v>
      </c>
      <c r="X162" s="342">
        <v>0</v>
      </c>
      <c r="Z162" s="242"/>
      <c r="AA162" s="242"/>
    </row>
    <row r="163" spans="1:27">
      <c r="A163" s="342" t="s">
        <v>2259</v>
      </c>
      <c r="B163" s="342">
        <v>1000</v>
      </c>
      <c r="C163" s="342">
        <v>5000</v>
      </c>
      <c r="D163" s="342">
        <v>1000</v>
      </c>
      <c r="E163" s="342">
        <v>1000</v>
      </c>
      <c r="F163" s="342">
        <v>1000</v>
      </c>
      <c r="G163" s="342">
        <v>1000</v>
      </c>
      <c r="H163" s="342">
        <v>1000</v>
      </c>
      <c r="I163" s="342">
        <v>1000</v>
      </c>
      <c r="J163" s="342">
        <v>1000</v>
      </c>
      <c r="K163" s="342">
        <v>1000</v>
      </c>
      <c r="L163" s="342">
        <v>1000</v>
      </c>
      <c r="M163" s="342">
        <v>1000</v>
      </c>
      <c r="N163" s="342">
        <v>1000</v>
      </c>
      <c r="O163" s="342">
        <v>1000</v>
      </c>
      <c r="P163" s="342">
        <v>1000</v>
      </c>
      <c r="Q163" s="342">
        <v>0</v>
      </c>
      <c r="R163" s="342">
        <v>0</v>
      </c>
      <c r="S163" s="342">
        <v>0</v>
      </c>
      <c r="T163" s="342">
        <v>1</v>
      </c>
      <c r="U163" s="342">
        <v>0</v>
      </c>
      <c r="V163" s="342">
        <v>1</v>
      </c>
      <c r="W163" s="342">
        <v>0</v>
      </c>
      <c r="X163" s="342">
        <v>0</v>
      </c>
      <c r="Z163" s="242"/>
      <c r="AA163" s="242"/>
    </row>
    <row r="164" spans="1:27">
      <c r="A164" s="342" t="s">
        <v>1224</v>
      </c>
      <c r="B164" s="342">
        <v>1000</v>
      </c>
      <c r="C164" s="342">
        <v>5000</v>
      </c>
      <c r="D164" s="342">
        <v>1000</v>
      </c>
      <c r="E164" s="342">
        <v>1000</v>
      </c>
      <c r="F164" s="342">
        <v>1000</v>
      </c>
      <c r="G164" s="342">
        <v>1000</v>
      </c>
      <c r="H164" s="342">
        <v>1000</v>
      </c>
      <c r="I164" s="342">
        <v>1000</v>
      </c>
      <c r="J164" s="342">
        <v>1000</v>
      </c>
      <c r="K164" s="342">
        <v>1000</v>
      </c>
      <c r="L164" s="342">
        <v>1000</v>
      </c>
      <c r="M164" s="342">
        <v>1000</v>
      </c>
      <c r="N164" s="342">
        <v>1000</v>
      </c>
      <c r="O164" s="342">
        <v>1000</v>
      </c>
      <c r="P164" s="342">
        <v>1000</v>
      </c>
      <c r="Q164" s="342">
        <v>0</v>
      </c>
      <c r="R164" s="342">
        <v>0</v>
      </c>
      <c r="S164" s="342">
        <v>0</v>
      </c>
      <c r="T164" s="342">
        <v>1</v>
      </c>
      <c r="U164" s="342">
        <v>0</v>
      </c>
      <c r="V164" s="342">
        <v>1</v>
      </c>
      <c r="W164" s="342">
        <v>0</v>
      </c>
      <c r="X164" s="342">
        <v>0</v>
      </c>
      <c r="Z164" s="242"/>
      <c r="AA164" s="242"/>
    </row>
    <row r="165" spans="1:27">
      <c r="A165" s="342" t="s">
        <v>1239</v>
      </c>
      <c r="B165" s="342">
        <v>1000</v>
      </c>
      <c r="C165" s="342">
        <v>5000</v>
      </c>
      <c r="D165" s="342">
        <v>1000</v>
      </c>
      <c r="E165" s="342">
        <v>1000</v>
      </c>
      <c r="F165" s="342">
        <v>1000</v>
      </c>
      <c r="G165" s="342">
        <v>1000</v>
      </c>
      <c r="H165" s="342">
        <v>1000</v>
      </c>
      <c r="I165" s="342">
        <v>1000</v>
      </c>
      <c r="J165" s="342">
        <v>1000</v>
      </c>
      <c r="K165" s="342">
        <v>1000</v>
      </c>
      <c r="L165" s="342">
        <v>1000</v>
      </c>
      <c r="M165" s="342">
        <v>1000</v>
      </c>
      <c r="N165" s="342">
        <v>1000</v>
      </c>
      <c r="O165" s="342">
        <v>1000</v>
      </c>
      <c r="P165" s="342">
        <v>1000</v>
      </c>
      <c r="Q165" s="342">
        <v>0</v>
      </c>
      <c r="R165" s="342">
        <v>0</v>
      </c>
      <c r="S165" s="342">
        <v>0</v>
      </c>
      <c r="T165" s="342">
        <v>1</v>
      </c>
      <c r="U165" s="342">
        <v>0</v>
      </c>
      <c r="V165" s="342">
        <v>1</v>
      </c>
      <c r="W165" s="342">
        <v>0</v>
      </c>
      <c r="X165" s="342">
        <v>0</v>
      </c>
      <c r="Z165" s="242"/>
      <c r="AA165" s="242"/>
    </row>
    <row r="166" spans="1:27">
      <c r="A166" s="342" t="s">
        <v>1543</v>
      </c>
      <c r="B166" s="342">
        <v>1000</v>
      </c>
      <c r="C166" s="342">
        <v>5000</v>
      </c>
      <c r="D166" s="342">
        <v>1000</v>
      </c>
      <c r="E166" s="342">
        <v>1000</v>
      </c>
      <c r="F166" s="342">
        <v>1000</v>
      </c>
      <c r="G166" s="342">
        <v>1000</v>
      </c>
      <c r="H166" s="342">
        <v>1000</v>
      </c>
      <c r="I166" s="342">
        <v>1000</v>
      </c>
      <c r="J166" s="342">
        <v>1000</v>
      </c>
      <c r="K166" s="342">
        <v>1000</v>
      </c>
      <c r="L166" s="342">
        <v>1000</v>
      </c>
      <c r="M166" s="342">
        <v>1000</v>
      </c>
      <c r="N166" s="342">
        <v>1000</v>
      </c>
      <c r="O166" s="342">
        <v>1000</v>
      </c>
      <c r="P166" s="342">
        <v>1000</v>
      </c>
      <c r="Q166" s="342">
        <v>0</v>
      </c>
      <c r="R166" s="342">
        <v>0</v>
      </c>
      <c r="S166" s="342">
        <v>0</v>
      </c>
      <c r="T166" s="342">
        <v>1</v>
      </c>
      <c r="U166" s="342">
        <v>1</v>
      </c>
      <c r="V166" s="342">
        <v>1</v>
      </c>
      <c r="W166" s="342">
        <v>0</v>
      </c>
      <c r="X166" s="342">
        <v>0</v>
      </c>
      <c r="Z166" s="242"/>
      <c r="AA166" s="242"/>
    </row>
    <row r="167" spans="1:27">
      <c r="A167" s="342" t="s">
        <v>1666</v>
      </c>
      <c r="B167" s="342">
        <v>1000</v>
      </c>
      <c r="C167" s="342">
        <v>5000</v>
      </c>
      <c r="D167" s="342">
        <v>1000</v>
      </c>
      <c r="E167" s="342">
        <v>1000</v>
      </c>
      <c r="F167" s="342">
        <v>1000</v>
      </c>
      <c r="G167" s="342">
        <v>1000</v>
      </c>
      <c r="H167" s="342">
        <v>1000</v>
      </c>
      <c r="I167" s="342">
        <v>1000</v>
      </c>
      <c r="J167" s="342">
        <v>1000</v>
      </c>
      <c r="K167" s="342">
        <v>1000</v>
      </c>
      <c r="L167" s="342">
        <v>1000</v>
      </c>
      <c r="M167" s="342">
        <v>1000</v>
      </c>
      <c r="N167" s="342">
        <v>1000</v>
      </c>
      <c r="O167" s="342">
        <v>1000</v>
      </c>
      <c r="P167" s="342">
        <v>1000</v>
      </c>
      <c r="Q167" s="342">
        <v>0</v>
      </c>
      <c r="R167" s="342">
        <v>0</v>
      </c>
      <c r="S167" s="342">
        <v>0</v>
      </c>
      <c r="T167" s="342">
        <v>1</v>
      </c>
      <c r="U167" s="342">
        <v>0</v>
      </c>
      <c r="V167" s="342">
        <v>1</v>
      </c>
      <c r="W167" s="342">
        <v>0</v>
      </c>
      <c r="X167" s="342">
        <v>0</v>
      </c>
      <c r="Z167" s="242"/>
      <c r="AA167" s="242"/>
    </row>
    <row r="168" spans="1:27">
      <c r="A168" s="342" t="s">
        <v>1842</v>
      </c>
      <c r="B168" s="342">
        <v>1000</v>
      </c>
      <c r="C168" s="342">
        <v>5000</v>
      </c>
      <c r="D168" s="342">
        <v>1000</v>
      </c>
      <c r="E168" s="342">
        <v>1000</v>
      </c>
      <c r="F168" s="342">
        <v>1000</v>
      </c>
      <c r="G168" s="342">
        <v>1000</v>
      </c>
      <c r="H168" s="342">
        <v>1000</v>
      </c>
      <c r="I168" s="342">
        <v>1000</v>
      </c>
      <c r="J168" s="342">
        <v>1000</v>
      </c>
      <c r="K168" s="342">
        <v>1000</v>
      </c>
      <c r="L168" s="342">
        <v>1000</v>
      </c>
      <c r="M168" s="342">
        <v>1000</v>
      </c>
      <c r="N168" s="342">
        <v>1000</v>
      </c>
      <c r="O168" s="342">
        <v>1000</v>
      </c>
      <c r="P168" s="342">
        <v>1000</v>
      </c>
      <c r="Q168" s="342">
        <v>0</v>
      </c>
      <c r="R168" s="342">
        <v>0</v>
      </c>
      <c r="S168" s="342">
        <v>0</v>
      </c>
      <c r="T168" s="342">
        <v>1</v>
      </c>
      <c r="U168" s="342">
        <v>0</v>
      </c>
      <c r="V168" s="342">
        <v>1</v>
      </c>
      <c r="W168" s="342">
        <v>0</v>
      </c>
      <c r="X168" s="342">
        <v>0</v>
      </c>
      <c r="Z168" s="242"/>
      <c r="AA168" s="242"/>
    </row>
    <row r="169" spans="1:27">
      <c r="A169" s="342" t="s">
        <v>1890</v>
      </c>
      <c r="B169" s="342">
        <v>1000</v>
      </c>
      <c r="C169" s="342">
        <v>5000</v>
      </c>
      <c r="D169" s="342">
        <v>1000</v>
      </c>
      <c r="E169" s="342">
        <v>1000</v>
      </c>
      <c r="F169" s="342">
        <v>1000</v>
      </c>
      <c r="G169" s="342">
        <v>1000</v>
      </c>
      <c r="H169" s="342">
        <v>1000</v>
      </c>
      <c r="I169" s="342">
        <v>1000</v>
      </c>
      <c r="J169" s="342">
        <v>1000</v>
      </c>
      <c r="K169" s="342">
        <v>1000</v>
      </c>
      <c r="L169" s="342">
        <v>1000</v>
      </c>
      <c r="M169" s="342">
        <v>1000</v>
      </c>
      <c r="N169" s="342">
        <v>1000</v>
      </c>
      <c r="O169" s="342">
        <v>1000</v>
      </c>
      <c r="P169" s="342">
        <v>1000</v>
      </c>
      <c r="Q169" s="342">
        <v>0</v>
      </c>
      <c r="R169" s="342">
        <v>0</v>
      </c>
      <c r="S169" s="342">
        <v>0</v>
      </c>
      <c r="T169" s="342">
        <v>1</v>
      </c>
      <c r="U169" s="342">
        <v>1</v>
      </c>
      <c r="V169" s="342">
        <v>1</v>
      </c>
      <c r="W169" s="342">
        <v>0</v>
      </c>
      <c r="X169" s="342">
        <v>0</v>
      </c>
      <c r="Z169" s="242"/>
      <c r="AA169" s="242"/>
    </row>
    <row r="170" spans="1:27">
      <c r="A170" s="342" t="s">
        <v>2040</v>
      </c>
      <c r="B170" s="342">
        <v>1000</v>
      </c>
      <c r="C170" s="342">
        <v>5000</v>
      </c>
      <c r="D170" s="342">
        <v>1000</v>
      </c>
      <c r="E170" s="342">
        <v>1000</v>
      </c>
      <c r="F170" s="342">
        <v>1000</v>
      </c>
      <c r="G170" s="342">
        <v>1000</v>
      </c>
      <c r="H170" s="342">
        <v>1000</v>
      </c>
      <c r="I170" s="342">
        <v>1000</v>
      </c>
      <c r="J170" s="342">
        <v>1000</v>
      </c>
      <c r="K170" s="342">
        <v>1000</v>
      </c>
      <c r="L170" s="342">
        <v>1000</v>
      </c>
      <c r="M170" s="342">
        <v>1000</v>
      </c>
      <c r="N170" s="342">
        <v>1000</v>
      </c>
      <c r="O170" s="342">
        <v>1000</v>
      </c>
      <c r="P170" s="342">
        <v>1000</v>
      </c>
      <c r="Q170" s="342">
        <v>0</v>
      </c>
      <c r="R170" s="342">
        <v>0</v>
      </c>
      <c r="S170" s="342">
        <v>0</v>
      </c>
      <c r="T170" s="342">
        <v>1</v>
      </c>
      <c r="U170" s="342">
        <v>0</v>
      </c>
      <c r="V170" s="342">
        <v>1</v>
      </c>
      <c r="W170" s="342">
        <v>0</v>
      </c>
      <c r="X170" s="342">
        <v>0</v>
      </c>
      <c r="Z170" s="242"/>
      <c r="AA170" s="242"/>
    </row>
    <row r="171" spans="1:27">
      <c r="A171" s="342" t="s">
        <v>1135</v>
      </c>
      <c r="B171" s="342">
        <v>1000</v>
      </c>
      <c r="C171" s="342">
        <v>5000</v>
      </c>
      <c r="D171" s="342">
        <v>1000</v>
      </c>
      <c r="E171" s="342">
        <v>1000</v>
      </c>
      <c r="F171" s="342">
        <v>1000</v>
      </c>
      <c r="G171" s="342">
        <v>1000</v>
      </c>
      <c r="H171" s="342">
        <v>1000</v>
      </c>
      <c r="I171" s="342">
        <v>1000</v>
      </c>
      <c r="J171" s="342">
        <v>1000</v>
      </c>
      <c r="K171" s="342">
        <v>1000</v>
      </c>
      <c r="L171" s="342">
        <v>1000</v>
      </c>
      <c r="M171" s="342">
        <v>1000</v>
      </c>
      <c r="N171" s="342">
        <v>1000</v>
      </c>
      <c r="O171" s="342">
        <v>1000</v>
      </c>
      <c r="P171" s="342">
        <v>1000</v>
      </c>
      <c r="Q171" s="342">
        <v>0</v>
      </c>
      <c r="R171" s="342">
        <v>0</v>
      </c>
      <c r="S171" s="342">
        <v>0</v>
      </c>
      <c r="T171" s="342">
        <v>1</v>
      </c>
      <c r="U171" s="342">
        <v>1</v>
      </c>
      <c r="V171" s="342">
        <v>1</v>
      </c>
      <c r="W171" s="342">
        <v>0</v>
      </c>
      <c r="X171" s="342">
        <v>0</v>
      </c>
      <c r="Z171" s="242"/>
      <c r="AA171" s="242"/>
    </row>
    <row r="172" spans="1:27">
      <c r="A172" s="342" t="s">
        <v>1169</v>
      </c>
      <c r="B172" s="342">
        <v>1000</v>
      </c>
      <c r="C172" s="342">
        <v>5000</v>
      </c>
      <c r="D172" s="342">
        <v>1000</v>
      </c>
      <c r="E172" s="342">
        <v>1000</v>
      </c>
      <c r="F172" s="342">
        <v>1000</v>
      </c>
      <c r="G172" s="342">
        <v>1000</v>
      </c>
      <c r="H172" s="342">
        <v>1000</v>
      </c>
      <c r="I172" s="342">
        <v>1000</v>
      </c>
      <c r="J172" s="342">
        <v>1000</v>
      </c>
      <c r="K172" s="342">
        <v>1000</v>
      </c>
      <c r="L172" s="342">
        <v>1000</v>
      </c>
      <c r="M172" s="342">
        <v>1000</v>
      </c>
      <c r="N172" s="342">
        <v>1000</v>
      </c>
      <c r="O172" s="342">
        <v>1000</v>
      </c>
      <c r="P172" s="342">
        <v>1000</v>
      </c>
      <c r="Q172" s="342">
        <v>0</v>
      </c>
      <c r="R172" s="342">
        <v>0</v>
      </c>
      <c r="S172" s="342">
        <v>0</v>
      </c>
      <c r="T172" s="342">
        <v>1</v>
      </c>
      <c r="U172" s="342">
        <v>1</v>
      </c>
      <c r="V172" s="342">
        <v>1</v>
      </c>
      <c r="W172" s="342">
        <v>0</v>
      </c>
      <c r="X172" s="342">
        <v>0</v>
      </c>
      <c r="Z172" s="242"/>
      <c r="AA172" s="242"/>
    </row>
    <row r="173" spans="1:27">
      <c r="A173" s="342" t="s">
        <v>1251</v>
      </c>
      <c r="B173" s="342">
        <v>1000</v>
      </c>
      <c r="C173" s="342">
        <v>5000</v>
      </c>
      <c r="D173" s="342">
        <v>1000</v>
      </c>
      <c r="E173" s="342">
        <v>1000</v>
      </c>
      <c r="F173" s="342">
        <v>1000</v>
      </c>
      <c r="G173" s="342">
        <v>1000</v>
      </c>
      <c r="H173" s="342">
        <v>1000</v>
      </c>
      <c r="I173" s="342">
        <v>1000</v>
      </c>
      <c r="J173" s="342">
        <v>1000</v>
      </c>
      <c r="K173" s="342">
        <v>1000</v>
      </c>
      <c r="L173" s="342">
        <v>1000</v>
      </c>
      <c r="M173" s="342">
        <v>1000</v>
      </c>
      <c r="N173" s="342">
        <v>1000</v>
      </c>
      <c r="O173" s="342">
        <v>1000</v>
      </c>
      <c r="P173" s="342">
        <v>1000</v>
      </c>
      <c r="Q173" s="342">
        <v>0</v>
      </c>
      <c r="R173" s="342">
        <v>0</v>
      </c>
      <c r="S173" s="342">
        <v>0</v>
      </c>
      <c r="T173" s="342">
        <v>1</v>
      </c>
      <c r="U173" s="342">
        <v>1</v>
      </c>
      <c r="V173" s="342">
        <v>1</v>
      </c>
      <c r="W173" s="342">
        <v>0</v>
      </c>
      <c r="X173" s="342">
        <v>0</v>
      </c>
      <c r="Z173" s="242"/>
      <c r="AA173" s="242"/>
    </row>
    <row r="174" spans="1:27">
      <c r="A174" s="342" t="s">
        <v>1525</v>
      </c>
      <c r="B174" s="342">
        <v>1000</v>
      </c>
      <c r="C174" s="342">
        <v>5000</v>
      </c>
      <c r="D174" s="342">
        <v>1000</v>
      </c>
      <c r="E174" s="342">
        <v>1000</v>
      </c>
      <c r="F174" s="342">
        <v>1000</v>
      </c>
      <c r="G174" s="342">
        <v>1000</v>
      </c>
      <c r="H174" s="342">
        <v>1000</v>
      </c>
      <c r="I174" s="342">
        <v>1000</v>
      </c>
      <c r="J174" s="342">
        <v>1000</v>
      </c>
      <c r="K174" s="342">
        <v>1000</v>
      </c>
      <c r="L174" s="342">
        <v>1000</v>
      </c>
      <c r="M174" s="342">
        <v>1000</v>
      </c>
      <c r="N174" s="342">
        <v>1000</v>
      </c>
      <c r="O174" s="342">
        <v>1000</v>
      </c>
      <c r="P174" s="342">
        <v>1000</v>
      </c>
      <c r="Q174" s="342">
        <v>0</v>
      </c>
      <c r="R174" s="342">
        <v>0</v>
      </c>
      <c r="S174" s="342">
        <v>0</v>
      </c>
      <c r="T174" s="342">
        <v>1</v>
      </c>
      <c r="U174" s="342">
        <v>0</v>
      </c>
      <c r="V174" s="342">
        <v>1</v>
      </c>
      <c r="W174" s="342">
        <v>0</v>
      </c>
      <c r="X174" s="342">
        <v>0</v>
      </c>
      <c r="Z174" s="242"/>
      <c r="AA174" s="242"/>
    </row>
    <row r="175" spans="1:27">
      <c r="A175" s="342" t="s">
        <v>1755</v>
      </c>
      <c r="B175" s="342">
        <v>1000</v>
      </c>
      <c r="C175" s="342">
        <v>5000</v>
      </c>
      <c r="D175" s="342">
        <v>1000</v>
      </c>
      <c r="E175" s="342">
        <v>1000</v>
      </c>
      <c r="F175" s="342">
        <v>1000</v>
      </c>
      <c r="G175" s="342">
        <v>1000</v>
      </c>
      <c r="H175" s="342">
        <v>1000</v>
      </c>
      <c r="I175" s="342">
        <v>1000</v>
      </c>
      <c r="J175" s="342">
        <v>1000</v>
      </c>
      <c r="K175" s="342">
        <v>1000</v>
      </c>
      <c r="L175" s="342">
        <v>1000</v>
      </c>
      <c r="M175" s="342">
        <v>1000</v>
      </c>
      <c r="N175" s="342">
        <v>1000</v>
      </c>
      <c r="O175" s="342">
        <v>1000</v>
      </c>
      <c r="P175" s="342">
        <v>1000</v>
      </c>
      <c r="Q175" s="342">
        <v>0</v>
      </c>
      <c r="R175" s="342">
        <v>0</v>
      </c>
      <c r="S175" s="342">
        <v>0</v>
      </c>
      <c r="T175" s="342">
        <v>1</v>
      </c>
      <c r="U175" s="342">
        <v>1</v>
      </c>
      <c r="V175" s="342">
        <v>1</v>
      </c>
      <c r="W175" s="342">
        <v>0</v>
      </c>
      <c r="X175" s="342">
        <v>0</v>
      </c>
      <c r="Z175" s="242"/>
      <c r="AA175" s="242"/>
    </row>
    <row r="176" spans="1:27">
      <c r="A176" s="342" t="s">
        <v>1800</v>
      </c>
      <c r="B176" s="342">
        <v>1000</v>
      </c>
      <c r="C176" s="342">
        <v>5000</v>
      </c>
      <c r="D176" s="342">
        <v>1000</v>
      </c>
      <c r="E176" s="342">
        <v>1000</v>
      </c>
      <c r="F176" s="342">
        <v>1000</v>
      </c>
      <c r="G176" s="342">
        <v>1000</v>
      </c>
      <c r="H176" s="342">
        <v>1000</v>
      </c>
      <c r="I176" s="342">
        <v>1000</v>
      </c>
      <c r="J176" s="342">
        <v>1000</v>
      </c>
      <c r="K176" s="342">
        <v>1000</v>
      </c>
      <c r="L176" s="342">
        <v>1000</v>
      </c>
      <c r="M176" s="342">
        <v>1000</v>
      </c>
      <c r="N176" s="342">
        <v>1000</v>
      </c>
      <c r="O176" s="342">
        <v>1000</v>
      </c>
      <c r="P176" s="342">
        <v>1000</v>
      </c>
      <c r="Q176" s="342">
        <v>0</v>
      </c>
      <c r="R176" s="342">
        <v>0</v>
      </c>
      <c r="S176" s="342">
        <v>0</v>
      </c>
      <c r="T176" s="342">
        <v>1</v>
      </c>
      <c r="U176" s="342">
        <v>1</v>
      </c>
      <c r="V176" s="342">
        <v>1</v>
      </c>
      <c r="W176" s="342">
        <v>0</v>
      </c>
      <c r="X176" s="342">
        <v>0</v>
      </c>
      <c r="Z176" s="242"/>
      <c r="AA176" s="242"/>
    </row>
    <row r="177" spans="1:27">
      <c r="A177" s="342" t="s">
        <v>1980</v>
      </c>
      <c r="B177" s="342">
        <v>1000</v>
      </c>
      <c r="C177" s="342">
        <v>5000</v>
      </c>
      <c r="D177" s="342">
        <v>1000</v>
      </c>
      <c r="E177" s="342">
        <v>1000</v>
      </c>
      <c r="F177" s="342">
        <v>1000</v>
      </c>
      <c r="G177" s="342">
        <v>1000</v>
      </c>
      <c r="H177" s="342">
        <v>1000</v>
      </c>
      <c r="I177" s="342">
        <v>1000</v>
      </c>
      <c r="J177" s="342">
        <v>1000</v>
      </c>
      <c r="K177" s="342">
        <v>1000</v>
      </c>
      <c r="L177" s="342">
        <v>1000</v>
      </c>
      <c r="M177" s="342">
        <v>1000</v>
      </c>
      <c r="N177" s="342">
        <v>1000</v>
      </c>
      <c r="O177" s="342">
        <v>1000</v>
      </c>
      <c r="P177" s="342">
        <v>1000</v>
      </c>
      <c r="Q177" s="342">
        <v>0</v>
      </c>
      <c r="R177" s="342">
        <v>0</v>
      </c>
      <c r="S177" s="342">
        <v>0</v>
      </c>
      <c r="T177" s="342">
        <v>1</v>
      </c>
      <c r="U177" s="342">
        <v>0</v>
      </c>
      <c r="V177" s="342">
        <v>1</v>
      </c>
      <c r="W177" s="342">
        <v>0</v>
      </c>
      <c r="X177" s="342">
        <v>0</v>
      </c>
      <c r="Z177" s="242"/>
      <c r="AA177" s="242"/>
    </row>
    <row r="178" spans="1:27">
      <c r="A178" s="342" t="s">
        <v>1310</v>
      </c>
      <c r="B178" s="342">
        <v>1000</v>
      </c>
      <c r="C178" s="342">
        <v>5000</v>
      </c>
      <c r="D178" s="342">
        <v>1000</v>
      </c>
      <c r="E178" s="342">
        <v>1000</v>
      </c>
      <c r="F178" s="342">
        <v>1000</v>
      </c>
      <c r="G178" s="342">
        <v>1000</v>
      </c>
      <c r="H178" s="342">
        <v>1000</v>
      </c>
      <c r="I178" s="342">
        <v>1000</v>
      </c>
      <c r="J178" s="342">
        <v>1000</v>
      </c>
      <c r="K178" s="342">
        <v>1000</v>
      </c>
      <c r="L178" s="342">
        <v>1000</v>
      </c>
      <c r="M178" s="342">
        <v>1000</v>
      </c>
      <c r="N178" s="342">
        <v>1000</v>
      </c>
      <c r="O178" s="342">
        <v>1000</v>
      </c>
      <c r="P178" s="342">
        <v>1000</v>
      </c>
      <c r="Q178" s="342">
        <v>0</v>
      </c>
      <c r="R178" s="342">
        <v>0</v>
      </c>
      <c r="S178" s="342">
        <v>0</v>
      </c>
      <c r="T178" s="342">
        <v>1</v>
      </c>
      <c r="U178" s="342">
        <v>0</v>
      </c>
      <c r="V178" s="342">
        <v>1</v>
      </c>
      <c r="W178" s="342">
        <v>0</v>
      </c>
      <c r="X178" s="342">
        <v>0</v>
      </c>
      <c r="Z178" s="242"/>
      <c r="AA178" s="242"/>
    </row>
    <row r="179" spans="1:27">
      <c r="A179" s="342" t="s">
        <v>1914</v>
      </c>
      <c r="B179" s="342">
        <v>1000</v>
      </c>
      <c r="C179" s="342">
        <v>5000</v>
      </c>
      <c r="D179" s="342">
        <v>1000</v>
      </c>
      <c r="E179" s="342">
        <v>1000</v>
      </c>
      <c r="F179" s="342">
        <v>1000</v>
      </c>
      <c r="G179" s="342">
        <v>1000</v>
      </c>
      <c r="H179" s="342">
        <v>1000</v>
      </c>
      <c r="I179" s="342">
        <v>1000</v>
      </c>
      <c r="J179" s="342">
        <v>1000</v>
      </c>
      <c r="K179" s="342">
        <v>1000</v>
      </c>
      <c r="L179" s="342">
        <v>1000</v>
      </c>
      <c r="M179" s="342">
        <v>1000</v>
      </c>
      <c r="N179" s="342">
        <v>1000</v>
      </c>
      <c r="O179" s="342">
        <v>1000</v>
      </c>
      <c r="P179" s="342">
        <v>1000</v>
      </c>
      <c r="Q179" s="342">
        <v>0</v>
      </c>
      <c r="R179" s="342">
        <v>0</v>
      </c>
      <c r="S179" s="342">
        <v>0</v>
      </c>
      <c r="T179" s="342">
        <v>1</v>
      </c>
      <c r="U179" s="342">
        <v>1</v>
      </c>
      <c r="V179" s="342">
        <v>1</v>
      </c>
      <c r="W179" s="342">
        <v>0</v>
      </c>
      <c r="X179" s="342">
        <v>0</v>
      </c>
      <c r="Z179" s="242"/>
      <c r="AA179" s="242"/>
    </row>
    <row r="180" spans="1:27">
      <c r="A180" s="342" t="s">
        <v>2043</v>
      </c>
      <c r="B180" s="342">
        <v>1000</v>
      </c>
      <c r="C180" s="342">
        <v>5000</v>
      </c>
      <c r="D180" s="342">
        <v>1000</v>
      </c>
      <c r="E180" s="342">
        <v>1000</v>
      </c>
      <c r="F180" s="342">
        <v>1000</v>
      </c>
      <c r="G180" s="342">
        <v>1000</v>
      </c>
      <c r="H180" s="342">
        <v>1000</v>
      </c>
      <c r="I180" s="342">
        <v>1000</v>
      </c>
      <c r="J180" s="342">
        <v>1000</v>
      </c>
      <c r="K180" s="342">
        <v>1000</v>
      </c>
      <c r="L180" s="342">
        <v>1000</v>
      </c>
      <c r="M180" s="342">
        <v>1000</v>
      </c>
      <c r="N180" s="342">
        <v>1000</v>
      </c>
      <c r="O180" s="342">
        <v>1000</v>
      </c>
      <c r="P180" s="342">
        <v>1000</v>
      </c>
      <c r="Q180" s="342">
        <v>0</v>
      </c>
      <c r="R180" s="342">
        <v>0</v>
      </c>
      <c r="S180" s="342">
        <v>0</v>
      </c>
      <c r="T180" s="342">
        <v>1</v>
      </c>
      <c r="U180" s="342">
        <v>0</v>
      </c>
      <c r="V180" s="342">
        <v>1</v>
      </c>
      <c r="W180" s="342">
        <v>0</v>
      </c>
      <c r="X180" s="342">
        <v>0</v>
      </c>
      <c r="Z180" s="242"/>
      <c r="AA180" s="242"/>
    </row>
    <row r="181" spans="1:27">
      <c r="A181" s="342" t="s">
        <v>2211</v>
      </c>
      <c r="B181" s="342">
        <v>1000</v>
      </c>
      <c r="C181" s="342">
        <v>5000</v>
      </c>
      <c r="D181" s="342">
        <v>1000</v>
      </c>
      <c r="E181" s="342">
        <v>1000</v>
      </c>
      <c r="F181" s="342">
        <v>1000</v>
      </c>
      <c r="G181" s="342">
        <v>1000</v>
      </c>
      <c r="H181" s="342">
        <v>1000</v>
      </c>
      <c r="I181" s="342">
        <v>1000</v>
      </c>
      <c r="J181" s="342">
        <v>1000</v>
      </c>
      <c r="K181" s="342">
        <v>1000</v>
      </c>
      <c r="L181" s="342">
        <v>1000</v>
      </c>
      <c r="M181" s="342">
        <v>1000</v>
      </c>
      <c r="N181" s="342">
        <v>1000</v>
      </c>
      <c r="O181" s="342">
        <v>1000</v>
      </c>
      <c r="P181" s="342">
        <v>1000</v>
      </c>
      <c r="Q181" s="342">
        <v>0</v>
      </c>
      <c r="R181" s="342">
        <v>0</v>
      </c>
      <c r="S181" s="342">
        <v>0</v>
      </c>
      <c r="T181" s="342">
        <v>1</v>
      </c>
      <c r="U181" s="342">
        <v>0</v>
      </c>
      <c r="V181" s="342">
        <v>1</v>
      </c>
      <c r="W181" s="342">
        <v>0</v>
      </c>
      <c r="X181" s="342">
        <v>0</v>
      </c>
      <c r="Z181" s="242"/>
      <c r="AA181" s="242"/>
    </row>
    <row r="182" spans="1:27">
      <c r="A182" s="342" t="s">
        <v>2283</v>
      </c>
      <c r="B182" s="342">
        <v>1000</v>
      </c>
      <c r="C182" s="342">
        <v>5000</v>
      </c>
      <c r="D182" s="342">
        <v>1000</v>
      </c>
      <c r="E182" s="342">
        <v>1000</v>
      </c>
      <c r="F182" s="342">
        <v>1000</v>
      </c>
      <c r="G182" s="342">
        <v>1000</v>
      </c>
      <c r="H182" s="342">
        <v>1000</v>
      </c>
      <c r="I182" s="342">
        <v>1000</v>
      </c>
      <c r="J182" s="342">
        <v>1000</v>
      </c>
      <c r="K182" s="342">
        <v>1000</v>
      </c>
      <c r="L182" s="342">
        <v>1000</v>
      </c>
      <c r="M182" s="342">
        <v>1000</v>
      </c>
      <c r="N182" s="342">
        <v>1000</v>
      </c>
      <c r="O182" s="342">
        <v>1000</v>
      </c>
      <c r="P182" s="342">
        <v>1000</v>
      </c>
      <c r="Q182" s="342">
        <v>0</v>
      </c>
      <c r="R182" s="342">
        <v>0</v>
      </c>
      <c r="S182" s="342">
        <v>0</v>
      </c>
      <c r="T182" s="342">
        <v>1</v>
      </c>
      <c r="U182" s="342">
        <v>0</v>
      </c>
      <c r="V182" s="342">
        <v>1</v>
      </c>
      <c r="W182" s="342">
        <v>0</v>
      </c>
      <c r="X182" s="342">
        <v>0</v>
      </c>
      <c r="Z182" s="242"/>
      <c r="AA182" s="242"/>
    </row>
    <row r="183" spans="1:27">
      <c r="A183" s="342" t="s">
        <v>1289</v>
      </c>
      <c r="B183" s="342">
        <v>1000</v>
      </c>
      <c r="C183" s="342">
        <v>5000</v>
      </c>
      <c r="D183" s="342">
        <v>1000</v>
      </c>
      <c r="E183" s="342">
        <v>1000</v>
      </c>
      <c r="F183" s="342">
        <v>1000</v>
      </c>
      <c r="G183" s="342">
        <v>1000</v>
      </c>
      <c r="H183" s="342">
        <v>1000</v>
      </c>
      <c r="I183" s="342">
        <v>1000</v>
      </c>
      <c r="J183" s="342">
        <v>1000</v>
      </c>
      <c r="K183" s="342">
        <v>1000</v>
      </c>
      <c r="L183" s="342">
        <v>1000</v>
      </c>
      <c r="M183" s="342">
        <v>1000</v>
      </c>
      <c r="N183" s="342">
        <v>1000</v>
      </c>
      <c r="O183" s="342">
        <v>1000</v>
      </c>
      <c r="P183" s="342">
        <v>1000</v>
      </c>
      <c r="Q183" s="342">
        <v>0</v>
      </c>
      <c r="R183" s="342">
        <v>0</v>
      </c>
      <c r="S183" s="342">
        <v>0</v>
      </c>
      <c r="T183" s="342">
        <v>1</v>
      </c>
      <c r="U183" s="342">
        <v>1</v>
      </c>
      <c r="V183" s="342">
        <v>1</v>
      </c>
      <c r="W183" s="342">
        <v>0</v>
      </c>
      <c r="X183" s="342">
        <v>0</v>
      </c>
      <c r="Z183" s="242"/>
      <c r="AA183" s="242"/>
    </row>
    <row r="184" spans="1:27">
      <c r="A184" s="342" t="s">
        <v>1459</v>
      </c>
      <c r="B184" s="342">
        <v>1000</v>
      </c>
      <c r="C184" s="342">
        <v>5000</v>
      </c>
      <c r="D184" s="342">
        <v>1000</v>
      </c>
      <c r="E184" s="342">
        <v>1000</v>
      </c>
      <c r="F184" s="342">
        <v>1000</v>
      </c>
      <c r="G184" s="342">
        <v>1000</v>
      </c>
      <c r="H184" s="342">
        <v>1000</v>
      </c>
      <c r="I184" s="342">
        <v>1000</v>
      </c>
      <c r="J184" s="342">
        <v>1000</v>
      </c>
      <c r="K184" s="342">
        <v>1000</v>
      </c>
      <c r="L184" s="342">
        <v>1000</v>
      </c>
      <c r="M184" s="342">
        <v>1000</v>
      </c>
      <c r="N184" s="342">
        <v>1000</v>
      </c>
      <c r="O184" s="342">
        <v>1000</v>
      </c>
      <c r="P184" s="342">
        <v>1000</v>
      </c>
      <c r="Q184" s="342">
        <v>0</v>
      </c>
      <c r="R184" s="342">
        <v>0</v>
      </c>
      <c r="S184" s="342">
        <v>0</v>
      </c>
      <c r="T184" s="342">
        <v>1</v>
      </c>
      <c r="U184" s="342">
        <v>0</v>
      </c>
      <c r="V184" s="342">
        <v>1</v>
      </c>
      <c r="W184" s="342">
        <v>0</v>
      </c>
      <c r="X184" s="342">
        <v>0</v>
      </c>
      <c r="Z184" s="242"/>
      <c r="AA184" s="242"/>
    </row>
    <row r="185" spans="1:27">
      <c r="A185" s="342" t="s">
        <v>1722</v>
      </c>
      <c r="B185" s="342">
        <v>1000</v>
      </c>
      <c r="C185" s="342">
        <v>5000</v>
      </c>
      <c r="D185" s="342">
        <v>1000</v>
      </c>
      <c r="E185" s="342">
        <v>1000</v>
      </c>
      <c r="F185" s="342">
        <v>1000</v>
      </c>
      <c r="G185" s="342">
        <v>1000</v>
      </c>
      <c r="H185" s="342">
        <v>1000</v>
      </c>
      <c r="I185" s="342">
        <v>1000</v>
      </c>
      <c r="J185" s="342">
        <v>1000</v>
      </c>
      <c r="K185" s="342">
        <v>1000</v>
      </c>
      <c r="L185" s="342">
        <v>1000</v>
      </c>
      <c r="M185" s="342">
        <v>1000</v>
      </c>
      <c r="N185" s="342">
        <v>1000</v>
      </c>
      <c r="O185" s="342">
        <v>1000</v>
      </c>
      <c r="P185" s="342">
        <v>1000</v>
      </c>
      <c r="Q185" s="342">
        <v>0</v>
      </c>
      <c r="R185" s="342">
        <v>0</v>
      </c>
      <c r="S185" s="342">
        <v>0</v>
      </c>
      <c r="T185" s="342">
        <v>1</v>
      </c>
      <c r="U185" s="342">
        <v>0</v>
      </c>
      <c r="V185" s="342">
        <v>1</v>
      </c>
      <c r="W185" s="342">
        <v>0</v>
      </c>
      <c r="X185" s="342">
        <v>0</v>
      </c>
      <c r="Z185" s="242"/>
      <c r="AA185" s="242"/>
    </row>
    <row r="186" spans="1:27">
      <c r="A186" s="342" t="s">
        <v>1806</v>
      </c>
      <c r="B186" s="342">
        <v>1000</v>
      </c>
      <c r="C186" s="342">
        <v>5000</v>
      </c>
      <c r="D186" s="342">
        <v>1000</v>
      </c>
      <c r="E186" s="342">
        <v>1000</v>
      </c>
      <c r="F186" s="342">
        <v>1000</v>
      </c>
      <c r="G186" s="342">
        <v>1000</v>
      </c>
      <c r="H186" s="342">
        <v>1000</v>
      </c>
      <c r="I186" s="342">
        <v>1000</v>
      </c>
      <c r="J186" s="342">
        <v>1000</v>
      </c>
      <c r="K186" s="342">
        <v>1000</v>
      </c>
      <c r="L186" s="342">
        <v>1000</v>
      </c>
      <c r="M186" s="342">
        <v>1000</v>
      </c>
      <c r="N186" s="342">
        <v>1000</v>
      </c>
      <c r="O186" s="342">
        <v>1000</v>
      </c>
      <c r="P186" s="342">
        <v>1000</v>
      </c>
      <c r="Q186" s="342">
        <v>0</v>
      </c>
      <c r="R186" s="342">
        <v>0</v>
      </c>
      <c r="S186" s="342">
        <v>0</v>
      </c>
      <c r="T186" s="342">
        <v>1</v>
      </c>
      <c r="U186" s="342">
        <v>0</v>
      </c>
      <c r="V186" s="342">
        <v>1</v>
      </c>
      <c r="W186" s="342">
        <v>0</v>
      </c>
      <c r="X186" s="342">
        <v>0</v>
      </c>
      <c r="Z186" s="242"/>
      <c r="AA186" s="242"/>
    </row>
    <row r="187" spans="1:27">
      <c r="A187" s="342" t="s">
        <v>2049</v>
      </c>
      <c r="B187" s="342">
        <v>1000</v>
      </c>
      <c r="C187" s="342">
        <v>5000</v>
      </c>
      <c r="D187" s="342">
        <v>1000</v>
      </c>
      <c r="E187" s="342">
        <v>1000</v>
      </c>
      <c r="F187" s="342">
        <v>1000</v>
      </c>
      <c r="G187" s="342">
        <v>1000</v>
      </c>
      <c r="H187" s="342">
        <v>1000</v>
      </c>
      <c r="I187" s="342">
        <v>1000</v>
      </c>
      <c r="J187" s="342">
        <v>1000</v>
      </c>
      <c r="K187" s="342">
        <v>1000</v>
      </c>
      <c r="L187" s="342">
        <v>1000</v>
      </c>
      <c r="M187" s="342">
        <v>1000</v>
      </c>
      <c r="N187" s="342">
        <v>1000</v>
      </c>
      <c r="O187" s="342">
        <v>1000</v>
      </c>
      <c r="P187" s="342">
        <v>1000</v>
      </c>
      <c r="Q187" s="342">
        <v>0</v>
      </c>
      <c r="R187" s="342">
        <v>0</v>
      </c>
      <c r="S187" s="342">
        <v>0</v>
      </c>
      <c r="T187" s="342">
        <v>1</v>
      </c>
      <c r="U187" s="342">
        <v>0</v>
      </c>
      <c r="V187" s="342">
        <v>1</v>
      </c>
      <c r="W187" s="342">
        <v>0</v>
      </c>
      <c r="X187" s="342">
        <v>0</v>
      </c>
      <c r="Z187" s="242"/>
      <c r="AA187" s="242"/>
    </row>
    <row r="188" spans="1:27">
      <c r="A188" s="342" t="s">
        <v>2082</v>
      </c>
      <c r="B188" s="342">
        <v>1000</v>
      </c>
      <c r="C188" s="342">
        <v>5000</v>
      </c>
      <c r="D188" s="342">
        <v>1000</v>
      </c>
      <c r="E188" s="342">
        <v>1000</v>
      </c>
      <c r="F188" s="342">
        <v>1000</v>
      </c>
      <c r="G188" s="342">
        <v>1000</v>
      </c>
      <c r="H188" s="342">
        <v>1000</v>
      </c>
      <c r="I188" s="342">
        <v>1000</v>
      </c>
      <c r="J188" s="342">
        <v>1000</v>
      </c>
      <c r="K188" s="342">
        <v>1000</v>
      </c>
      <c r="L188" s="342">
        <v>1000</v>
      </c>
      <c r="M188" s="342">
        <v>1000</v>
      </c>
      <c r="N188" s="342">
        <v>1000</v>
      </c>
      <c r="O188" s="342">
        <v>1000</v>
      </c>
      <c r="P188" s="342">
        <v>1000</v>
      </c>
      <c r="Q188" s="342">
        <v>0</v>
      </c>
      <c r="R188" s="342">
        <v>0</v>
      </c>
      <c r="S188" s="342">
        <v>0</v>
      </c>
      <c r="T188" s="342">
        <v>1</v>
      </c>
      <c r="U188" s="342">
        <v>0</v>
      </c>
      <c r="V188" s="342">
        <v>1</v>
      </c>
      <c r="W188" s="342">
        <v>0</v>
      </c>
      <c r="X188" s="342">
        <v>0</v>
      </c>
      <c r="Z188" s="242"/>
      <c r="AA188" s="242"/>
    </row>
    <row r="189" spans="1:27">
      <c r="A189" s="342" t="s">
        <v>2088</v>
      </c>
      <c r="B189" s="342">
        <v>1000</v>
      </c>
      <c r="C189" s="342">
        <v>5000</v>
      </c>
      <c r="D189" s="342">
        <v>1000</v>
      </c>
      <c r="E189" s="342">
        <v>1000</v>
      </c>
      <c r="F189" s="342">
        <v>1000</v>
      </c>
      <c r="G189" s="342">
        <v>1000</v>
      </c>
      <c r="H189" s="342">
        <v>1000</v>
      </c>
      <c r="I189" s="342">
        <v>1000</v>
      </c>
      <c r="J189" s="342">
        <v>1000</v>
      </c>
      <c r="K189" s="342">
        <v>1000</v>
      </c>
      <c r="L189" s="342">
        <v>1000</v>
      </c>
      <c r="M189" s="342">
        <v>1000</v>
      </c>
      <c r="N189" s="342">
        <v>1000</v>
      </c>
      <c r="O189" s="342">
        <v>1000</v>
      </c>
      <c r="P189" s="342">
        <v>1000</v>
      </c>
      <c r="Q189" s="342">
        <v>0</v>
      </c>
      <c r="R189" s="342">
        <v>0</v>
      </c>
      <c r="S189" s="342">
        <v>0</v>
      </c>
      <c r="T189" s="342">
        <v>1</v>
      </c>
      <c r="U189" s="342">
        <v>0</v>
      </c>
      <c r="V189" s="342">
        <v>1</v>
      </c>
      <c r="W189" s="342">
        <v>0</v>
      </c>
      <c r="X189" s="342">
        <v>0</v>
      </c>
      <c r="Z189" s="242"/>
      <c r="AA189" s="242"/>
    </row>
    <row r="190" spans="1:27">
      <c r="A190" s="342" t="s">
        <v>2148</v>
      </c>
      <c r="B190" s="342">
        <v>1000</v>
      </c>
      <c r="C190" s="342">
        <v>5000</v>
      </c>
      <c r="D190" s="342">
        <v>1000</v>
      </c>
      <c r="E190" s="342">
        <v>1000</v>
      </c>
      <c r="F190" s="342">
        <v>1000</v>
      </c>
      <c r="G190" s="342">
        <v>1000</v>
      </c>
      <c r="H190" s="342">
        <v>1000</v>
      </c>
      <c r="I190" s="342">
        <v>1000</v>
      </c>
      <c r="J190" s="342">
        <v>1000</v>
      </c>
      <c r="K190" s="342">
        <v>1000</v>
      </c>
      <c r="L190" s="342">
        <v>1000</v>
      </c>
      <c r="M190" s="342">
        <v>1000</v>
      </c>
      <c r="N190" s="342">
        <v>1000</v>
      </c>
      <c r="O190" s="342">
        <v>1000</v>
      </c>
      <c r="P190" s="342">
        <v>1000</v>
      </c>
      <c r="Q190" s="342">
        <v>0</v>
      </c>
      <c r="R190" s="342">
        <v>0</v>
      </c>
      <c r="S190" s="342">
        <v>0</v>
      </c>
      <c r="T190" s="342">
        <v>1</v>
      </c>
      <c r="U190" s="342">
        <v>1</v>
      </c>
      <c r="V190" s="342">
        <v>1</v>
      </c>
      <c r="W190" s="342">
        <v>0</v>
      </c>
      <c r="X190" s="342">
        <v>0</v>
      </c>
      <c r="Z190" s="242"/>
      <c r="AA190" s="242"/>
    </row>
    <row r="191" spans="1:27">
      <c r="A191" s="342" t="s">
        <v>1149</v>
      </c>
      <c r="B191" s="342">
        <v>1000</v>
      </c>
      <c r="C191" s="342">
        <v>5000</v>
      </c>
      <c r="D191" s="342">
        <v>1000</v>
      </c>
      <c r="E191" s="342">
        <v>1000</v>
      </c>
      <c r="F191" s="342">
        <v>1000</v>
      </c>
      <c r="G191" s="342">
        <v>1000</v>
      </c>
      <c r="H191" s="342">
        <v>1000</v>
      </c>
      <c r="I191" s="342">
        <v>1000</v>
      </c>
      <c r="J191" s="342">
        <v>1000</v>
      </c>
      <c r="K191" s="342">
        <v>1000</v>
      </c>
      <c r="L191" s="342">
        <v>1000</v>
      </c>
      <c r="M191" s="342">
        <v>1000</v>
      </c>
      <c r="N191" s="342">
        <v>1000</v>
      </c>
      <c r="O191" s="342">
        <v>1000</v>
      </c>
      <c r="P191" s="342">
        <v>1000</v>
      </c>
      <c r="Q191" s="342">
        <v>0</v>
      </c>
      <c r="R191" s="342">
        <v>0</v>
      </c>
      <c r="S191" s="342">
        <v>0</v>
      </c>
      <c r="T191" s="342">
        <v>1</v>
      </c>
      <c r="U191" s="342">
        <v>1</v>
      </c>
      <c r="V191" s="342">
        <v>1</v>
      </c>
      <c r="W191" s="342">
        <v>0</v>
      </c>
      <c r="X191" s="342">
        <v>0</v>
      </c>
      <c r="Z191" s="242"/>
      <c r="AA191" s="242"/>
    </row>
    <row r="192" spans="1:27">
      <c r="A192" s="342" t="s">
        <v>1642</v>
      </c>
      <c r="B192" s="342">
        <v>1000</v>
      </c>
      <c r="C192" s="342">
        <v>5000</v>
      </c>
      <c r="D192" s="342">
        <v>1000</v>
      </c>
      <c r="E192" s="342">
        <v>1000</v>
      </c>
      <c r="F192" s="342">
        <v>1000</v>
      </c>
      <c r="G192" s="342">
        <v>1000</v>
      </c>
      <c r="H192" s="342">
        <v>1000</v>
      </c>
      <c r="I192" s="342">
        <v>1000</v>
      </c>
      <c r="J192" s="342">
        <v>1000</v>
      </c>
      <c r="K192" s="342">
        <v>1000</v>
      </c>
      <c r="L192" s="342">
        <v>1000</v>
      </c>
      <c r="M192" s="342">
        <v>1000</v>
      </c>
      <c r="N192" s="342">
        <v>1000</v>
      </c>
      <c r="O192" s="342">
        <v>1000</v>
      </c>
      <c r="P192" s="342">
        <v>1000</v>
      </c>
      <c r="Q192" s="342">
        <v>0</v>
      </c>
      <c r="R192" s="342">
        <v>0</v>
      </c>
      <c r="S192" s="342">
        <v>0</v>
      </c>
      <c r="T192" s="342">
        <v>1</v>
      </c>
      <c r="U192" s="342">
        <v>1</v>
      </c>
      <c r="V192" s="342">
        <v>1</v>
      </c>
      <c r="W192" s="342">
        <v>0</v>
      </c>
      <c r="X192" s="342">
        <v>0</v>
      </c>
      <c r="Z192" s="242"/>
      <c r="AA192" s="242"/>
    </row>
    <row r="193" spans="1:27">
      <c r="A193" s="342" t="s">
        <v>1779</v>
      </c>
      <c r="B193" s="342">
        <v>1000</v>
      </c>
      <c r="C193" s="342">
        <v>5000</v>
      </c>
      <c r="D193" s="342">
        <v>1000</v>
      </c>
      <c r="E193" s="342">
        <v>1000</v>
      </c>
      <c r="F193" s="342">
        <v>1000</v>
      </c>
      <c r="G193" s="342">
        <v>1000</v>
      </c>
      <c r="H193" s="342">
        <v>1000</v>
      </c>
      <c r="I193" s="342">
        <v>1000</v>
      </c>
      <c r="J193" s="342">
        <v>1000</v>
      </c>
      <c r="K193" s="342">
        <v>1000</v>
      </c>
      <c r="L193" s="342">
        <v>1000</v>
      </c>
      <c r="M193" s="342">
        <v>1000</v>
      </c>
      <c r="N193" s="342">
        <v>1000</v>
      </c>
      <c r="O193" s="342">
        <v>1000</v>
      </c>
      <c r="P193" s="342">
        <v>1000</v>
      </c>
      <c r="Q193" s="342">
        <v>0</v>
      </c>
      <c r="R193" s="342">
        <v>0</v>
      </c>
      <c r="S193" s="342">
        <v>0</v>
      </c>
      <c r="T193" s="342">
        <v>1</v>
      </c>
      <c r="U193" s="342">
        <v>1</v>
      </c>
      <c r="V193" s="342">
        <v>1</v>
      </c>
      <c r="W193" s="342">
        <v>0</v>
      </c>
      <c r="X193" s="342">
        <v>0</v>
      </c>
      <c r="Z193" s="242"/>
      <c r="AA193" s="242"/>
    </row>
    <row r="194" spans="1:27">
      <c r="A194" s="342" t="s">
        <v>1477</v>
      </c>
      <c r="B194" s="342">
        <v>1000</v>
      </c>
      <c r="C194" s="342">
        <v>5000</v>
      </c>
      <c r="D194" s="342">
        <v>1000</v>
      </c>
      <c r="E194" s="342">
        <v>1000</v>
      </c>
      <c r="F194" s="342">
        <v>1000</v>
      </c>
      <c r="G194" s="342">
        <v>1000</v>
      </c>
      <c r="H194" s="342">
        <v>1000</v>
      </c>
      <c r="I194" s="342">
        <v>1000</v>
      </c>
      <c r="J194" s="342">
        <v>1000</v>
      </c>
      <c r="K194" s="342">
        <v>1000</v>
      </c>
      <c r="L194" s="342">
        <v>1000</v>
      </c>
      <c r="M194" s="342">
        <v>1000</v>
      </c>
      <c r="N194" s="342">
        <v>1000</v>
      </c>
      <c r="O194" s="342">
        <v>1000</v>
      </c>
      <c r="P194" s="342">
        <v>1000</v>
      </c>
      <c r="Q194" s="342">
        <v>0</v>
      </c>
      <c r="R194" s="342">
        <v>0</v>
      </c>
      <c r="S194" s="342">
        <v>0</v>
      </c>
      <c r="T194" s="342">
        <v>1</v>
      </c>
      <c r="U194" s="342">
        <v>0</v>
      </c>
      <c r="V194" s="342">
        <v>1</v>
      </c>
      <c r="W194" s="342">
        <v>0</v>
      </c>
      <c r="X194" s="342">
        <v>0</v>
      </c>
      <c r="Z194" s="242"/>
      <c r="AA194" s="242"/>
    </row>
    <row r="195" spans="1:27">
      <c r="A195" s="342" t="s">
        <v>1486</v>
      </c>
      <c r="B195" s="342">
        <v>1000</v>
      </c>
      <c r="C195" s="342">
        <v>5000</v>
      </c>
      <c r="D195" s="342">
        <v>1000</v>
      </c>
      <c r="E195" s="342">
        <v>1000</v>
      </c>
      <c r="F195" s="342">
        <v>1000</v>
      </c>
      <c r="G195" s="342">
        <v>1000</v>
      </c>
      <c r="H195" s="342">
        <v>1000</v>
      </c>
      <c r="I195" s="342">
        <v>1000</v>
      </c>
      <c r="J195" s="342">
        <v>1000</v>
      </c>
      <c r="K195" s="342">
        <v>1000</v>
      </c>
      <c r="L195" s="342">
        <v>1000</v>
      </c>
      <c r="M195" s="342">
        <v>1000</v>
      </c>
      <c r="N195" s="342">
        <v>1000</v>
      </c>
      <c r="O195" s="342">
        <v>1000</v>
      </c>
      <c r="P195" s="342">
        <v>1000</v>
      </c>
      <c r="Q195" s="342">
        <v>0</v>
      </c>
      <c r="R195" s="342">
        <v>0</v>
      </c>
      <c r="S195" s="342">
        <v>0</v>
      </c>
      <c r="T195" s="342">
        <v>1</v>
      </c>
      <c r="U195" s="342">
        <v>0</v>
      </c>
      <c r="V195" s="342">
        <v>1</v>
      </c>
      <c r="W195" s="342">
        <v>0</v>
      </c>
      <c r="X195" s="342">
        <v>0</v>
      </c>
      <c r="Z195" s="242"/>
      <c r="AA195" s="242"/>
    </row>
    <row r="196" spans="1:27">
      <c r="A196" s="342" t="s">
        <v>1552</v>
      </c>
      <c r="B196" s="342">
        <v>1000</v>
      </c>
      <c r="C196" s="342">
        <v>5000</v>
      </c>
      <c r="D196" s="342">
        <v>1000</v>
      </c>
      <c r="E196" s="342">
        <v>1000</v>
      </c>
      <c r="F196" s="342">
        <v>1000</v>
      </c>
      <c r="G196" s="342">
        <v>1000</v>
      </c>
      <c r="H196" s="342">
        <v>1000</v>
      </c>
      <c r="I196" s="342">
        <v>1000</v>
      </c>
      <c r="J196" s="342">
        <v>1000</v>
      </c>
      <c r="K196" s="342">
        <v>1000</v>
      </c>
      <c r="L196" s="342">
        <v>1000</v>
      </c>
      <c r="M196" s="342">
        <v>1000</v>
      </c>
      <c r="N196" s="342">
        <v>1000</v>
      </c>
      <c r="O196" s="342">
        <v>1000</v>
      </c>
      <c r="P196" s="342">
        <v>1000</v>
      </c>
      <c r="Q196" s="342">
        <v>0</v>
      </c>
      <c r="R196" s="342">
        <v>0</v>
      </c>
      <c r="S196" s="342">
        <v>0</v>
      </c>
      <c r="T196" s="342">
        <v>1</v>
      </c>
      <c r="U196" s="342">
        <v>1</v>
      </c>
      <c r="V196" s="342">
        <v>1</v>
      </c>
      <c r="W196" s="342">
        <v>0</v>
      </c>
      <c r="X196" s="342">
        <v>0</v>
      </c>
      <c r="Z196" s="242"/>
      <c r="AA196" s="242"/>
    </row>
    <row r="197" spans="1:27">
      <c r="A197" s="342" t="s">
        <v>1791</v>
      </c>
      <c r="B197" s="342">
        <v>1000</v>
      </c>
      <c r="C197" s="342">
        <v>5000</v>
      </c>
      <c r="D197" s="342">
        <v>1000</v>
      </c>
      <c r="E197" s="342">
        <v>1000</v>
      </c>
      <c r="F197" s="342">
        <v>1000</v>
      </c>
      <c r="G197" s="342">
        <v>1000</v>
      </c>
      <c r="H197" s="342">
        <v>1000</v>
      </c>
      <c r="I197" s="342">
        <v>1000</v>
      </c>
      <c r="J197" s="342">
        <v>1000</v>
      </c>
      <c r="K197" s="342">
        <v>1000</v>
      </c>
      <c r="L197" s="342">
        <v>1000</v>
      </c>
      <c r="M197" s="342">
        <v>1000</v>
      </c>
      <c r="N197" s="342">
        <v>1000</v>
      </c>
      <c r="O197" s="342">
        <v>1000</v>
      </c>
      <c r="P197" s="342">
        <v>1000</v>
      </c>
      <c r="Q197" s="342">
        <v>0</v>
      </c>
      <c r="R197" s="342">
        <v>0</v>
      </c>
      <c r="S197" s="342">
        <v>0</v>
      </c>
      <c r="T197" s="342">
        <v>1</v>
      </c>
      <c r="U197" s="342">
        <v>0</v>
      </c>
      <c r="V197" s="342">
        <v>1</v>
      </c>
      <c r="W197" s="342">
        <v>0</v>
      </c>
      <c r="X197" s="342">
        <v>0</v>
      </c>
      <c r="Z197" s="242"/>
      <c r="AA197" s="242"/>
    </row>
    <row r="198" spans="1:27">
      <c r="A198" s="342" t="s">
        <v>1950</v>
      </c>
      <c r="B198" s="342">
        <v>1000</v>
      </c>
      <c r="C198" s="342">
        <v>5000</v>
      </c>
      <c r="D198" s="342">
        <v>1000</v>
      </c>
      <c r="E198" s="342">
        <v>1000</v>
      </c>
      <c r="F198" s="342">
        <v>1000</v>
      </c>
      <c r="G198" s="342">
        <v>1000</v>
      </c>
      <c r="H198" s="342">
        <v>1000</v>
      </c>
      <c r="I198" s="342">
        <v>1000</v>
      </c>
      <c r="J198" s="342">
        <v>1000</v>
      </c>
      <c r="K198" s="342">
        <v>1000</v>
      </c>
      <c r="L198" s="342">
        <v>1000</v>
      </c>
      <c r="M198" s="342">
        <v>1000</v>
      </c>
      <c r="N198" s="342">
        <v>1000</v>
      </c>
      <c r="O198" s="342">
        <v>1000</v>
      </c>
      <c r="P198" s="342">
        <v>1000</v>
      </c>
      <c r="Q198" s="342">
        <v>0</v>
      </c>
      <c r="R198" s="342">
        <v>0</v>
      </c>
      <c r="S198" s="342">
        <v>0</v>
      </c>
      <c r="T198" s="342">
        <v>1</v>
      </c>
      <c r="U198" s="342">
        <v>0</v>
      </c>
      <c r="V198" s="342">
        <v>1</v>
      </c>
      <c r="W198" s="342">
        <v>0</v>
      </c>
      <c r="X198" s="342">
        <v>0</v>
      </c>
      <c r="Z198" s="242"/>
      <c r="AA198" s="242"/>
    </row>
    <row r="199" spans="1:27">
      <c r="A199" s="342" t="s">
        <v>1977</v>
      </c>
      <c r="B199" s="342">
        <v>1000</v>
      </c>
      <c r="C199" s="342">
        <v>5000</v>
      </c>
      <c r="D199" s="342">
        <v>1000</v>
      </c>
      <c r="E199" s="342">
        <v>1000</v>
      </c>
      <c r="F199" s="342">
        <v>1000</v>
      </c>
      <c r="G199" s="342">
        <v>1000</v>
      </c>
      <c r="H199" s="342">
        <v>1000</v>
      </c>
      <c r="I199" s="342">
        <v>1000</v>
      </c>
      <c r="J199" s="342">
        <v>1000</v>
      </c>
      <c r="K199" s="342">
        <v>1000</v>
      </c>
      <c r="L199" s="342">
        <v>1000</v>
      </c>
      <c r="M199" s="342">
        <v>1000</v>
      </c>
      <c r="N199" s="342">
        <v>1000</v>
      </c>
      <c r="O199" s="342">
        <v>1000</v>
      </c>
      <c r="P199" s="342">
        <v>1000</v>
      </c>
      <c r="Q199" s="342">
        <v>0</v>
      </c>
      <c r="R199" s="342">
        <v>0</v>
      </c>
      <c r="S199" s="342">
        <v>0</v>
      </c>
      <c r="T199" s="342">
        <v>1</v>
      </c>
      <c r="U199" s="342">
        <v>1</v>
      </c>
      <c r="V199" s="342">
        <v>1</v>
      </c>
      <c r="W199" s="342">
        <v>0</v>
      </c>
      <c r="X199" s="342">
        <v>0</v>
      </c>
      <c r="Z199" s="242"/>
      <c r="AA199" s="242"/>
    </row>
    <row r="200" spans="1:27">
      <c r="A200" s="342" t="s">
        <v>2073</v>
      </c>
      <c r="B200" s="342">
        <v>1000</v>
      </c>
      <c r="C200" s="342">
        <v>5000</v>
      </c>
      <c r="D200" s="342">
        <v>1000</v>
      </c>
      <c r="E200" s="342">
        <v>1000</v>
      </c>
      <c r="F200" s="342">
        <v>1000</v>
      </c>
      <c r="G200" s="342">
        <v>1000</v>
      </c>
      <c r="H200" s="342">
        <v>1000</v>
      </c>
      <c r="I200" s="342">
        <v>1000</v>
      </c>
      <c r="J200" s="342">
        <v>1000</v>
      </c>
      <c r="K200" s="342">
        <v>1000</v>
      </c>
      <c r="L200" s="342">
        <v>1000</v>
      </c>
      <c r="M200" s="342">
        <v>1000</v>
      </c>
      <c r="N200" s="342">
        <v>1000</v>
      </c>
      <c r="O200" s="342">
        <v>1000</v>
      </c>
      <c r="P200" s="342">
        <v>1000</v>
      </c>
      <c r="Q200" s="342">
        <v>0</v>
      </c>
      <c r="R200" s="342">
        <v>0</v>
      </c>
      <c r="S200" s="342">
        <v>0</v>
      </c>
      <c r="T200" s="342">
        <v>1</v>
      </c>
      <c r="U200" s="342">
        <v>0</v>
      </c>
      <c r="V200" s="342">
        <v>1</v>
      </c>
      <c r="W200" s="342">
        <v>0</v>
      </c>
      <c r="X200" s="342">
        <v>0</v>
      </c>
      <c r="Z200" s="242"/>
      <c r="AA200" s="242"/>
    </row>
    <row r="201" spans="1:27">
      <c r="A201" s="342" t="s">
        <v>2127</v>
      </c>
      <c r="B201" s="342">
        <v>1000</v>
      </c>
      <c r="C201" s="342">
        <v>5000</v>
      </c>
      <c r="D201" s="342">
        <v>1000</v>
      </c>
      <c r="E201" s="342">
        <v>1000</v>
      </c>
      <c r="F201" s="342">
        <v>1000</v>
      </c>
      <c r="G201" s="342">
        <v>1000</v>
      </c>
      <c r="H201" s="342">
        <v>1000</v>
      </c>
      <c r="I201" s="342">
        <v>1000</v>
      </c>
      <c r="J201" s="342">
        <v>1000</v>
      </c>
      <c r="K201" s="342">
        <v>1000</v>
      </c>
      <c r="L201" s="342">
        <v>1000</v>
      </c>
      <c r="M201" s="342">
        <v>1000</v>
      </c>
      <c r="N201" s="342">
        <v>1000</v>
      </c>
      <c r="O201" s="342">
        <v>1000</v>
      </c>
      <c r="P201" s="342">
        <v>1000</v>
      </c>
      <c r="Q201" s="342">
        <v>0</v>
      </c>
      <c r="R201" s="342">
        <v>0</v>
      </c>
      <c r="S201" s="342">
        <v>0</v>
      </c>
      <c r="T201" s="342">
        <v>1</v>
      </c>
      <c r="U201" s="342">
        <v>0</v>
      </c>
      <c r="V201" s="342">
        <v>1</v>
      </c>
      <c r="W201" s="342">
        <v>0</v>
      </c>
      <c r="X201" s="342">
        <v>0</v>
      </c>
      <c r="Z201" s="242"/>
      <c r="AA201" s="242"/>
    </row>
    <row r="202" spans="1:27">
      <c r="A202" s="342" t="s">
        <v>2151</v>
      </c>
      <c r="B202" s="342">
        <v>1000</v>
      </c>
      <c r="C202" s="342">
        <v>5000</v>
      </c>
      <c r="D202" s="342">
        <v>1000</v>
      </c>
      <c r="E202" s="342">
        <v>1000</v>
      </c>
      <c r="F202" s="342">
        <v>1000</v>
      </c>
      <c r="G202" s="342">
        <v>1000</v>
      </c>
      <c r="H202" s="342">
        <v>1000</v>
      </c>
      <c r="I202" s="342">
        <v>1000</v>
      </c>
      <c r="J202" s="342">
        <v>1000</v>
      </c>
      <c r="K202" s="342">
        <v>1000</v>
      </c>
      <c r="L202" s="342">
        <v>1000</v>
      </c>
      <c r="M202" s="342">
        <v>1000</v>
      </c>
      <c r="N202" s="342">
        <v>1000</v>
      </c>
      <c r="O202" s="342">
        <v>1000</v>
      </c>
      <c r="P202" s="342">
        <v>1000</v>
      </c>
      <c r="Q202" s="342">
        <v>0</v>
      </c>
      <c r="R202" s="342">
        <v>0</v>
      </c>
      <c r="S202" s="342">
        <v>0</v>
      </c>
      <c r="T202" s="342">
        <v>1</v>
      </c>
      <c r="U202" s="342">
        <v>1</v>
      </c>
      <c r="V202" s="342">
        <v>1</v>
      </c>
      <c r="W202" s="342">
        <v>0</v>
      </c>
      <c r="X202" s="342">
        <v>0</v>
      </c>
      <c r="Z202" s="242"/>
      <c r="AA202" s="242"/>
    </row>
    <row r="203" spans="1:27">
      <c r="A203" s="342" t="s">
        <v>2241</v>
      </c>
      <c r="B203" s="342">
        <v>1000</v>
      </c>
      <c r="C203" s="342">
        <v>5000</v>
      </c>
      <c r="D203" s="342">
        <v>1000</v>
      </c>
      <c r="E203" s="342">
        <v>1000</v>
      </c>
      <c r="F203" s="342">
        <v>1000</v>
      </c>
      <c r="G203" s="342">
        <v>1000</v>
      </c>
      <c r="H203" s="342">
        <v>1000</v>
      </c>
      <c r="I203" s="342">
        <v>1000</v>
      </c>
      <c r="J203" s="342">
        <v>1000</v>
      </c>
      <c r="K203" s="342">
        <v>1000</v>
      </c>
      <c r="L203" s="342">
        <v>1000</v>
      </c>
      <c r="M203" s="342">
        <v>1000</v>
      </c>
      <c r="N203" s="342">
        <v>1000</v>
      </c>
      <c r="O203" s="342">
        <v>1000</v>
      </c>
      <c r="P203" s="342">
        <v>1000</v>
      </c>
      <c r="Q203" s="342">
        <v>0</v>
      </c>
      <c r="R203" s="342">
        <v>0</v>
      </c>
      <c r="S203" s="342">
        <v>0</v>
      </c>
      <c r="T203" s="342">
        <v>1</v>
      </c>
      <c r="U203" s="342">
        <v>1</v>
      </c>
      <c r="V203" s="342">
        <v>1</v>
      </c>
      <c r="W203" s="342">
        <v>0</v>
      </c>
      <c r="X203" s="342">
        <v>0</v>
      </c>
      <c r="Z203" s="242"/>
      <c r="AA203" s="242"/>
    </row>
    <row r="204" spans="1:27">
      <c r="A204" s="342" t="s">
        <v>2328</v>
      </c>
      <c r="B204" s="342">
        <v>1000</v>
      </c>
      <c r="C204" s="342">
        <v>5000</v>
      </c>
      <c r="D204" s="342">
        <v>1000</v>
      </c>
      <c r="E204" s="342">
        <v>1000</v>
      </c>
      <c r="F204" s="342">
        <v>1000</v>
      </c>
      <c r="G204" s="342">
        <v>1000</v>
      </c>
      <c r="H204" s="342">
        <v>1000</v>
      </c>
      <c r="I204" s="342">
        <v>1000</v>
      </c>
      <c r="J204" s="342">
        <v>1000</v>
      </c>
      <c r="K204" s="342">
        <v>1000</v>
      </c>
      <c r="L204" s="342">
        <v>1000</v>
      </c>
      <c r="M204" s="342">
        <v>1000</v>
      </c>
      <c r="N204" s="342">
        <v>1000</v>
      </c>
      <c r="O204" s="342">
        <v>1000</v>
      </c>
      <c r="P204" s="342">
        <v>1000</v>
      </c>
      <c r="Q204" s="342">
        <v>0</v>
      </c>
      <c r="R204" s="342">
        <v>0</v>
      </c>
      <c r="S204" s="342">
        <v>0</v>
      </c>
      <c r="T204" s="342">
        <v>1</v>
      </c>
      <c r="U204" s="342">
        <v>1</v>
      </c>
      <c r="V204" s="342">
        <v>1</v>
      </c>
      <c r="W204" s="342">
        <v>0</v>
      </c>
      <c r="X204" s="342">
        <v>0</v>
      </c>
      <c r="Z204" s="242"/>
      <c r="AA204" s="242"/>
    </row>
    <row r="205" spans="1:27">
      <c r="A205" s="342" t="s">
        <v>1857</v>
      </c>
      <c r="B205" s="342">
        <v>1000</v>
      </c>
      <c r="C205" s="342">
        <v>5000</v>
      </c>
      <c r="D205" s="342">
        <v>1000</v>
      </c>
      <c r="E205" s="342">
        <v>1000</v>
      </c>
      <c r="F205" s="342">
        <v>1000</v>
      </c>
      <c r="G205" s="342">
        <v>1000</v>
      </c>
      <c r="H205" s="342">
        <v>1000</v>
      </c>
      <c r="I205" s="342">
        <v>1000</v>
      </c>
      <c r="J205" s="342">
        <v>1000</v>
      </c>
      <c r="K205" s="342">
        <v>1000</v>
      </c>
      <c r="L205" s="342">
        <v>1000</v>
      </c>
      <c r="M205" s="342">
        <v>1000</v>
      </c>
      <c r="N205" s="342">
        <v>1000</v>
      </c>
      <c r="O205" s="342">
        <v>1000</v>
      </c>
      <c r="P205" s="342">
        <v>1000</v>
      </c>
      <c r="Q205" s="342">
        <v>0</v>
      </c>
      <c r="R205" s="342">
        <v>0</v>
      </c>
      <c r="S205" s="342">
        <v>0</v>
      </c>
      <c r="T205" s="342">
        <v>1</v>
      </c>
      <c r="U205" s="342">
        <v>1</v>
      </c>
      <c r="V205" s="342">
        <v>1</v>
      </c>
      <c r="W205" s="342">
        <v>0</v>
      </c>
      <c r="X205" s="342">
        <v>0</v>
      </c>
      <c r="Z205" s="242"/>
      <c r="AA205" s="242"/>
    </row>
    <row r="206" spans="1:27">
      <c r="A206" s="342" t="s">
        <v>1905</v>
      </c>
      <c r="B206" s="342">
        <v>1000</v>
      </c>
      <c r="C206" s="342">
        <v>5000</v>
      </c>
      <c r="D206" s="342">
        <v>1000</v>
      </c>
      <c r="E206" s="342">
        <v>1000</v>
      </c>
      <c r="F206" s="342">
        <v>1000</v>
      </c>
      <c r="G206" s="342">
        <v>1000</v>
      </c>
      <c r="H206" s="342">
        <v>1000</v>
      </c>
      <c r="I206" s="342">
        <v>1000</v>
      </c>
      <c r="J206" s="342">
        <v>1000</v>
      </c>
      <c r="K206" s="342">
        <v>1000</v>
      </c>
      <c r="L206" s="342">
        <v>1000</v>
      </c>
      <c r="M206" s="342">
        <v>1000</v>
      </c>
      <c r="N206" s="342">
        <v>1000</v>
      </c>
      <c r="O206" s="342">
        <v>1000</v>
      </c>
      <c r="P206" s="342">
        <v>1000</v>
      </c>
      <c r="Q206" s="342">
        <v>0</v>
      </c>
      <c r="R206" s="342">
        <v>0</v>
      </c>
      <c r="S206" s="342">
        <v>0</v>
      </c>
      <c r="T206" s="342">
        <v>1</v>
      </c>
      <c r="U206" s="342">
        <v>1</v>
      </c>
      <c r="V206" s="342">
        <v>1</v>
      </c>
      <c r="W206" s="342">
        <v>0</v>
      </c>
      <c r="X206" s="342">
        <v>0</v>
      </c>
      <c r="Z206" s="242"/>
      <c r="AA206" s="242"/>
    </row>
    <row r="207" spans="1:27">
      <c r="A207" s="342" t="s">
        <v>1974</v>
      </c>
      <c r="B207" s="342">
        <v>1000</v>
      </c>
      <c r="C207" s="342">
        <v>5000</v>
      </c>
      <c r="D207" s="342">
        <v>1000</v>
      </c>
      <c r="E207" s="342">
        <v>1000</v>
      </c>
      <c r="F207" s="342">
        <v>1000</v>
      </c>
      <c r="G207" s="342">
        <v>1000</v>
      </c>
      <c r="H207" s="342">
        <v>1000</v>
      </c>
      <c r="I207" s="342">
        <v>1000</v>
      </c>
      <c r="J207" s="342">
        <v>1000</v>
      </c>
      <c r="K207" s="342">
        <v>1000</v>
      </c>
      <c r="L207" s="342">
        <v>1000</v>
      </c>
      <c r="M207" s="342">
        <v>1000</v>
      </c>
      <c r="N207" s="342">
        <v>1000</v>
      </c>
      <c r="O207" s="342">
        <v>1000</v>
      </c>
      <c r="P207" s="342">
        <v>1000</v>
      </c>
      <c r="Q207" s="342">
        <v>0</v>
      </c>
      <c r="R207" s="342">
        <v>0</v>
      </c>
      <c r="S207" s="342">
        <v>0</v>
      </c>
      <c r="T207" s="342">
        <v>1</v>
      </c>
      <c r="U207" s="342">
        <v>1</v>
      </c>
      <c r="V207" s="342">
        <v>1</v>
      </c>
      <c r="W207" s="342">
        <v>0</v>
      </c>
      <c r="X207" s="342">
        <v>0</v>
      </c>
      <c r="Z207" s="242"/>
      <c r="AA207" s="242"/>
    </row>
    <row r="208" spans="1:27">
      <c r="A208" s="342" t="s">
        <v>2109</v>
      </c>
      <c r="B208" s="342">
        <v>1000</v>
      </c>
      <c r="C208" s="342">
        <v>5000</v>
      </c>
      <c r="D208" s="342">
        <v>1000</v>
      </c>
      <c r="E208" s="342">
        <v>1000</v>
      </c>
      <c r="F208" s="342">
        <v>1000</v>
      </c>
      <c r="G208" s="342">
        <v>1000</v>
      </c>
      <c r="H208" s="342">
        <v>1000</v>
      </c>
      <c r="I208" s="342">
        <v>1000</v>
      </c>
      <c r="J208" s="342">
        <v>1000</v>
      </c>
      <c r="K208" s="342">
        <v>1000</v>
      </c>
      <c r="L208" s="342">
        <v>1000</v>
      </c>
      <c r="M208" s="342">
        <v>1000</v>
      </c>
      <c r="N208" s="342">
        <v>1000</v>
      </c>
      <c r="O208" s="342">
        <v>1000</v>
      </c>
      <c r="P208" s="342">
        <v>1000</v>
      </c>
      <c r="Q208" s="342">
        <v>0</v>
      </c>
      <c r="R208" s="342">
        <v>0</v>
      </c>
      <c r="S208" s="342">
        <v>0</v>
      </c>
      <c r="T208" s="342">
        <v>1</v>
      </c>
      <c r="U208" s="342">
        <v>0</v>
      </c>
      <c r="V208" s="342">
        <v>1</v>
      </c>
      <c r="W208" s="342">
        <v>0</v>
      </c>
      <c r="X208" s="342">
        <v>0</v>
      </c>
      <c r="Z208" s="242"/>
      <c r="AA208" s="242"/>
    </row>
    <row r="209" spans="1:27">
      <c r="A209" s="342" t="s">
        <v>2229</v>
      </c>
      <c r="B209" s="342">
        <v>1000</v>
      </c>
      <c r="C209" s="342">
        <v>5000</v>
      </c>
      <c r="D209" s="342">
        <v>1000</v>
      </c>
      <c r="E209" s="342">
        <v>1000</v>
      </c>
      <c r="F209" s="342">
        <v>1000</v>
      </c>
      <c r="G209" s="342">
        <v>1000</v>
      </c>
      <c r="H209" s="342">
        <v>1000</v>
      </c>
      <c r="I209" s="342">
        <v>1000</v>
      </c>
      <c r="J209" s="342">
        <v>1000</v>
      </c>
      <c r="K209" s="342">
        <v>1000</v>
      </c>
      <c r="L209" s="342">
        <v>1000</v>
      </c>
      <c r="M209" s="342">
        <v>1000</v>
      </c>
      <c r="N209" s="342">
        <v>1000</v>
      </c>
      <c r="O209" s="342">
        <v>1000</v>
      </c>
      <c r="P209" s="342">
        <v>1000</v>
      </c>
      <c r="Q209" s="342">
        <v>0</v>
      </c>
      <c r="R209" s="342">
        <v>0</v>
      </c>
      <c r="S209" s="342">
        <v>0</v>
      </c>
      <c r="T209" s="342">
        <v>1</v>
      </c>
      <c r="U209" s="342">
        <v>1</v>
      </c>
      <c r="V209" s="342">
        <v>1</v>
      </c>
      <c r="W209" s="342">
        <v>0</v>
      </c>
      <c r="X209" s="342">
        <v>0</v>
      </c>
      <c r="Z209" s="242"/>
      <c r="AA209" s="242"/>
    </row>
    <row r="210" spans="1:27">
      <c r="A210" s="342" t="s">
        <v>1124</v>
      </c>
      <c r="B210" s="342">
        <v>1000</v>
      </c>
      <c r="C210" s="342">
        <v>5000</v>
      </c>
      <c r="D210" s="342">
        <v>1000</v>
      </c>
      <c r="E210" s="342">
        <v>1000</v>
      </c>
      <c r="F210" s="342">
        <v>1000</v>
      </c>
      <c r="G210" s="342">
        <v>1000</v>
      </c>
      <c r="H210" s="342">
        <v>1000</v>
      </c>
      <c r="I210" s="342">
        <v>1000</v>
      </c>
      <c r="J210" s="342">
        <v>1000</v>
      </c>
      <c r="K210" s="342">
        <v>1000</v>
      </c>
      <c r="L210" s="342">
        <v>1000</v>
      </c>
      <c r="M210" s="342">
        <v>1000</v>
      </c>
      <c r="N210" s="342">
        <v>1000</v>
      </c>
      <c r="O210" s="342">
        <v>1000</v>
      </c>
      <c r="P210" s="342">
        <v>1000</v>
      </c>
      <c r="Q210" s="342">
        <v>0</v>
      </c>
      <c r="R210" s="342">
        <v>0</v>
      </c>
      <c r="S210" s="342">
        <v>0</v>
      </c>
      <c r="T210" s="342">
        <v>1</v>
      </c>
      <c r="U210" s="342">
        <v>1</v>
      </c>
      <c r="V210" s="342">
        <v>1</v>
      </c>
      <c r="W210" s="342">
        <v>0</v>
      </c>
      <c r="X210" s="342">
        <v>0</v>
      </c>
      <c r="Z210" s="242"/>
      <c r="AA210" s="242"/>
    </row>
    <row r="211" spans="1:27">
      <c r="A211" s="342" t="s">
        <v>1132</v>
      </c>
      <c r="B211" s="342">
        <v>1000</v>
      </c>
      <c r="C211" s="342">
        <v>5000</v>
      </c>
      <c r="D211" s="342">
        <v>1000</v>
      </c>
      <c r="E211" s="342">
        <v>1000</v>
      </c>
      <c r="F211" s="342">
        <v>1000</v>
      </c>
      <c r="G211" s="342">
        <v>1000</v>
      </c>
      <c r="H211" s="342">
        <v>1000</v>
      </c>
      <c r="I211" s="342">
        <v>1000</v>
      </c>
      <c r="J211" s="342">
        <v>1000</v>
      </c>
      <c r="K211" s="342">
        <v>1000</v>
      </c>
      <c r="L211" s="342">
        <v>1000</v>
      </c>
      <c r="M211" s="342">
        <v>1000</v>
      </c>
      <c r="N211" s="342">
        <v>1000</v>
      </c>
      <c r="O211" s="342">
        <v>1000</v>
      </c>
      <c r="P211" s="342">
        <v>1000</v>
      </c>
      <c r="Q211" s="342">
        <v>0</v>
      </c>
      <c r="R211" s="342">
        <v>0</v>
      </c>
      <c r="S211" s="342">
        <v>0</v>
      </c>
      <c r="T211" s="342">
        <v>1</v>
      </c>
      <c r="U211" s="342">
        <v>1</v>
      </c>
      <c r="V211" s="342">
        <v>1</v>
      </c>
      <c r="W211" s="342">
        <v>0</v>
      </c>
      <c r="X211" s="342">
        <v>0</v>
      </c>
      <c r="Z211" s="242"/>
      <c r="AA211" s="242"/>
    </row>
    <row r="212" spans="1:27">
      <c r="A212" s="342" t="s">
        <v>1328</v>
      </c>
      <c r="B212" s="342">
        <v>1000</v>
      </c>
      <c r="C212" s="342">
        <v>5000</v>
      </c>
      <c r="D212" s="342">
        <v>1000</v>
      </c>
      <c r="E212" s="342">
        <v>1000</v>
      </c>
      <c r="F212" s="342">
        <v>1000</v>
      </c>
      <c r="G212" s="342">
        <v>1000</v>
      </c>
      <c r="H212" s="342">
        <v>1000</v>
      </c>
      <c r="I212" s="342">
        <v>1000</v>
      </c>
      <c r="J212" s="342">
        <v>1000</v>
      </c>
      <c r="K212" s="342">
        <v>1000</v>
      </c>
      <c r="L212" s="342">
        <v>1000</v>
      </c>
      <c r="M212" s="342">
        <v>1000</v>
      </c>
      <c r="N212" s="342">
        <v>1000</v>
      </c>
      <c r="O212" s="342">
        <v>1000</v>
      </c>
      <c r="P212" s="342">
        <v>1000</v>
      </c>
      <c r="Q212" s="342">
        <v>0</v>
      </c>
      <c r="R212" s="342">
        <v>0</v>
      </c>
      <c r="S212" s="342">
        <v>0</v>
      </c>
      <c r="T212" s="342">
        <v>1</v>
      </c>
      <c r="U212" s="342">
        <v>0</v>
      </c>
      <c r="V212" s="342">
        <v>1</v>
      </c>
      <c r="W212" s="342">
        <v>0</v>
      </c>
      <c r="X212" s="342">
        <v>0</v>
      </c>
      <c r="Z212" s="242"/>
      <c r="AA212" s="242"/>
    </row>
    <row r="213" spans="1:27">
      <c r="A213" s="342" t="s">
        <v>1355</v>
      </c>
      <c r="B213" s="342">
        <v>1000</v>
      </c>
      <c r="C213" s="342">
        <v>5000</v>
      </c>
      <c r="D213" s="342">
        <v>1000</v>
      </c>
      <c r="E213" s="342">
        <v>1000</v>
      </c>
      <c r="F213" s="342">
        <v>1000</v>
      </c>
      <c r="G213" s="342">
        <v>1000</v>
      </c>
      <c r="H213" s="342">
        <v>1000</v>
      </c>
      <c r="I213" s="342">
        <v>1000</v>
      </c>
      <c r="J213" s="342">
        <v>1000</v>
      </c>
      <c r="K213" s="342">
        <v>1000</v>
      </c>
      <c r="L213" s="342">
        <v>1000</v>
      </c>
      <c r="M213" s="342">
        <v>1000</v>
      </c>
      <c r="N213" s="342">
        <v>1000</v>
      </c>
      <c r="O213" s="342">
        <v>1000</v>
      </c>
      <c r="P213" s="342">
        <v>1000</v>
      </c>
      <c r="Q213" s="342">
        <v>0</v>
      </c>
      <c r="R213" s="342">
        <v>0</v>
      </c>
      <c r="S213" s="342">
        <v>0</v>
      </c>
      <c r="T213" s="342">
        <v>1</v>
      </c>
      <c r="U213" s="342">
        <v>1</v>
      </c>
      <c r="V213" s="342">
        <v>1</v>
      </c>
      <c r="W213" s="342">
        <v>0</v>
      </c>
      <c r="X213" s="342">
        <v>0</v>
      </c>
      <c r="Z213" s="242"/>
      <c r="AA213" s="242"/>
    </row>
    <row r="214" spans="1:27">
      <c r="A214" s="342" t="s">
        <v>1624</v>
      </c>
      <c r="B214" s="342">
        <v>1000</v>
      </c>
      <c r="C214" s="342">
        <v>5000</v>
      </c>
      <c r="D214" s="342">
        <v>1000</v>
      </c>
      <c r="E214" s="342">
        <v>1000</v>
      </c>
      <c r="F214" s="342">
        <v>1000</v>
      </c>
      <c r="G214" s="342">
        <v>1000</v>
      </c>
      <c r="H214" s="342">
        <v>1000</v>
      </c>
      <c r="I214" s="342">
        <v>1000</v>
      </c>
      <c r="J214" s="342">
        <v>1000</v>
      </c>
      <c r="K214" s="342">
        <v>1000</v>
      </c>
      <c r="L214" s="342">
        <v>1000</v>
      </c>
      <c r="M214" s="342">
        <v>1000</v>
      </c>
      <c r="N214" s="342">
        <v>1000</v>
      </c>
      <c r="O214" s="342">
        <v>1000</v>
      </c>
      <c r="P214" s="342">
        <v>1000</v>
      </c>
      <c r="Q214" s="342">
        <v>0</v>
      </c>
      <c r="R214" s="342">
        <v>0</v>
      </c>
      <c r="S214" s="342">
        <v>0</v>
      </c>
      <c r="T214" s="342">
        <v>1</v>
      </c>
      <c r="U214" s="342">
        <v>0</v>
      </c>
      <c r="V214" s="342">
        <v>1</v>
      </c>
      <c r="W214" s="342">
        <v>0</v>
      </c>
      <c r="X214" s="342">
        <v>0</v>
      </c>
      <c r="Z214" s="242"/>
      <c r="AA214" s="242"/>
    </row>
    <row r="215" spans="1:27">
      <c r="A215" s="342" t="s">
        <v>1782</v>
      </c>
      <c r="B215" s="342">
        <v>1000</v>
      </c>
      <c r="C215" s="342">
        <v>5000</v>
      </c>
      <c r="D215" s="342">
        <v>1000</v>
      </c>
      <c r="E215" s="342">
        <v>1000</v>
      </c>
      <c r="F215" s="342">
        <v>1000</v>
      </c>
      <c r="G215" s="342">
        <v>1000</v>
      </c>
      <c r="H215" s="342">
        <v>1000</v>
      </c>
      <c r="I215" s="342">
        <v>1000</v>
      </c>
      <c r="J215" s="342">
        <v>1000</v>
      </c>
      <c r="K215" s="342">
        <v>1000</v>
      </c>
      <c r="L215" s="342">
        <v>1000</v>
      </c>
      <c r="M215" s="342">
        <v>1000</v>
      </c>
      <c r="N215" s="342">
        <v>1000</v>
      </c>
      <c r="O215" s="342">
        <v>1000</v>
      </c>
      <c r="P215" s="342">
        <v>1000</v>
      </c>
      <c r="Q215" s="342">
        <v>0</v>
      </c>
      <c r="R215" s="342">
        <v>0</v>
      </c>
      <c r="S215" s="342">
        <v>0</v>
      </c>
      <c r="T215" s="342">
        <v>1</v>
      </c>
      <c r="U215" s="342">
        <v>0</v>
      </c>
      <c r="V215" s="342">
        <v>1</v>
      </c>
      <c r="W215" s="342">
        <v>0</v>
      </c>
      <c r="X215" s="342">
        <v>0</v>
      </c>
      <c r="Z215" s="242"/>
      <c r="AA215" s="242"/>
    </row>
    <row r="216" spans="1:27">
      <c r="A216" s="342" t="s">
        <v>2343</v>
      </c>
      <c r="B216" s="342">
        <v>1000</v>
      </c>
      <c r="C216" s="342">
        <v>5000</v>
      </c>
      <c r="D216" s="342">
        <v>1000</v>
      </c>
      <c r="E216" s="342">
        <v>1000</v>
      </c>
      <c r="F216" s="342">
        <v>1000</v>
      </c>
      <c r="G216" s="342">
        <v>1000</v>
      </c>
      <c r="H216" s="342">
        <v>1000</v>
      </c>
      <c r="I216" s="342">
        <v>1000</v>
      </c>
      <c r="J216" s="342">
        <v>1000</v>
      </c>
      <c r="K216" s="342">
        <v>1000</v>
      </c>
      <c r="L216" s="342">
        <v>1000</v>
      </c>
      <c r="M216" s="342">
        <v>1000</v>
      </c>
      <c r="N216" s="342">
        <v>1000</v>
      </c>
      <c r="O216" s="342">
        <v>1000</v>
      </c>
      <c r="P216" s="342">
        <v>1000</v>
      </c>
      <c r="Q216" s="342">
        <v>0</v>
      </c>
      <c r="R216" s="342">
        <v>0</v>
      </c>
      <c r="S216" s="342">
        <v>0</v>
      </c>
      <c r="T216" s="342">
        <v>1</v>
      </c>
      <c r="U216" s="342">
        <v>0</v>
      </c>
      <c r="V216" s="342">
        <v>1</v>
      </c>
      <c r="W216" s="342">
        <v>0</v>
      </c>
      <c r="X216" s="342">
        <v>0</v>
      </c>
      <c r="Z216" s="242"/>
      <c r="AA216" s="242"/>
    </row>
    <row r="217" spans="1:27">
      <c r="A217" s="342" t="s">
        <v>1245</v>
      </c>
      <c r="B217" s="342">
        <v>1000</v>
      </c>
      <c r="C217" s="342">
        <v>5000</v>
      </c>
      <c r="D217" s="342">
        <v>1000</v>
      </c>
      <c r="E217" s="342">
        <v>1000</v>
      </c>
      <c r="F217" s="342">
        <v>1000</v>
      </c>
      <c r="G217" s="342">
        <v>1000</v>
      </c>
      <c r="H217" s="342">
        <v>1000</v>
      </c>
      <c r="I217" s="342">
        <v>1000</v>
      </c>
      <c r="J217" s="342">
        <v>1000</v>
      </c>
      <c r="K217" s="342">
        <v>1000</v>
      </c>
      <c r="L217" s="342">
        <v>1000</v>
      </c>
      <c r="M217" s="342">
        <v>1000</v>
      </c>
      <c r="N217" s="342">
        <v>1000</v>
      </c>
      <c r="O217" s="342">
        <v>1000</v>
      </c>
      <c r="P217" s="342">
        <v>1000</v>
      </c>
      <c r="Q217" s="342">
        <v>0</v>
      </c>
      <c r="R217" s="342">
        <v>0</v>
      </c>
      <c r="S217" s="342">
        <v>0</v>
      </c>
      <c r="T217" s="342">
        <v>1</v>
      </c>
      <c r="U217" s="342">
        <v>0</v>
      </c>
      <c r="V217" s="342">
        <v>1</v>
      </c>
      <c r="W217" s="342">
        <v>0</v>
      </c>
      <c r="X217" s="342">
        <v>0</v>
      </c>
      <c r="Z217" s="242"/>
      <c r="AA217" s="242"/>
    </row>
    <row r="218" spans="1:27">
      <c r="A218" s="342" t="s">
        <v>1749</v>
      </c>
      <c r="B218" s="342">
        <v>1000</v>
      </c>
      <c r="C218" s="342">
        <v>5000</v>
      </c>
      <c r="D218" s="342">
        <v>1000</v>
      </c>
      <c r="E218" s="342">
        <v>1000</v>
      </c>
      <c r="F218" s="342">
        <v>1000</v>
      </c>
      <c r="G218" s="342">
        <v>1000</v>
      </c>
      <c r="H218" s="342">
        <v>1000</v>
      </c>
      <c r="I218" s="342">
        <v>1000</v>
      </c>
      <c r="J218" s="342">
        <v>1000</v>
      </c>
      <c r="K218" s="342">
        <v>1000</v>
      </c>
      <c r="L218" s="342">
        <v>1000</v>
      </c>
      <c r="M218" s="342">
        <v>1000</v>
      </c>
      <c r="N218" s="342">
        <v>1000</v>
      </c>
      <c r="O218" s="342">
        <v>1000</v>
      </c>
      <c r="P218" s="342">
        <v>1000</v>
      </c>
      <c r="Q218" s="342">
        <v>0</v>
      </c>
      <c r="R218" s="342">
        <v>0</v>
      </c>
      <c r="S218" s="342">
        <v>0</v>
      </c>
      <c r="T218" s="342">
        <v>1</v>
      </c>
      <c r="U218" s="342">
        <v>0</v>
      </c>
      <c r="V218" s="342">
        <v>1</v>
      </c>
      <c r="W218" s="342">
        <v>0</v>
      </c>
      <c r="X218" s="342">
        <v>0</v>
      </c>
      <c r="Z218" s="242"/>
      <c r="AA218" s="242"/>
    </row>
    <row r="219" spans="1:27">
      <c r="A219" s="342" t="s">
        <v>1947</v>
      </c>
      <c r="B219" s="342">
        <v>1000</v>
      </c>
      <c r="C219" s="342">
        <v>5000</v>
      </c>
      <c r="D219" s="342">
        <v>1000</v>
      </c>
      <c r="E219" s="342">
        <v>1000</v>
      </c>
      <c r="F219" s="342">
        <v>1000</v>
      </c>
      <c r="G219" s="342">
        <v>1000</v>
      </c>
      <c r="H219" s="342">
        <v>1000</v>
      </c>
      <c r="I219" s="342">
        <v>1000</v>
      </c>
      <c r="J219" s="342">
        <v>1000</v>
      </c>
      <c r="K219" s="342">
        <v>1000</v>
      </c>
      <c r="L219" s="342">
        <v>1000</v>
      </c>
      <c r="M219" s="342">
        <v>1000</v>
      </c>
      <c r="N219" s="342">
        <v>1000</v>
      </c>
      <c r="O219" s="342">
        <v>1000</v>
      </c>
      <c r="P219" s="342">
        <v>1000</v>
      </c>
      <c r="Q219" s="342">
        <v>0</v>
      </c>
      <c r="R219" s="342">
        <v>0</v>
      </c>
      <c r="S219" s="342">
        <v>0</v>
      </c>
      <c r="T219" s="342">
        <v>1</v>
      </c>
      <c r="U219" s="342">
        <v>1</v>
      </c>
      <c r="V219" s="342">
        <v>1</v>
      </c>
      <c r="W219" s="342">
        <v>0</v>
      </c>
      <c r="X219" s="342">
        <v>0</v>
      </c>
      <c r="Z219" s="242"/>
      <c r="AA219" s="242"/>
    </row>
    <row r="220" spans="1:27">
      <c r="A220" s="342" t="s">
        <v>2337</v>
      </c>
      <c r="B220" s="342">
        <v>1000</v>
      </c>
      <c r="C220" s="342">
        <v>5000</v>
      </c>
      <c r="D220" s="342">
        <v>1000</v>
      </c>
      <c r="E220" s="342">
        <v>1000</v>
      </c>
      <c r="F220" s="342">
        <v>1000</v>
      </c>
      <c r="G220" s="342">
        <v>1000</v>
      </c>
      <c r="H220" s="342">
        <v>1000</v>
      </c>
      <c r="I220" s="342">
        <v>1000</v>
      </c>
      <c r="J220" s="342">
        <v>1000</v>
      </c>
      <c r="K220" s="342">
        <v>1000</v>
      </c>
      <c r="L220" s="342">
        <v>1000</v>
      </c>
      <c r="M220" s="342">
        <v>1000</v>
      </c>
      <c r="N220" s="342">
        <v>1000</v>
      </c>
      <c r="O220" s="342">
        <v>1000</v>
      </c>
      <c r="P220" s="342">
        <v>1000</v>
      </c>
      <c r="Q220" s="342">
        <v>0</v>
      </c>
      <c r="R220" s="342">
        <v>0</v>
      </c>
      <c r="S220" s="342">
        <v>0</v>
      </c>
      <c r="T220" s="342">
        <v>1</v>
      </c>
      <c r="U220" s="342">
        <v>0</v>
      </c>
      <c r="V220" s="342">
        <v>1</v>
      </c>
      <c r="W220" s="342">
        <v>0</v>
      </c>
      <c r="X220" s="342">
        <v>0</v>
      </c>
      <c r="Z220" s="242"/>
      <c r="AA220" s="242"/>
    </row>
    <row r="221" spans="1:27">
      <c r="A221" s="342" t="s">
        <v>2346</v>
      </c>
      <c r="B221" s="342">
        <v>1000</v>
      </c>
      <c r="C221" s="342">
        <v>5000</v>
      </c>
      <c r="D221" s="342">
        <v>1000</v>
      </c>
      <c r="E221" s="342">
        <v>1000</v>
      </c>
      <c r="F221" s="342">
        <v>1000</v>
      </c>
      <c r="G221" s="342">
        <v>1000</v>
      </c>
      <c r="H221" s="342">
        <v>1000</v>
      </c>
      <c r="I221" s="342">
        <v>1000</v>
      </c>
      <c r="J221" s="342">
        <v>1000</v>
      </c>
      <c r="K221" s="342">
        <v>1000</v>
      </c>
      <c r="L221" s="342">
        <v>1000</v>
      </c>
      <c r="M221" s="342">
        <v>1000</v>
      </c>
      <c r="N221" s="342">
        <v>1000</v>
      </c>
      <c r="O221" s="342">
        <v>1000</v>
      </c>
      <c r="P221" s="342">
        <v>1000</v>
      </c>
      <c r="Q221" s="342">
        <v>0</v>
      </c>
      <c r="R221" s="342">
        <v>0</v>
      </c>
      <c r="S221" s="342">
        <v>0</v>
      </c>
      <c r="T221" s="342">
        <v>1</v>
      </c>
      <c r="U221" s="342">
        <v>0</v>
      </c>
      <c r="V221" s="342">
        <v>1</v>
      </c>
      <c r="W221" s="342">
        <v>0</v>
      </c>
      <c r="X221" s="342">
        <v>0</v>
      </c>
      <c r="Z221" s="242"/>
      <c r="AA221" s="242"/>
    </row>
    <row r="222" spans="1:27">
      <c r="A222" s="342" t="s">
        <v>2352</v>
      </c>
      <c r="B222" s="342">
        <v>1000</v>
      </c>
      <c r="C222" s="342">
        <v>5000</v>
      </c>
      <c r="D222" s="342">
        <v>1000</v>
      </c>
      <c r="E222" s="342">
        <v>1000</v>
      </c>
      <c r="F222" s="342">
        <v>1000</v>
      </c>
      <c r="G222" s="342">
        <v>1000</v>
      </c>
      <c r="H222" s="342">
        <v>1000</v>
      </c>
      <c r="I222" s="342">
        <v>1000</v>
      </c>
      <c r="J222" s="342">
        <v>1000</v>
      </c>
      <c r="K222" s="342">
        <v>1000</v>
      </c>
      <c r="L222" s="342">
        <v>1000</v>
      </c>
      <c r="M222" s="342">
        <v>1000</v>
      </c>
      <c r="N222" s="342">
        <v>1000</v>
      </c>
      <c r="O222" s="342">
        <v>1000</v>
      </c>
      <c r="P222" s="342">
        <v>1000</v>
      </c>
      <c r="Q222" s="342">
        <v>0</v>
      </c>
      <c r="R222" s="342">
        <v>0</v>
      </c>
      <c r="S222" s="342">
        <v>0</v>
      </c>
      <c r="T222" s="342">
        <v>1</v>
      </c>
      <c r="U222" s="342">
        <v>0</v>
      </c>
      <c r="V222" s="342">
        <v>1</v>
      </c>
      <c r="W222" s="342">
        <v>0</v>
      </c>
      <c r="X222" s="342">
        <v>0</v>
      </c>
      <c r="Z222" s="242"/>
      <c r="AA222" s="242"/>
    </row>
    <row r="223" spans="1:27">
      <c r="A223" s="342" t="s">
        <v>2076</v>
      </c>
      <c r="B223" s="342">
        <v>1000</v>
      </c>
      <c r="C223" s="342">
        <v>5000</v>
      </c>
      <c r="D223" s="342">
        <v>1000</v>
      </c>
      <c r="E223" s="342">
        <v>1000</v>
      </c>
      <c r="F223" s="342">
        <v>1000</v>
      </c>
      <c r="G223" s="342">
        <v>1000</v>
      </c>
      <c r="H223" s="342">
        <v>1000</v>
      </c>
      <c r="I223" s="342">
        <v>1000</v>
      </c>
      <c r="J223" s="342">
        <v>1000</v>
      </c>
      <c r="K223" s="342">
        <v>1000</v>
      </c>
      <c r="L223" s="342">
        <v>1000</v>
      </c>
      <c r="M223" s="342">
        <v>1000</v>
      </c>
      <c r="N223" s="342">
        <v>1000</v>
      </c>
      <c r="O223" s="342">
        <v>1000</v>
      </c>
      <c r="P223" s="342">
        <v>1000</v>
      </c>
      <c r="Q223" s="342">
        <v>0</v>
      </c>
      <c r="R223" s="342">
        <v>0</v>
      </c>
      <c r="S223" s="342">
        <v>0</v>
      </c>
      <c r="T223" s="342">
        <v>1</v>
      </c>
      <c r="U223" s="342">
        <v>1</v>
      </c>
      <c r="V223" s="342">
        <v>1</v>
      </c>
      <c r="W223" s="342">
        <v>0</v>
      </c>
      <c r="X223" s="342">
        <v>0</v>
      </c>
      <c r="Z223" s="242"/>
      <c r="AA223" s="242"/>
    </row>
    <row r="224" spans="1:27">
      <c r="A224" s="342" t="s">
        <v>2247</v>
      </c>
      <c r="B224" s="342">
        <v>1000</v>
      </c>
      <c r="C224" s="342">
        <v>5000</v>
      </c>
      <c r="D224" s="342">
        <v>1000</v>
      </c>
      <c r="E224" s="342">
        <v>1000</v>
      </c>
      <c r="F224" s="342">
        <v>1000</v>
      </c>
      <c r="G224" s="342">
        <v>1000</v>
      </c>
      <c r="H224" s="342">
        <v>1000</v>
      </c>
      <c r="I224" s="342">
        <v>1000</v>
      </c>
      <c r="J224" s="342">
        <v>1000</v>
      </c>
      <c r="K224" s="342">
        <v>1000</v>
      </c>
      <c r="L224" s="342">
        <v>1000</v>
      </c>
      <c r="M224" s="342">
        <v>1000</v>
      </c>
      <c r="N224" s="342">
        <v>1000</v>
      </c>
      <c r="O224" s="342">
        <v>1000</v>
      </c>
      <c r="P224" s="342">
        <v>1000</v>
      </c>
      <c r="Q224" s="342">
        <v>0</v>
      </c>
      <c r="R224" s="342">
        <v>0</v>
      </c>
      <c r="S224" s="342">
        <v>0</v>
      </c>
      <c r="T224" s="342">
        <v>1</v>
      </c>
      <c r="U224" s="342">
        <v>1</v>
      </c>
      <c r="V224" s="342">
        <v>1</v>
      </c>
      <c r="W224" s="342">
        <v>0</v>
      </c>
      <c r="X224" s="342">
        <v>0</v>
      </c>
      <c r="Z224" s="242"/>
      <c r="AA224" s="242"/>
    </row>
    <row r="225" spans="1:27">
      <c r="A225" s="342" t="s">
        <v>1446</v>
      </c>
      <c r="B225" s="342">
        <v>1000</v>
      </c>
      <c r="C225" s="342">
        <v>5000</v>
      </c>
      <c r="D225" s="342">
        <v>1000</v>
      </c>
      <c r="E225" s="342">
        <v>1000</v>
      </c>
      <c r="F225" s="342">
        <v>1000</v>
      </c>
      <c r="G225" s="342">
        <v>1000</v>
      </c>
      <c r="H225" s="342">
        <v>1000</v>
      </c>
      <c r="I225" s="342">
        <v>1000</v>
      </c>
      <c r="J225" s="342">
        <v>1000</v>
      </c>
      <c r="K225" s="342">
        <v>1000</v>
      </c>
      <c r="L225" s="342">
        <v>1000</v>
      </c>
      <c r="M225" s="342">
        <v>1000</v>
      </c>
      <c r="N225" s="342">
        <v>1000</v>
      </c>
      <c r="O225" s="342">
        <v>1000</v>
      </c>
      <c r="P225" s="342">
        <v>1000</v>
      </c>
      <c r="Q225" s="342">
        <v>0</v>
      </c>
      <c r="R225" s="342">
        <v>0</v>
      </c>
      <c r="S225" s="342">
        <v>0</v>
      </c>
      <c r="T225" s="342">
        <v>1</v>
      </c>
      <c r="U225" s="342">
        <v>0</v>
      </c>
      <c r="V225" s="342">
        <v>1</v>
      </c>
      <c r="W225" s="342">
        <v>0</v>
      </c>
      <c r="X225" s="342">
        <v>0</v>
      </c>
      <c r="Z225" s="242"/>
      <c r="AA225" s="242"/>
    </row>
    <row r="226" spans="1:27">
      <c r="A226" s="342" t="s">
        <v>2097</v>
      </c>
      <c r="B226" s="342">
        <v>1000</v>
      </c>
      <c r="C226" s="342">
        <v>5000</v>
      </c>
      <c r="D226" s="342">
        <v>1000</v>
      </c>
      <c r="E226" s="342">
        <v>1000</v>
      </c>
      <c r="F226" s="342">
        <v>1000</v>
      </c>
      <c r="G226" s="342">
        <v>1000</v>
      </c>
      <c r="H226" s="342">
        <v>1000</v>
      </c>
      <c r="I226" s="342">
        <v>1000</v>
      </c>
      <c r="J226" s="342">
        <v>1000</v>
      </c>
      <c r="K226" s="342">
        <v>1000</v>
      </c>
      <c r="L226" s="342">
        <v>1000</v>
      </c>
      <c r="M226" s="342">
        <v>1000</v>
      </c>
      <c r="N226" s="342">
        <v>1000</v>
      </c>
      <c r="O226" s="342">
        <v>1000</v>
      </c>
      <c r="P226" s="342">
        <v>1000</v>
      </c>
      <c r="Q226" s="342">
        <v>0</v>
      </c>
      <c r="R226" s="342">
        <v>0</v>
      </c>
      <c r="S226" s="342">
        <v>0</v>
      </c>
      <c r="T226" s="342">
        <v>1</v>
      </c>
      <c r="U226" s="342">
        <v>1</v>
      </c>
      <c r="V226" s="342">
        <v>1</v>
      </c>
      <c r="W226" s="342">
        <v>0</v>
      </c>
      <c r="X226" s="342">
        <v>0</v>
      </c>
      <c r="Z226" s="242"/>
      <c r="AA226" s="242"/>
    </row>
    <row r="227" spans="1:27">
      <c r="A227" s="342" t="s">
        <v>1462</v>
      </c>
      <c r="B227" s="342">
        <v>1000</v>
      </c>
      <c r="C227" s="342">
        <v>5000</v>
      </c>
      <c r="D227" s="342">
        <v>1000</v>
      </c>
      <c r="E227" s="342">
        <v>1000</v>
      </c>
      <c r="F227" s="342">
        <v>1000</v>
      </c>
      <c r="G227" s="342">
        <v>1000</v>
      </c>
      <c r="H227" s="342">
        <v>1000</v>
      </c>
      <c r="I227" s="342">
        <v>1000</v>
      </c>
      <c r="J227" s="342">
        <v>1000</v>
      </c>
      <c r="K227" s="342">
        <v>1000</v>
      </c>
      <c r="L227" s="342">
        <v>1000</v>
      </c>
      <c r="M227" s="342">
        <v>1000</v>
      </c>
      <c r="N227" s="342">
        <v>1000</v>
      </c>
      <c r="O227" s="342">
        <v>1000</v>
      </c>
      <c r="P227" s="342">
        <v>1000</v>
      </c>
      <c r="Q227" s="342">
        <v>0</v>
      </c>
      <c r="R227" s="342">
        <v>0</v>
      </c>
      <c r="S227" s="342">
        <v>0</v>
      </c>
      <c r="T227" s="342">
        <v>1</v>
      </c>
      <c r="U227" s="342">
        <v>1</v>
      </c>
      <c r="V227" s="342">
        <v>1</v>
      </c>
      <c r="W227" s="342">
        <v>0</v>
      </c>
      <c r="X227" s="342">
        <v>0</v>
      </c>
      <c r="Z227" s="242"/>
      <c r="AA227" s="242"/>
    </row>
    <row r="228" spans="1:27">
      <c r="A228" s="342" t="s">
        <v>2286</v>
      </c>
      <c r="B228" s="342">
        <v>1000</v>
      </c>
      <c r="C228" s="342">
        <v>5000</v>
      </c>
      <c r="D228" s="342">
        <v>1000</v>
      </c>
      <c r="E228" s="342">
        <v>1000</v>
      </c>
      <c r="F228" s="342">
        <v>1000</v>
      </c>
      <c r="G228" s="342">
        <v>1000</v>
      </c>
      <c r="H228" s="342">
        <v>1000</v>
      </c>
      <c r="I228" s="342">
        <v>1000</v>
      </c>
      <c r="J228" s="342">
        <v>1000</v>
      </c>
      <c r="K228" s="342">
        <v>1000</v>
      </c>
      <c r="L228" s="342">
        <v>1000</v>
      </c>
      <c r="M228" s="342">
        <v>1000</v>
      </c>
      <c r="N228" s="342">
        <v>1000</v>
      </c>
      <c r="O228" s="342">
        <v>1000</v>
      </c>
      <c r="P228" s="342">
        <v>1000</v>
      </c>
      <c r="Q228" s="342">
        <v>0</v>
      </c>
      <c r="R228" s="342">
        <v>0</v>
      </c>
      <c r="S228" s="342">
        <v>0</v>
      </c>
      <c r="T228" s="342">
        <v>1</v>
      </c>
      <c r="U228" s="342">
        <v>0</v>
      </c>
      <c r="V228" s="342">
        <v>1</v>
      </c>
      <c r="W228" s="342">
        <v>0</v>
      </c>
      <c r="X228" s="342">
        <v>0</v>
      </c>
      <c r="Z228" s="242"/>
      <c r="AA228" s="242"/>
    </row>
    <row r="229" spans="1:27">
      <c r="A229" s="342" t="s">
        <v>1206</v>
      </c>
      <c r="B229" s="342">
        <v>2000</v>
      </c>
      <c r="C229" s="342">
        <v>32000</v>
      </c>
      <c r="D229" s="342">
        <v>2000</v>
      </c>
      <c r="E229" s="342">
        <v>1000</v>
      </c>
      <c r="F229" s="342">
        <v>4000</v>
      </c>
      <c r="G229" s="342">
        <v>1000</v>
      </c>
      <c r="H229" s="342">
        <v>1000</v>
      </c>
      <c r="I229" s="342">
        <v>4000</v>
      </c>
      <c r="J229" s="342">
        <v>1000</v>
      </c>
      <c r="K229" s="342">
        <v>1000</v>
      </c>
      <c r="L229" s="342">
        <v>1000</v>
      </c>
      <c r="M229" s="342">
        <v>1000</v>
      </c>
      <c r="N229" s="342">
        <v>1000</v>
      </c>
      <c r="O229" s="342">
        <v>1000</v>
      </c>
      <c r="P229" s="342">
        <v>1000</v>
      </c>
      <c r="Q229" s="342">
        <v>1</v>
      </c>
      <c r="R229" s="342">
        <v>1</v>
      </c>
      <c r="S229" s="342">
        <v>1</v>
      </c>
      <c r="T229" s="342">
        <v>1</v>
      </c>
      <c r="U229" s="342">
        <v>0</v>
      </c>
      <c r="V229" s="342">
        <v>1</v>
      </c>
      <c r="W229" s="342">
        <v>0</v>
      </c>
      <c r="X229" s="342">
        <v>0</v>
      </c>
      <c r="Z229" s="242"/>
      <c r="AA229" s="242"/>
    </row>
    <row r="230" spans="1:27">
      <c r="A230" s="342" t="s">
        <v>1263</v>
      </c>
      <c r="B230" s="342">
        <v>2000</v>
      </c>
      <c r="C230" s="342">
        <v>32000</v>
      </c>
      <c r="D230" s="342">
        <v>2000</v>
      </c>
      <c r="E230" s="342">
        <v>1000</v>
      </c>
      <c r="F230" s="342">
        <v>4000</v>
      </c>
      <c r="G230" s="342">
        <v>1000</v>
      </c>
      <c r="H230" s="342">
        <v>1000</v>
      </c>
      <c r="I230" s="342">
        <v>4000</v>
      </c>
      <c r="J230" s="342">
        <v>1000</v>
      </c>
      <c r="K230" s="342">
        <v>1000</v>
      </c>
      <c r="L230" s="342">
        <v>1000</v>
      </c>
      <c r="M230" s="342">
        <v>1000</v>
      </c>
      <c r="N230" s="342">
        <v>1000</v>
      </c>
      <c r="O230" s="342">
        <v>1000</v>
      </c>
      <c r="P230" s="342">
        <v>1000</v>
      </c>
      <c r="Q230" s="342">
        <v>1</v>
      </c>
      <c r="R230" s="342">
        <v>1</v>
      </c>
      <c r="S230" s="342">
        <v>1</v>
      </c>
      <c r="T230" s="342">
        <v>1</v>
      </c>
      <c r="U230" s="342">
        <v>1</v>
      </c>
      <c r="V230" s="342">
        <v>1</v>
      </c>
      <c r="W230" s="342">
        <v>0</v>
      </c>
      <c r="X230" s="342">
        <v>0</v>
      </c>
      <c r="Z230" s="242"/>
      <c r="AA230" s="242"/>
    </row>
    <row r="231" spans="1:27">
      <c r="A231" s="342" t="s">
        <v>1752</v>
      </c>
      <c r="B231" s="342">
        <v>2000</v>
      </c>
      <c r="C231" s="342">
        <v>32000</v>
      </c>
      <c r="D231" s="342">
        <v>2000</v>
      </c>
      <c r="E231" s="342">
        <v>1000</v>
      </c>
      <c r="F231" s="342">
        <v>4000</v>
      </c>
      <c r="G231" s="342">
        <v>1000</v>
      </c>
      <c r="H231" s="342">
        <v>1000</v>
      </c>
      <c r="I231" s="342">
        <v>4000</v>
      </c>
      <c r="J231" s="342">
        <v>1000</v>
      </c>
      <c r="K231" s="342">
        <v>1000</v>
      </c>
      <c r="L231" s="342">
        <v>1000</v>
      </c>
      <c r="M231" s="342">
        <v>1000</v>
      </c>
      <c r="N231" s="342">
        <v>1000</v>
      </c>
      <c r="O231" s="342">
        <v>1000</v>
      </c>
      <c r="P231" s="342">
        <v>1000</v>
      </c>
      <c r="Q231" s="342">
        <v>1</v>
      </c>
      <c r="R231" s="342">
        <v>1</v>
      </c>
      <c r="S231" s="342">
        <v>1</v>
      </c>
      <c r="T231" s="342">
        <v>1</v>
      </c>
      <c r="U231" s="342">
        <v>1</v>
      </c>
      <c r="V231" s="342">
        <v>1</v>
      </c>
      <c r="W231" s="342">
        <v>0</v>
      </c>
      <c r="X231" s="342">
        <v>0</v>
      </c>
      <c r="Z231" s="242"/>
      <c r="AA231" s="242"/>
    </row>
    <row r="232" spans="1:27">
      <c r="A232" s="342" t="s">
        <v>1911</v>
      </c>
      <c r="B232" s="342">
        <v>2000</v>
      </c>
      <c r="C232" s="342">
        <v>32000</v>
      </c>
      <c r="D232" s="342">
        <v>2000</v>
      </c>
      <c r="E232" s="342">
        <v>1000</v>
      </c>
      <c r="F232" s="342">
        <v>4000</v>
      </c>
      <c r="G232" s="342">
        <v>1000</v>
      </c>
      <c r="H232" s="342">
        <v>1000</v>
      </c>
      <c r="I232" s="342">
        <v>4000</v>
      </c>
      <c r="J232" s="342">
        <v>1000</v>
      </c>
      <c r="K232" s="342">
        <v>1000</v>
      </c>
      <c r="L232" s="342">
        <v>1000</v>
      </c>
      <c r="M232" s="342">
        <v>1000</v>
      </c>
      <c r="N232" s="342">
        <v>1000</v>
      </c>
      <c r="O232" s="342">
        <v>1000</v>
      </c>
      <c r="P232" s="342">
        <v>1000</v>
      </c>
      <c r="Q232" s="342">
        <v>1</v>
      </c>
      <c r="R232" s="342">
        <v>1</v>
      </c>
      <c r="S232" s="342">
        <v>1</v>
      </c>
      <c r="T232" s="342">
        <v>1</v>
      </c>
      <c r="U232" s="342">
        <v>1</v>
      </c>
      <c r="V232" s="342">
        <v>1</v>
      </c>
      <c r="W232" s="342">
        <v>0</v>
      </c>
      <c r="X232" s="342">
        <v>0</v>
      </c>
      <c r="Z232" s="242"/>
      <c r="AA232" s="242"/>
    </row>
    <row r="233" spans="1:27">
      <c r="A233" s="342" t="s">
        <v>1959</v>
      </c>
      <c r="B233" s="342">
        <v>2000</v>
      </c>
      <c r="C233" s="342">
        <v>32000</v>
      </c>
      <c r="D233" s="342">
        <v>2000</v>
      </c>
      <c r="E233" s="342">
        <v>1000</v>
      </c>
      <c r="F233" s="342">
        <v>4000</v>
      </c>
      <c r="G233" s="342">
        <v>1000</v>
      </c>
      <c r="H233" s="342">
        <v>1000</v>
      </c>
      <c r="I233" s="342">
        <v>4000</v>
      </c>
      <c r="J233" s="342">
        <v>1000</v>
      </c>
      <c r="K233" s="342">
        <v>1000</v>
      </c>
      <c r="L233" s="342">
        <v>1000</v>
      </c>
      <c r="M233" s="342">
        <v>1000</v>
      </c>
      <c r="N233" s="342">
        <v>1000</v>
      </c>
      <c r="O233" s="342">
        <v>1000</v>
      </c>
      <c r="P233" s="342">
        <v>1000</v>
      </c>
      <c r="Q233" s="342">
        <v>1</v>
      </c>
      <c r="R233" s="342">
        <v>1</v>
      </c>
      <c r="S233" s="342">
        <v>1</v>
      </c>
      <c r="T233" s="342">
        <v>1</v>
      </c>
      <c r="U233" s="342">
        <v>0</v>
      </c>
      <c r="V233" s="342">
        <v>1</v>
      </c>
      <c r="W233" s="342">
        <v>0</v>
      </c>
      <c r="X233" s="342">
        <v>0</v>
      </c>
      <c r="Z233" s="242"/>
      <c r="AA233" s="242"/>
    </row>
    <row r="234" spans="1:27">
      <c r="A234" s="342" t="s">
        <v>1989</v>
      </c>
      <c r="B234" s="342">
        <v>2000</v>
      </c>
      <c r="C234" s="342">
        <v>32000</v>
      </c>
      <c r="D234" s="342">
        <v>2000</v>
      </c>
      <c r="E234" s="342">
        <v>1000</v>
      </c>
      <c r="F234" s="342">
        <v>4000</v>
      </c>
      <c r="G234" s="342">
        <v>1000</v>
      </c>
      <c r="H234" s="342">
        <v>1000</v>
      </c>
      <c r="I234" s="342">
        <v>4000</v>
      </c>
      <c r="J234" s="342">
        <v>1000</v>
      </c>
      <c r="K234" s="342">
        <v>1000</v>
      </c>
      <c r="L234" s="342">
        <v>1000</v>
      </c>
      <c r="M234" s="342">
        <v>1000</v>
      </c>
      <c r="N234" s="342">
        <v>1000</v>
      </c>
      <c r="O234" s="342">
        <v>1000</v>
      </c>
      <c r="P234" s="342">
        <v>1000</v>
      </c>
      <c r="Q234" s="342">
        <v>1</v>
      </c>
      <c r="R234" s="342">
        <v>1</v>
      </c>
      <c r="S234" s="342">
        <v>1</v>
      </c>
      <c r="T234" s="342">
        <v>1</v>
      </c>
      <c r="U234" s="342">
        <v>1</v>
      </c>
      <c r="V234" s="342">
        <v>1</v>
      </c>
      <c r="W234" s="342">
        <v>0</v>
      </c>
      <c r="X234" s="342">
        <v>0</v>
      </c>
      <c r="Z234" s="242"/>
      <c r="AA234" s="242"/>
    </row>
    <row r="235" spans="1:27">
      <c r="A235" s="342" t="s">
        <v>2100</v>
      </c>
      <c r="B235" s="342">
        <v>2000</v>
      </c>
      <c r="C235" s="342">
        <v>32000</v>
      </c>
      <c r="D235" s="342">
        <v>2000</v>
      </c>
      <c r="E235" s="342">
        <v>1000</v>
      </c>
      <c r="F235" s="342">
        <v>4000</v>
      </c>
      <c r="G235" s="342">
        <v>1000</v>
      </c>
      <c r="H235" s="342">
        <v>1000</v>
      </c>
      <c r="I235" s="342">
        <v>4000</v>
      </c>
      <c r="J235" s="342">
        <v>1000</v>
      </c>
      <c r="K235" s="342">
        <v>1000</v>
      </c>
      <c r="L235" s="342">
        <v>1000</v>
      </c>
      <c r="M235" s="342">
        <v>1000</v>
      </c>
      <c r="N235" s="342">
        <v>1000</v>
      </c>
      <c r="O235" s="342">
        <v>1000</v>
      </c>
      <c r="P235" s="342">
        <v>1000</v>
      </c>
      <c r="Q235" s="342">
        <v>1</v>
      </c>
      <c r="R235" s="342">
        <v>1</v>
      </c>
      <c r="S235" s="342">
        <v>1</v>
      </c>
      <c r="T235" s="342">
        <v>1</v>
      </c>
      <c r="U235" s="342">
        <v>1</v>
      </c>
      <c r="V235" s="342">
        <v>1</v>
      </c>
      <c r="W235" s="342">
        <v>0</v>
      </c>
      <c r="X235" s="342">
        <v>0</v>
      </c>
      <c r="Z235" s="242"/>
      <c r="AA235" s="242"/>
    </row>
    <row r="236" spans="1:27">
      <c r="A236" s="342" t="s">
        <v>2145</v>
      </c>
      <c r="B236" s="342">
        <v>2000</v>
      </c>
      <c r="C236" s="342">
        <v>32000</v>
      </c>
      <c r="D236" s="342">
        <v>2000</v>
      </c>
      <c r="E236" s="342">
        <v>1000</v>
      </c>
      <c r="F236" s="342">
        <v>4000</v>
      </c>
      <c r="G236" s="342">
        <v>1000</v>
      </c>
      <c r="H236" s="342">
        <v>1000</v>
      </c>
      <c r="I236" s="342">
        <v>4000</v>
      </c>
      <c r="J236" s="342">
        <v>1000</v>
      </c>
      <c r="K236" s="342">
        <v>1000</v>
      </c>
      <c r="L236" s="342">
        <v>1000</v>
      </c>
      <c r="M236" s="342">
        <v>1000</v>
      </c>
      <c r="N236" s="342">
        <v>1000</v>
      </c>
      <c r="O236" s="342">
        <v>1000</v>
      </c>
      <c r="P236" s="342">
        <v>1000</v>
      </c>
      <c r="Q236" s="342">
        <v>1</v>
      </c>
      <c r="R236" s="342">
        <v>1</v>
      </c>
      <c r="S236" s="342">
        <v>1</v>
      </c>
      <c r="T236" s="342">
        <v>1</v>
      </c>
      <c r="U236" s="342">
        <v>0</v>
      </c>
      <c r="V236" s="342">
        <v>1</v>
      </c>
      <c r="W236" s="342">
        <v>0</v>
      </c>
      <c r="X236" s="342">
        <v>0</v>
      </c>
      <c r="Z236" s="242"/>
      <c r="AA236" s="242"/>
    </row>
    <row r="237" spans="1:27">
      <c r="A237" s="342" t="s">
        <v>2199</v>
      </c>
      <c r="B237" s="342">
        <v>2000</v>
      </c>
      <c r="C237" s="342">
        <v>32000</v>
      </c>
      <c r="D237" s="342">
        <v>2000</v>
      </c>
      <c r="E237" s="342">
        <v>1000</v>
      </c>
      <c r="F237" s="342">
        <v>4000</v>
      </c>
      <c r="G237" s="342">
        <v>1000</v>
      </c>
      <c r="H237" s="342">
        <v>1000</v>
      </c>
      <c r="I237" s="342">
        <v>4000</v>
      </c>
      <c r="J237" s="342">
        <v>1000</v>
      </c>
      <c r="K237" s="342">
        <v>1000</v>
      </c>
      <c r="L237" s="342">
        <v>1000</v>
      </c>
      <c r="M237" s="342">
        <v>1000</v>
      </c>
      <c r="N237" s="342">
        <v>1000</v>
      </c>
      <c r="O237" s="342">
        <v>1000</v>
      </c>
      <c r="P237" s="342">
        <v>1000</v>
      </c>
      <c r="Q237" s="342">
        <v>1</v>
      </c>
      <c r="R237" s="342">
        <v>1</v>
      </c>
      <c r="S237" s="342">
        <v>1</v>
      </c>
      <c r="T237" s="342">
        <v>1</v>
      </c>
      <c r="U237" s="342">
        <v>0</v>
      </c>
      <c r="V237" s="342">
        <v>1</v>
      </c>
      <c r="W237" s="342">
        <v>0</v>
      </c>
      <c r="X237" s="342">
        <v>0</v>
      </c>
      <c r="Z237" s="242"/>
      <c r="AA237" s="242"/>
    </row>
    <row r="238" spans="1:27">
      <c r="A238" s="342" t="s">
        <v>2310</v>
      </c>
      <c r="B238" s="342">
        <v>2000</v>
      </c>
      <c r="C238" s="342">
        <v>32000</v>
      </c>
      <c r="D238" s="342">
        <v>2000</v>
      </c>
      <c r="E238" s="342">
        <v>1000</v>
      </c>
      <c r="F238" s="342">
        <v>4000</v>
      </c>
      <c r="G238" s="342">
        <v>1000</v>
      </c>
      <c r="H238" s="342">
        <v>1000</v>
      </c>
      <c r="I238" s="342">
        <v>4000</v>
      </c>
      <c r="J238" s="342">
        <v>1000</v>
      </c>
      <c r="K238" s="342">
        <v>1000</v>
      </c>
      <c r="L238" s="342">
        <v>1000</v>
      </c>
      <c r="M238" s="342">
        <v>1000</v>
      </c>
      <c r="N238" s="342">
        <v>1000</v>
      </c>
      <c r="O238" s="342">
        <v>1000</v>
      </c>
      <c r="P238" s="342">
        <v>1000</v>
      </c>
      <c r="Q238" s="342">
        <v>1</v>
      </c>
      <c r="R238" s="342">
        <v>1</v>
      </c>
      <c r="S238" s="342">
        <v>1</v>
      </c>
      <c r="T238" s="342">
        <v>1</v>
      </c>
      <c r="U238" s="342">
        <v>1</v>
      </c>
      <c r="V238" s="342">
        <v>1</v>
      </c>
      <c r="W238" s="342">
        <v>0</v>
      </c>
      <c r="X238" s="342">
        <v>0</v>
      </c>
      <c r="Z238" s="242"/>
      <c r="AA238" s="242"/>
    </row>
    <row r="239" spans="1:27">
      <c r="A239" s="342" t="s">
        <v>1678</v>
      </c>
      <c r="B239" s="342">
        <v>2000</v>
      </c>
      <c r="C239" s="342">
        <v>32000</v>
      </c>
      <c r="D239" s="342">
        <v>2000</v>
      </c>
      <c r="E239" s="342">
        <v>1000</v>
      </c>
      <c r="F239" s="342">
        <v>4000</v>
      </c>
      <c r="G239" s="342">
        <v>1000</v>
      </c>
      <c r="H239" s="342">
        <v>1000</v>
      </c>
      <c r="I239" s="342">
        <v>4000</v>
      </c>
      <c r="J239" s="342">
        <v>1000</v>
      </c>
      <c r="K239" s="342">
        <v>1000</v>
      </c>
      <c r="L239" s="342">
        <v>1000</v>
      </c>
      <c r="M239" s="342">
        <v>1000</v>
      </c>
      <c r="N239" s="342">
        <v>1000</v>
      </c>
      <c r="O239" s="342">
        <v>1000</v>
      </c>
      <c r="P239" s="342">
        <v>1000</v>
      </c>
      <c r="Q239" s="342">
        <v>1</v>
      </c>
      <c r="R239" s="342">
        <v>1</v>
      </c>
      <c r="S239" s="342">
        <v>1</v>
      </c>
      <c r="T239" s="342">
        <v>1</v>
      </c>
      <c r="U239" s="342">
        <v>0</v>
      </c>
      <c r="V239" s="342">
        <v>1</v>
      </c>
      <c r="W239" s="342">
        <v>0</v>
      </c>
      <c r="X239" s="342">
        <v>0</v>
      </c>
      <c r="Z239" s="242"/>
      <c r="AA239" s="242"/>
    </row>
    <row r="240" spans="1:27">
      <c r="A240" s="342" t="s">
        <v>1734</v>
      </c>
      <c r="B240" s="342">
        <v>2000</v>
      </c>
      <c r="C240" s="342">
        <v>32000</v>
      </c>
      <c r="D240" s="342">
        <v>2000</v>
      </c>
      <c r="E240" s="342">
        <v>1000</v>
      </c>
      <c r="F240" s="342">
        <v>4000</v>
      </c>
      <c r="G240" s="342">
        <v>1000</v>
      </c>
      <c r="H240" s="342">
        <v>1000</v>
      </c>
      <c r="I240" s="342">
        <v>4000</v>
      </c>
      <c r="J240" s="342">
        <v>1000</v>
      </c>
      <c r="K240" s="342">
        <v>1000</v>
      </c>
      <c r="L240" s="342">
        <v>1000</v>
      </c>
      <c r="M240" s="342">
        <v>1000</v>
      </c>
      <c r="N240" s="342">
        <v>1000</v>
      </c>
      <c r="O240" s="342">
        <v>1000</v>
      </c>
      <c r="P240" s="342">
        <v>1000</v>
      </c>
      <c r="Q240" s="342">
        <v>1</v>
      </c>
      <c r="R240" s="342">
        <v>1</v>
      </c>
      <c r="S240" s="342">
        <v>1</v>
      </c>
      <c r="T240" s="342">
        <v>1</v>
      </c>
      <c r="U240" s="342">
        <v>0</v>
      </c>
      <c r="V240" s="342">
        <v>1</v>
      </c>
      <c r="W240" s="342">
        <v>0</v>
      </c>
      <c r="X240" s="342">
        <v>0</v>
      </c>
      <c r="Z240" s="242"/>
      <c r="AA240" s="242"/>
    </row>
    <row r="241" spans="1:27">
      <c r="A241" s="342" t="s">
        <v>2079</v>
      </c>
      <c r="B241" s="342">
        <v>2000</v>
      </c>
      <c r="C241" s="342">
        <v>32000</v>
      </c>
      <c r="D241" s="342">
        <v>2000</v>
      </c>
      <c r="E241" s="342">
        <v>1000</v>
      </c>
      <c r="F241" s="342">
        <v>4000</v>
      </c>
      <c r="G241" s="342">
        <v>1000</v>
      </c>
      <c r="H241" s="342">
        <v>1000</v>
      </c>
      <c r="I241" s="342">
        <v>4000</v>
      </c>
      <c r="J241" s="342">
        <v>1000</v>
      </c>
      <c r="K241" s="342">
        <v>1000</v>
      </c>
      <c r="L241" s="342">
        <v>1000</v>
      </c>
      <c r="M241" s="342">
        <v>1000</v>
      </c>
      <c r="N241" s="342">
        <v>1000</v>
      </c>
      <c r="O241" s="342">
        <v>1000</v>
      </c>
      <c r="P241" s="342">
        <v>1000</v>
      </c>
      <c r="Q241" s="342">
        <v>1</v>
      </c>
      <c r="R241" s="342">
        <v>1</v>
      </c>
      <c r="S241" s="342">
        <v>1</v>
      </c>
      <c r="T241" s="342">
        <v>1</v>
      </c>
      <c r="U241" s="342">
        <v>0</v>
      </c>
      <c r="V241" s="342">
        <v>1</v>
      </c>
      <c r="W241" s="342">
        <v>0</v>
      </c>
      <c r="X241" s="342">
        <v>0</v>
      </c>
      <c r="Z241" s="242"/>
      <c r="AA241" s="242"/>
    </row>
    <row r="242" spans="1:27">
      <c r="A242" s="342" t="s">
        <v>1995</v>
      </c>
      <c r="B242" s="342">
        <v>2000</v>
      </c>
      <c r="C242" s="342">
        <v>32000</v>
      </c>
      <c r="D242" s="342">
        <v>2000</v>
      </c>
      <c r="E242" s="342">
        <v>1000</v>
      </c>
      <c r="F242" s="342">
        <v>4000</v>
      </c>
      <c r="G242" s="342">
        <v>1000</v>
      </c>
      <c r="H242" s="342">
        <v>1000</v>
      </c>
      <c r="I242" s="342">
        <v>4000</v>
      </c>
      <c r="J242" s="342">
        <v>1000</v>
      </c>
      <c r="K242" s="342">
        <v>1000</v>
      </c>
      <c r="L242" s="342">
        <v>1000</v>
      </c>
      <c r="M242" s="342">
        <v>1000</v>
      </c>
      <c r="N242" s="342">
        <v>1000</v>
      </c>
      <c r="O242" s="342">
        <v>1000</v>
      </c>
      <c r="P242" s="342">
        <v>1000</v>
      </c>
      <c r="Q242" s="342">
        <v>1</v>
      </c>
      <c r="R242" s="342">
        <v>1</v>
      </c>
      <c r="S242" s="342">
        <v>1</v>
      </c>
      <c r="T242" s="342">
        <v>1</v>
      </c>
      <c r="U242" s="342">
        <v>0</v>
      </c>
      <c r="V242" s="342">
        <v>1</v>
      </c>
      <c r="W242" s="342">
        <v>0</v>
      </c>
      <c r="X242" s="342">
        <v>0</v>
      </c>
      <c r="Z242" s="242"/>
      <c r="AA242" s="242"/>
    </row>
    <row r="243" spans="1:27">
      <c r="A243" s="342" t="s">
        <v>2325</v>
      </c>
      <c r="B243" s="342">
        <v>2000</v>
      </c>
      <c r="C243" s="342">
        <v>32000</v>
      </c>
      <c r="D243" s="342">
        <v>2000</v>
      </c>
      <c r="E243" s="342">
        <v>1000</v>
      </c>
      <c r="F243" s="342">
        <v>4000</v>
      </c>
      <c r="G243" s="342">
        <v>1000</v>
      </c>
      <c r="H243" s="342">
        <v>1000</v>
      </c>
      <c r="I243" s="342">
        <v>4000</v>
      </c>
      <c r="J243" s="342">
        <v>1000</v>
      </c>
      <c r="K243" s="342">
        <v>1000</v>
      </c>
      <c r="L243" s="342">
        <v>1000</v>
      </c>
      <c r="M243" s="342">
        <v>1000</v>
      </c>
      <c r="N243" s="342">
        <v>1000</v>
      </c>
      <c r="O243" s="342">
        <v>1000</v>
      </c>
      <c r="P243" s="342">
        <v>1000</v>
      </c>
      <c r="Q243" s="342">
        <v>1</v>
      </c>
      <c r="R243" s="342">
        <v>1</v>
      </c>
      <c r="S243" s="342">
        <v>1</v>
      </c>
      <c r="T243" s="342">
        <v>1</v>
      </c>
      <c r="U243" s="342">
        <v>0</v>
      </c>
      <c r="V243" s="342">
        <v>1</v>
      </c>
      <c r="W243" s="342">
        <v>0</v>
      </c>
      <c r="X243" s="342">
        <v>0</v>
      </c>
      <c r="Z243" s="242"/>
      <c r="AA243" s="242"/>
    </row>
    <row r="244" spans="1:27">
      <c r="A244" s="342" t="s">
        <v>1159</v>
      </c>
      <c r="B244" s="342">
        <v>2000</v>
      </c>
      <c r="C244" s="342">
        <v>32000</v>
      </c>
      <c r="D244" s="342">
        <v>2000</v>
      </c>
      <c r="E244" s="342">
        <v>1000</v>
      </c>
      <c r="F244" s="342">
        <v>4000</v>
      </c>
      <c r="G244" s="342">
        <v>1000</v>
      </c>
      <c r="H244" s="342">
        <v>1000</v>
      </c>
      <c r="I244" s="342">
        <v>4000</v>
      </c>
      <c r="J244" s="342">
        <v>1000</v>
      </c>
      <c r="K244" s="342">
        <v>1000</v>
      </c>
      <c r="L244" s="342">
        <v>1000</v>
      </c>
      <c r="M244" s="342">
        <v>1000</v>
      </c>
      <c r="N244" s="342">
        <v>1000</v>
      </c>
      <c r="O244" s="342">
        <v>1000</v>
      </c>
      <c r="P244" s="342">
        <v>1000</v>
      </c>
      <c r="Q244" s="342">
        <v>1</v>
      </c>
      <c r="R244" s="342">
        <v>1</v>
      </c>
      <c r="S244" s="342">
        <v>1</v>
      </c>
      <c r="T244" s="342">
        <v>1</v>
      </c>
      <c r="U244" s="342">
        <v>1</v>
      </c>
      <c r="V244" s="342">
        <v>1</v>
      </c>
      <c r="W244" s="342">
        <v>0</v>
      </c>
      <c r="X244" s="342">
        <v>0</v>
      </c>
      <c r="Z244" s="242"/>
      <c r="AA244" s="242"/>
    </row>
    <row r="245" spans="1:27">
      <c r="A245" s="342" t="s">
        <v>1407</v>
      </c>
      <c r="B245" s="342">
        <v>2000</v>
      </c>
      <c r="C245" s="342">
        <v>32000</v>
      </c>
      <c r="D245" s="342">
        <v>2000</v>
      </c>
      <c r="E245" s="342">
        <v>1000</v>
      </c>
      <c r="F245" s="342">
        <v>4000</v>
      </c>
      <c r="G245" s="342">
        <v>1000</v>
      </c>
      <c r="H245" s="342">
        <v>1000</v>
      </c>
      <c r="I245" s="342">
        <v>4000</v>
      </c>
      <c r="J245" s="342">
        <v>1000</v>
      </c>
      <c r="K245" s="342">
        <v>1000</v>
      </c>
      <c r="L245" s="342">
        <v>1000</v>
      </c>
      <c r="M245" s="342">
        <v>1000</v>
      </c>
      <c r="N245" s="342">
        <v>1000</v>
      </c>
      <c r="O245" s="342">
        <v>1000</v>
      </c>
      <c r="P245" s="342">
        <v>1000</v>
      </c>
      <c r="Q245" s="342">
        <v>1</v>
      </c>
      <c r="R245" s="342">
        <v>1</v>
      </c>
      <c r="S245" s="342">
        <v>1</v>
      </c>
      <c r="T245" s="342">
        <v>1</v>
      </c>
      <c r="U245" s="342">
        <v>1</v>
      </c>
      <c r="V245" s="342">
        <v>1</v>
      </c>
      <c r="W245" s="342">
        <v>0</v>
      </c>
      <c r="X245" s="342">
        <v>0</v>
      </c>
      <c r="Z245" s="242"/>
      <c r="AA245" s="242"/>
    </row>
    <row r="246" spans="1:27">
      <c r="A246" s="342" t="s">
        <v>1971</v>
      </c>
      <c r="B246" s="342">
        <v>2000</v>
      </c>
      <c r="C246" s="342">
        <v>32000</v>
      </c>
      <c r="D246" s="342">
        <v>2000</v>
      </c>
      <c r="E246" s="342">
        <v>1000</v>
      </c>
      <c r="F246" s="342">
        <v>4000</v>
      </c>
      <c r="G246" s="342">
        <v>1000</v>
      </c>
      <c r="H246" s="342">
        <v>1000</v>
      </c>
      <c r="I246" s="342">
        <v>4000</v>
      </c>
      <c r="J246" s="342">
        <v>1000</v>
      </c>
      <c r="K246" s="342">
        <v>1000</v>
      </c>
      <c r="L246" s="342">
        <v>1000</v>
      </c>
      <c r="M246" s="342">
        <v>1000</v>
      </c>
      <c r="N246" s="342">
        <v>1000</v>
      </c>
      <c r="O246" s="342">
        <v>1000</v>
      </c>
      <c r="P246" s="342">
        <v>1000</v>
      </c>
      <c r="Q246" s="342">
        <v>1</v>
      </c>
      <c r="R246" s="342">
        <v>1</v>
      </c>
      <c r="S246" s="342">
        <v>1</v>
      </c>
      <c r="T246" s="342">
        <v>1</v>
      </c>
      <c r="U246" s="342">
        <v>1</v>
      </c>
      <c r="V246" s="342">
        <v>1</v>
      </c>
      <c r="W246" s="342">
        <v>0</v>
      </c>
      <c r="X246" s="342">
        <v>0</v>
      </c>
      <c r="Z246" s="242"/>
      <c r="AA246" s="242"/>
    </row>
    <row r="247" spans="1:27">
      <c r="A247" s="342" t="s">
        <v>2001</v>
      </c>
      <c r="B247" s="342">
        <v>2000</v>
      </c>
      <c r="C247" s="342">
        <v>32000</v>
      </c>
      <c r="D247" s="342">
        <v>2000</v>
      </c>
      <c r="E247" s="342">
        <v>1000</v>
      </c>
      <c r="F247" s="342">
        <v>4000</v>
      </c>
      <c r="G247" s="342">
        <v>1000</v>
      </c>
      <c r="H247" s="342">
        <v>1000</v>
      </c>
      <c r="I247" s="342">
        <v>4000</v>
      </c>
      <c r="J247" s="342">
        <v>1000</v>
      </c>
      <c r="K247" s="342">
        <v>1000</v>
      </c>
      <c r="L247" s="342">
        <v>1000</v>
      </c>
      <c r="M247" s="342">
        <v>1000</v>
      </c>
      <c r="N247" s="342">
        <v>1000</v>
      </c>
      <c r="O247" s="342">
        <v>1000</v>
      </c>
      <c r="P247" s="342">
        <v>1000</v>
      </c>
      <c r="Q247" s="342">
        <v>1</v>
      </c>
      <c r="R247" s="342">
        <v>1</v>
      </c>
      <c r="S247" s="342">
        <v>1</v>
      </c>
      <c r="T247" s="342">
        <v>1</v>
      </c>
      <c r="U247" s="342">
        <v>1</v>
      </c>
      <c r="V247" s="342">
        <v>1</v>
      </c>
      <c r="W247" s="342">
        <v>0</v>
      </c>
      <c r="X247" s="342">
        <v>0</v>
      </c>
      <c r="Z247" s="242"/>
      <c r="AA247" s="242"/>
    </row>
    <row r="248" spans="1:27">
      <c r="A248" s="342" t="s">
        <v>1803</v>
      </c>
      <c r="B248" s="342">
        <v>2000</v>
      </c>
      <c r="C248" s="342">
        <v>32000</v>
      </c>
      <c r="D248" s="342">
        <v>2000</v>
      </c>
      <c r="E248" s="342">
        <v>1000</v>
      </c>
      <c r="F248" s="342">
        <v>4000</v>
      </c>
      <c r="G248" s="342">
        <v>1000</v>
      </c>
      <c r="H248" s="342">
        <v>1000</v>
      </c>
      <c r="I248" s="342">
        <v>4000</v>
      </c>
      <c r="J248" s="342">
        <v>1000</v>
      </c>
      <c r="K248" s="342">
        <v>1000</v>
      </c>
      <c r="L248" s="342">
        <v>1000</v>
      </c>
      <c r="M248" s="342">
        <v>1000</v>
      </c>
      <c r="N248" s="342">
        <v>1000</v>
      </c>
      <c r="O248" s="342">
        <v>1000</v>
      </c>
      <c r="P248" s="342">
        <v>1000</v>
      </c>
      <c r="Q248" s="342">
        <v>1</v>
      </c>
      <c r="R248" s="342">
        <v>1</v>
      </c>
      <c r="S248" s="342">
        <v>1</v>
      </c>
      <c r="T248" s="342">
        <v>1</v>
      </c>
      <c r="U248" s="342">
        <v>1</v>
      </c>
      <c r="V248" s="342">
        <v>1</v>
      </c>
      <c r="W248" s="342">
        <v>0</v>
      </c>
      <c r="X248" s="342">
        <v>0</v>
      </c>
      <c r="Z248" s="242"/>
      <c r="AA248" s="242"/>
    </row>
    <row r="249" spans="1:27">
      <c r="A249" s="342" t="s">
        <v>1854</v>
      </c>
      <c r="B249" s="342">
        <v>2000</v>
      </c>
      <c r="C249" s="342">
        <v>32000</v>
      </c>
      <c r="D249" s="342">
        <v>2000</v>
      </c>
      <c r="E249" s="342">
        <v>1000</v>
      </c>
      <c r="F249" s="342">
        <v>4000</v>
      </c>
      <c r="G249" s="342">
        <v>1000</v>
      </c>
      <c r="H249" s="342">
        <v>1000</v>
      </c>
      <c r="I249" s="342">
        <v>4000</v>
      </c>
      <c r="J249" s="342">
        <v>1000</v>
      </c>
      <c r="K249" s="342">
        <v>1000</v>
      </c>
      <c r="L249" s="342">
        <v>1000</v>
      </c>
      <c r="M249" s="342">
        <v>1000</v>
      </c>
      <c r="N249" s="342">
        <v>1000</v>
      </c>
      <c r="O249" s="342">
        <v>1000</v>
      </c>
      <c r="P249" s="342">
        <v>1000</v>
      </c>
      <c r="Q249" s="342">
        <v>1</v>
      </c>
      <c r="R249" s="342">
        <v>1</v>
      </c>
      <c r="S249" s="342">
        <v>1</v>
      </c>
      <c r="T249" s="342">
        <v>1</v>
      </c>
      <c r="U249" s="342">
        <v>1</v>
      </c>
      <c r="V249" s="342">
        <v>1</v>
      </c>
      <c r="W249" s="342">
        <v>0</v>
      </c>
      <c r="X249" s="342">
        <v>0</v>
      </c>
      <c r="Z249" s="242"/>
      <c r="AA249" s="242"/>
    </row>
    <row r="250" spans="1:27">
      <c r="A250" s="342" t="s">
        <v>2052</v>
      </c>
      <c r="B250" s="342">
        <v>2000</v>
      </c>
      <c r="C250" s="342">
        <v>32000</v>
      </c>
      <c r="D250" s="342">
        <v>2000</v>
      </c>
      <c r="E250" s="342">
        <v>1000</v>
      </c>
      <c r="F250" s="342">
        <v>4000</v>
      </c>
      <c r="G250" s="342">
        <v>1000</v>
      </c>
      <c r="H250" s="342">
        <v>1000</v>
      </c>
      <c r="I250" s="342">
        <v>4000</v>
      </c>
      <c r="J250" s="342">
        <v>1000</v>
      </c>
      <c r="K250" s="342">
        <v>1000</v>
      </c>
      <c r="L250" s="342">
        <v>1000</v>
      </c>
      <c r="M250" s="342">
        <v>1000</v>
      </c>
      <c r="N250" s="342">
        <v>1000</v>
      </c>
      <c r="O250" s="342">
        <v>1000</v>
      </c>
      <c r="P250" s="342">
        <v>1000</v>
      </c>
      <c r="Q250" s="342">
        <v>1</v>
      </c>
      <c r="R250" s="342">
        <v>1</v>
      </c>
      <c r="S250" s="342">
        <v>1</v>
      </c>
      <c r="T250" s="342">
        <v>1</v>
      </c>
      <c r="U250" s="342">
        <v>1</v>
      </c>
      <c r="V250" s="342">
        <v>1</v>
      </c>
      <c r="W250" s="342">
        <v>0</v>
      </c>
      <c r="X250" s="342">
        <v>0</v>
      </c>
      <c r="Z250" s="242"/>
      <c r="AA250" s="242"/>
    </row>
    <row r="251" spans="1:27">
      <c r="A251" s="342" t="s">
        <v>2121</v>
      </c>
      <c r="B251" s="342">
        <v>2000</v>
      </c>
      <c r="C251" s="342">
        <v>32000</v>
      </c>
      <c r="D251" s="342">
        <v>2000</v>
      </c>
      <c r="E251" s="342">
        <v>1000</v>
      </c>
      <c r="F251" s="342">
        <v>4000</v>
      </c>
      <c r="G251" s="342">
        <v>1000</v>
      </c>
      <c r="H251" s="342">
        <v>1000</v>
      </c>
      <c r="I251" s="342">
        <v>4000</v>
      </c>
      <c r="J251" s="342">
        <v>1000</v>
      </c>
      <c r="K251" s="342">
        <v>1000</v>
      </c>
      <c r="L251" s="342">
        <v>1000</v>
      </c>
      <c r="M251" s="342">
        <v>1000</v>
      </c>
      <c r="N251" s="342">
        <v>1000</v>
      </c>
      <c r="O251" s="342">
        <v>1000</v>
      </c>
      <c r="P251" s="342">
        <v>1000</v>
      </c>
      <c r="Q251" s="342">
        <v>1</v>
      </c>
      <c r="R251" s="342">
        <v>1</v>
      </c>
      <c r="S251" s="342">
        <v>1</v>
      </c>
      <c r="T251" s="342">
        <v>1</v>
      </c>
      <c r="U251" s="342">
        <v>0</v>
      </c>
      <c r="V251" s="342">
        <v>1</v>
      </c>
      <c r="W251" s="342">
        <v>0</v>
      </c>
      <c r="X251" s="342">
        <v>0</v>
      </c>
      <c r="Z251" s="242"/>
      <c r="AA251" s="242"/>
    </row>
    <row r="252" spans="1:27">
      <c r="A252" s="342" t="s">
        <v>1191</v>
      </c>
      <c r="B252" s="342">
        <v>2000</v>
      </c>
      <c r="C252" s="342">
        <v>32000</v>
      </c>
      <c r="D252" s="342">
        <v>2000</v>
      </c>
      <c r="E252" s="342">
        <v>1000</v>
      </c>
      <c r="F252" s="342">
        <v>4000</v>
      </c>
      <c r="G252" s="342">
        <v>1000</v>
      </c>
      <c r="H252" s="342">
        <v>1000</v>
      </c>
      <c r="I252" s="342">
        <v>4000</v>
      </c>
      <c r="J252" s="342">
        <v>1000</v>
      </c>
      <c r="K252" s="342">
        <v>1000</v>
      </c>
      <c r="L252" s="342">
        <v>1000</v>
      </c>
      <c r="M252" s="342">
        <v>1000</v>
      </c>
      <c r="N252" s="342">
        <v>1000</v>
      </c>
      <c r="O252" s="342">
        <v>1000</v>
      </c>
      <c r="P252" s="342">
        <v>1000</v>
      </c>
      <c r="Q252" s="342">
        <v>1</v>
      </c>
      <c r="R252" s="342">
        <v>1</v>
      </c>
      <c r="S252" s="342">
        <v>1</v>
      </c>
      <c r="T252" s="342">
        <v>1</v>
      </c>
      <c r="U252" s="342">
        <v>1</v>
      </c>
      <c r="V252" s="342">
        <v>1</v>
      </c>
      <c r="W252" s="342">
        <v>0</v>
      </c>
      <c r="X252" s="342">
        <v>0</v>
      </c>
      <c r="Z252" s="242"/>
      <c r="AA252" s="242"/>
    </row>
    <row r="253" spans="1:27">
      <c r="A253" s="342" t="s">
        <v>1352</v>
      </c>
      <c r="B253" s="342">
        <v>2000</v>
      </c>
      <c r="C253" s="342">
        <v>32000</v>
      </c>
      <c r="D253" s="342">
        <v>2000</v>
      </c>
      <c r="E253" s="342">
        <v>1000</v>
      </c>
      <c r="F253" s="342">
        <v>4000</v>
      </c>
      <c r="G253" s="342">
        <v>1000</v>
      </c>
      <c r="H253" s="342">
        <v>1000</v>
      </c>
      <c r="I253" s="342">
        <v>4000</v>
      </c>
      <c r="J253" s="342">
        <v>1000</v>
      </c>
      <c r="K253" s="342">
        <v>1000</v>
      </c>
      <c r="L253" s="342">
        <v>1000</v>
      </c>
      <c r="M253" s="342">
        <v>1000</v>
      </c>
      <c r="N253" s="342">
        <v>1000</v>
      </c>
      <c r="O253" s="342">
        <v>1000</v>
      </c>
      <c r="P253" s="342">
        <v>1000</v>
      </c>
      <c r="Q253" s="342">
        <v>1</v>
      </c>
      <c r="R253" s="342">
        <v>1</v>
      </c>
      <c r="S253" s="342">
        <v>1</v>
      </c>
      <c r="T253" s="342">
        <v>1</v>
      </c>
      <c r="U253" s="342">
        <v>0</v>
      </c>
      <c r="V253" s="342">
        <v>1</v>
      </c>
      <c r="W253" s="342">
        <v>0</v>
      </c>
      <c r="X253" s="342">
        <v>0</v>
      </c>
      <c r="Z253" s="242"/>
      <c r="AA253" s="242"/>
    </row>
    <row r="254" spans="1:27">
      <c r="A254" s="342" t="s">
        <v>1422</v>
      </c>
      <c r="B254" s="342">
        <v>2000</v>
      </c>
      <c r="C254" s="342">
        <v>32000</v>
      </c>
      <c r="D254" s="342">
        <v>2000</v>
      </c>
      <c r="E254" s="342">
        <v>1000</v>
      </c>
      <c r="F254" s="342">
        <v>4000</v>
      </c>
      <c r="G254" s="342">
        <v>1000</v>
      </c>
      <c r="H254" s="342">
        <v>1000</v>
      </c>
      <c r="I254" s="342">
        <v>4000</v>
      </c>
      <c r="J254" s="342">
        <v>1000</v>
      </c>
      <c r="K254" s="342">
        <v>1000</v>
      </c>
      <c r="L254" s="342">
        <v>1000</v>
      </c>
      <c r="M254" s="342">
        <v>1000</v>
      </c>
      <c r="N254" s="342">
        <v>1000</v>
      </c>
      <c r="O254" s="342">
        <v>1000</v>
      </c>
      <c r="P254" s="342">
        <v>1000</v>
      </c>
      <c r="Q254" s="342">
        <v>1</v>
      </c>
      <c r="R254" s="342">
        <v>1</v>
      </c>
      <c r="S254" s="342">
        <v>1</v>
      </c>
      <c r="T254" s="342">
        <v>1</v>
      </c>
      <c r="U254" s="342">
        <v>1</v>
      </c>
      <c r="V254" s="342">
        <v>1</v>
      </c>
      <c r="W254" s="342">
        <v>0</v>
      </c>
      <c r="X254" s="342">
        <v>0</v>
      </c>
      <c r="Z254" s="242"/>
      <c r="AA254" s="242"/>
    </row>
    <row r="255" spans="1:27">
      <c r="A255" s="342" t="s">
        <v>1992</v>
      </c>
      <c r="B255" s="342">
        <v>2000</v>
      </c>
      <c r="C255" s="342">
        <v>32000</v>
      </c>
      <c r="D255" s="342">
        <v>2000</v>
      </c>
      <c r="E255" s="342">
        <v>1000</v>
      </c>
      <c r="F255" s="342">
        <v>4000</v>
      </c>
      <c r="G255" s="342">
        <v>1000</v>
      </c>
      <c r="H255" s="342">
        <v>1000</v>
      </c>
      <c r="I255" s="342">
        <v>4000</v>
      </c>
      <c r="J255" s="342">
        <v>1000</v>
      </c>
      <c r="K255" s="342">
        <v>1000</v>
      </c>
      <c r="L255" s="342">
        <v>1000</v>
      </c>
      <c r="M255" s="342">
        <v>1000</v>
      </c>
      <c r="N255" s="342">
        <v>1000</v>
      </c>
      <c r="O255" s="342">
        <v>1000</v>
      </c>
      <c r="P255" s="342">
        <v>1000</v>
      </c>
      <c r="Q255" s="342">
        <v>1</v>
      </c>
      <c r="R255" s="342">
        <v>1</v>
      </c>
      <c r="S255" s="342">
        <v>1</v>
      </c>
      <c r="T255" s="342">
        <v>1</v>
      </c>
      <c r="U255" s="342">
        <v>1</v>
      </c>
      <c r="V255" s="342">
        <v>1</v>
      </c>
      <c r="W255" s="342">
        <v>0</v>
      </c>
      <c r="X255" s="342">
        <v>0</v>
      </c>
      <c r="Z255" s="242"/>
      <c r="AA255" s="242"/>
    </row>
    <row r="256" spans="1:27">
      <c r="A256" s="342" t="s">
        <v>2013</v>
      </c>
      <c r="B256" s="342">
        <v>2000</v>
      </c>
      <c r="C256" s="342">
        <v>32000</v>
      </c>
      <c r="D256" s="342">
        <v>2000</v>
      </c>
      <c r="E256" s="342">
        <v>1000</v>
      </c>
      <c r="F256" s="342">
        <v>4000</v>
      </c>
      <c r="G256" s="342">
        <v>1000</v>
      </c>
      <c r="H256" s="342">
        <v>1000</v>
      </c>
      <c r="I256" s="342">
        <v>4000</v>
      </c>
      <c r="J256" s="342">
        <v>1000</v>
      </c>
      <c r="K256" s="342">
        <v>1000</v>
      </c>
      <c r="L256" s="342">
        <v>1000</v>
      </c>
      <c r="M256" s="342">
        <v>1000</v>
      </c>
      <c r="N256" s="342">
        <v>1000</v>
      </c>
      <c r="O256" s="342">
        <v>1000</v>
      </c>
      <c r="P256" s="342">
        <v>1000</v>
      </c>
      <c r="Q256" s="342">
        <v>1</v>
      </c>
      <c r="R256" s="342">
        <v>1</v>
      </c>
      <c r="S256" s="342">
        <v>1</v>
      </c>
      <c r="T256" s="342">
        <v>1</v>
      </c>
      <c r="U256" s="342">
        <v>1</v>
      </c>
      <c r="V256" s="342">
        <v>1</v>
      </c>
      <c r="W256" s="342">
        <v>0</v>
      </c>
      <c r="X256" s="342">
        <v>0</v>
      </c>
      <c r="Z256" s="242"/>
      <c r="AA256" s="242"/>
    </row>
    <row r="257" spans="1:27">
      <c r="A257" s="342" t="s">
        <v>2217</v>
      </c>
      <c r="B257" s="342">
        <v>2000</v>
      </c>
      <c r="C257" s="342">
        <v>32000</v>
      </c>
      <c r="D257" s="342">
        <v>2000</v>
      </c>
      <c r="E257" s="342">
        <v>1000</v>
      </c>
      <c r="F257" s="342">
        <v>4000</v>
      </c>
      <c r="G257" s="342">
        <v>1000</v>
      </c>
      <c r="H257" s="342">
        <v>1000</v>
      </c>
      <c r="I257" s="342">
        <v>4000</v>
      </c>
      <c r="J257" s="342">
        <v>1000</v>
      </c>
      <c r="K257" s="342">
        <v>1000</v>
      </c>
      <c r="L257" s="342">
        <v>1000</v>
      </c>
      <c r="M257" s="342">
        <v>1000</v>
      </c>
      <c r="N257" s="342">
        <v>1000</v>
      </c>
      <c r="O257" s="342">
        <v>1000</v>
      </c>
      <c r="P257" s="342">
        <v>1000</v>
      </c>
      <c r="Q257" s="342">
        <v>1</v>
      </c>
      <c r="R257" s="342">
        <v>1</v>
      </c>
      <c r="S257" s="342">
        <v>1</v>
      </c>
      <c r="T257" s="342">
        <v>1</v>
      </c>
      <c r="U257" s="342">
        <v>0</v>
      </c>
      <c r="V257" s="342">
        <v>1</v>
      </c>
      <c r="W257" s="342">
        <v>0</v>
      </c>
      <c r="X257" s="342">
        <v>0</v>
      </c>
      <c r="Z257" s="242"/>
      <c r="AA257" s="242"/>
    </row>
    <row r="258" spans="1:27">
      <c r="A258" s="342" t="s">
        <v>2334</v>
      </c>
      <c r="B258" s="342">
        <v>2000</v>
      </c>
      <c r="C258" s="342">
        <v>32000</v>
      </c>
      <c r="D258" s="342">
        <v>2000</v>
      </c>
      <c r="E258" s="342">
        <v>1000</v>
      </c>
      <c r="F258" s="342">
        <v>4000</v>
      </c>
      <c r="G258" s="342">
        <v>1000</v>
      </c>
      <c r="H258" s="342">
        <v>1000</v>
      </c>
      <c r="I258" s="342">
        <v>4000</v>
      </c>
      <c r="J258" s="342">
        <v>1000</v>
      </c>
      <c r="K258" s="342">
        <v>1000</v>
      </c>
      <c r="L258" s="342">
        <v>1000</v>
      </c>
      <c r="M258" s="342">
        <v>1000</v>
      </c>
      <c r="N258" s="342">
        <v>1000</v>
      </c>
      <c r="O258" s="342">
        <v>1000</v>
      </c>
      <c r="P258" s="342">
        <v>1000</v>
      </c>
      <c r="Q258" s="342">
        <v>1</v>
      </c>
      <c r="R258" s="342">
        <v>1</v>
      </c>
      <c r="S258" s="342">
        <v>1</v>
      </c>
      <c r="T258" s="342">
        <v>1</v>
      </c>
      <c r="U258" s="342">
        <v>1</v>
      </c>
      <c r="V258" s="342">
        <v>1</v>
      </c>
      <c r="W258" s="342">
        <v>0</v>
      </c>
      <c r="X258" s="342">
        <v>0</v>
      </c>
      <c r="Z258" s="242"/>
      <c r="AA258" s="242"/>
    </row>
    <row r="259" spans="1:27">
      <c r="A259" s="342" t="s">
        <v>1218</v>
      </c>
      <c r="B259" s="342">
        <v>2000</v>
      </c>
      <c r="C259" s="342">
        <v>32000</v>
      </c>
      <c r="D259" s="342">
        <v>2000</v>
      </c>
      <c r="E259" s="342">
        <v>1000</v>
      </c>
      <c r="F259" s="342">
        <v>4000</v>
      </c>
      <c r="G259" s="342">
        <v>1000</v>
      </c>
      <c r="H259" s="342">
        <v>1000</v>
      </c>
      <c r="I259" s="342">
        <v>4000</v>
      </c>
      <c r="J259" s="342">
        <v>1000</v>
      </c>
      <c r="K259" s="342">
        <v>1000</v>
      </c>
      <c r="L259" s="342">
        <v>1000</v>
      </c>
      <c r="M259" s="342">
        <v>1000</v>
      </c>
      <c r="N259" s="342">
        <v>1000</v>
      </c>
      <c r="O259" s="342">
        <v>1000</v>
      </c>
      <c r="P259" s="342">
        <v>1000</v>
      </c>
      <c r="Q259" s="342">
        <v>1</v>
      </c>
      <c r="R259" s="342">
        <v>1</v>
      </c>
      <c r="S259" s="342">
        <v>1</v>
      </c>
      <c r="T259" s="342">
        <v>1</v>
      </c>
      <c r="U259" s="342">
        <v>1</v>
      </c>
      <c r="V259" s="342">
        <v>1</v>
      </c>
      <c r="W259" s="342">
        <v>0</v>
      </c>
      <c r="X259" s="342">
        <v>0</v>
      </c>
      <c r="Z259" s="242"/>
      <c r="AA259" s="242"/>
    </row>
    <row r="260" spans="1:27">
      <c r="A260" s="342" t="s">
        <v>1266</v>
      </c>
      <c r="B260" s="342">
        <v>2000</v>
      </c>
      <c r="C260" s="342">
        <v>32000</v>
      </c>
      <c r="D260" s="342">
        <v>2000</v>
      </c>
      <c r="E260" s="342">
        <v>1000</v>
      </c>
      <c r="F260" s="342">
        <v>4000</v>
      </c>
      <c r="G260" s="342">
        <v>1000</v>
      </c>
      <c r="H260" s="342">
        <v>1000</v>
      </c>
      <c r="I260" s="342">
        <v>4000</v>
      </c>
      <c r="J260" s="342">
        <v>1000</v>
      </c>
      <c r="K260" s="342">
        <v>1000</v>
      </c>
      <c r="L260" s="342">
        <v>1000</v>
      </c>
      <c r="M260" s="342">
        <v>1000</v>
      </c>
      <c r="N260" s="342">
        <v>1000</v>
      </c>
      <c r="O260" s="342">
        <v>1000</v>
      </c>
      <c r="P260" s="342">
        <v>1000</v>
      </c>
      <c r="Q260" s="342">
        <v>1</v>
      </c>
      <c r="R260" s="342">
        <v>1</v>
      </c>
      <c r="S260" s="342">
        <v>1</v>
      </c>
      <c r="T260" s="342">
        <v>1</v>
      </c>
      <c r="U260" s="342">
        <v>0</v>
      </c>
      <c r="V260" s="342">
        <v>1</v>
      </c>
      <c r="W260" s="342">
        <v>0</v>
      </c>
      <c r="X260" s="342">
        <v>0</v>
      </c>
      <c r="Z260" s="242"/>
      <c r="AA260" s="242"/>
    </row>
    <row r="261" spans="1:27">
      <c r="A261" s="342" t="s">
        <v>1675</v>
      </c>
      <c r="B261" s="342">
        <v>2000</v>
      </c>
      <c r="C261" s="342">
        <v>32000</v>
      </c>
      <c r="D261" s="342">
        <v>2000</v>
      </c>
      <c r="E261" s="342">
        <v>1000</v>
      </c>
      <c r="F261" s="342">
        <v>4000</v>
      </c>
      <c r="G261" s="342">
        <v>1000</v>
      </c>
      <c r="H261" s="342">
        <v>1000</v>
      </c>
      <c r="I261" s="342">
        <v>4000</v>
      </c>
      <c r="J261" s="342">
        <v>1000</v>
      </c>
      <c r="K261" s="342">
        <v>1000</v>
      </c>
      <c r="L261" s="342">
        <v>1000</v>
      </c>
      <c r="M261" s="342">
        <v>1000</v>
      </c>
      <c r="N261" s="342">
        <v>1000</v>
      </c>
      <c r="O261" s="342">
        <v>1000</v>
      </c>
      <c r="P261" s="342">
        <v>1000</v>
      </c>
      <c r="Q261" s="342">
        <v>1</v>
      </c>
      <c r="R261" s="342">
        <v>1</v>
      </c>
      <c r="S261" s="342">
        <v>1</v>
      </c>
      <c r="T261" s="342">
        <v>1</v>
      </c>
      <c r="U261" s="342">
        <v>1</v>
      </c>
      <c r="V261" s="342">
        <v>1</v>
      </c>
      <c r="W261" s="342">
        <v>0</v>
      </c>
      <c r="X261" s="342">
        <v>0</v>
      </c>
      <c r="Z261" s="242"/>
      <c r="AA261" s="242"/>
    </row>
    <row r="262" spans="1:27">
      <c r="A262" s="342" t="s">
        <v>1701</v>
      </c>
      <c r="B262" s="342">
        <v>2000</v>
      </c>
      <c r="C262" s="342">
        <v>32000</v>
      </c>
      <c r="D262" s="342">
        <v>2000</v>
      </c>
      <c r="E262" s="342">
        <v>1000</v>
      </c>
      <c r="F262" s="342">
        <v>4000</v>
      </c>
      <c r="G262" s="342">
        <v>1000</v>
      </c>
      <c r="H262" s="342">
        <v>1000</v>
      </c>
      <c r="I262" s="342">
        <v>4000</v>
      </c>
      <c r="J262" s="342">
        <v>1000</v>
      </c>
      <c r="K262" s="342">
        <v>1000</v>
      </c>
      <c r="L262" s="342">
        <v>1000</v>
      </c>
      <c r="M262" s="342">
        <v>1000</v>
      </c>
      <c r="N262" s="342">
        <v>1000</v>
      </c>
      <c r="O262" s="342">
        <v>1000</v>
      </c>
      <c r="P262" s="342">
        <v>1000</v>
      </c>
      <c r="Q262" s="342">
        <v>1</v>
      </c>
      <c r="R262" s="342">
        <v>1</v>
      </c>
      <c r="S262" s="342">
        <v>1</v>
      </c>
      <c r="T262" s="342">
        <v>1</v>
      </c>
      <c r="U262" s="342">
        <v>1</v>
      </c>
      <c r="V262" s="342">
        <v>1</v>
      </c>
      <c r="W262" s="342">
        <v>0</v>
      </c>
      <c r="X262" s="342">
        <v>0</v>
      </c>
      <c r="Z262" s="242"/>
      <c r="AA262" s="242"/>
    </row>
    <row r="263" spans="1:27">
      <c r="A263" s="342" t="s">
        <v>2214</v>
      </c>
      <c r="B263" s="342">
        <v>2000</v>
      </c>
      <c r="C263" s="342">
        <v>32000</v>
      </c>
      <c r="D263" s="342">
        <v>2000</v>
      </c>
      <c r="E263" s="342">
        <v>1000</v>
      </c>
      <c r="F263" s="342">
        <v>4000</v>
      </c>
      <c r="G263" s="342">
        <v>1000</v>
      </c>
      <c r="H263" s="342">
        <v>1000</v>
      </c>
      <c r="I263" s="342">
        <v>4000</v>
      </c>
      <c r="J263" s="342">
        <v>1000</v>
      </c>
      <c r="K263" s="342">
        <v>1000</v>
      </c>
      <c r="L263" s="342">
        <v>1000</v>
      </c>
      <c r="M263" s="342">
        <v>1000</v>
      </c>
      <c r="N263" s="342">
        <v>1000</v>
      </c>
      <c r="O263" s="342">
        <v>1000</v>
      </c>
      <c r="P263" s="342">
        <v>1000</v>
      </c>
      <c r="Q263" s="342">
        <v>1</v>
      </c>
      <c r="R263" s="342">
        <v>1</v>
      </c>
      <c r="S263" s="342">
        <v>1</v>
      </c>
      <c r="T263" s="342">
        <v>1</v>
      </c>
      <c r="U263" s="342">
        <v>0</v>
      </c>
      <c r="V263" s="342">
        <v>1</v>
      </c>
      <c r="W263" s="342">
        <v>0</v>
      </c>
      <c r="X263" s="342">
        <v>0</v>
      </c>
      <c r="Z263" s="242"/>
      <c r="AA263" s="242"/>
    </row>
    <row r="264" spans="1:27">
      <c r="A264" s="342" t="s">
        <v>1522</v>
      </c>
      <c r="B264" s="342">
        <v>2000</v>
      </c>
      <c r="C264" s="342">
        <v>32000</v>
      </c>
      <c r="D264" s="342">
        <v>2000</v>
      </c>
      <c r="E264" s="342">
        <v>1000</v>
      </c>
      <c r="F264" s="342">
        <v>4000</v>
      </c>
      <c r="G264" s="342">
        <v>1000</v>
      </c>
      <c r="H264" s="342">
        <v>1000</v>
      </c>
      <c r="I264" s="342">
        <v>4000</v>
      </c>
      <c r="J264" s="342">
        <v>1000</v>
      </c>
      <c r="K264" s="342">
        <v>1000</v>
      </c>
      <c r="L264" s="342">
        <v>1000</v>
      </c>
      <c r="M264" s="342">
        <v>1000</v>
      </c>
      <c r="N264" s="342">
        <v>1000</v>
      </c>
      <c r="O264" s="342">
        <v>1000</v>
      </c>
      <c r="P264" s="342">
        <v>1000</v>
      </c>
      <c r="Q264" s="342">
        <v>1</v>
      </c>
      <c r="R264" s="342">
        <v>1</v>
      </c>
      <c r="S264" s="342">
        <v>1</v>
      </c>
      <c r="T264" s="342">
        <v>1</v>
      </c>
      <c r="U264" s="342">
        <v>1</v>
      </c>
      <c r="V264" s="342">
        <v>1</v>
      </c>
      <c r="W264" s="342">
        <v>0</v>
      </c>
      <c r="X264" s="342">
        <v>0</v>
      </c>
      <c r="Z264" s="242"/>
      <c r="AA264" s="242"/>
    </row>
    <row r="265" spans="1:27">
      <c r="A265" s="342" t="s">
        <v>1334</v>
      </c>
      <c r="B265" s="342">
        <v>10000</v>
      </c>
      <c r="C265" s="342">
        <v>46000</v>
      </c>
      <c r="D265" s="342">
        <v>2000</v>
      </c>
      <c r="E265" s="342">
        <v>1000</v>
      </c>
      <c r="F265" s="342">
        <v>2000</v>
      </c>
      <c r="G265" s="342">
        <v>2000</v>
      </c>
      <c r="H265" s="342">
        <v>1000</v>
      </c>
      <c r="I265" s="342">
        <v>11000</v>
      </c>
      <c r="J265" s="342">
        <v>1000</v>
      </c>
      <c r="K265" s="342">
        <v>1000</v>
      </c>
      <c r="L265" s="342">
        <v>1000</v>
      </c>
      <c r="M265" s="342">
        <v>1000</v>
      </c>
      <c r="N265" s="342">
        <v>1000</v>
      </c>
      <c r="O265" s="342">
        <v>1000</v>
      </c>
      <c r="P265" s="342">
        <v>1000</v>
      </c>
      <c r="Q265" s="342">
        <v>1</v>
      </c>
      <c r="R265" s="342">
        <v>1</v>
      </c>
      <c r="S265" s="342">
        <v>1</v>
      </c>
      <c r="T265" s="342">
        <v>1</v>
      </c>
      <c r="U265" s="342">
        <v>1</v>
      </c>
      <c r="V265" s="342">
        <v>1</v>
      </c>
      <c r="W265" s="342">
        <v>1</v>
      </c>
      <c r="X265" s="342">
        <v>0</v>
      </c>
      <c r="Z265" s="242"/>
      <c r="AA265" s="242"/>
    </row>
    <row r="266" spans="1:27">
      <c r="A266" s="342" t="s">
        <v>1152</v>
      </c>
      <c r="B266" s="342">
        <v>10000</v>
      </c>
      <c r="C266" s="342">
        <v>46000</v>
      </c>
      <c r="D266" s="342">
        <v>2000</v>
      </c>
      <c r="E266" s="342">
        <v>1000</v>
      </c>
      <c r="F266" s="342">
        <v>2000</v>
      </c>
      <c r="G266" s="342">
        <v>2000</v>
      </c>
      <c r="H266" s="342">
        <v>1000</v>
      </c>
      <c r="I266" s="342">
        <v>11000</v>
      </c>
      <c r="J266" s="342">
        <v>1000</v>
      </c>
      <c r="K266" s="342">
        <v>1000</v>
      </c>
      <c r="L266" s="342">
        <v>1000</v>
      </c>
      <c r="M266" s="342">
        <v>1000</v>
      </c>
      <c r="N266" s="342">
        <v>1000</v>
      </c>
      <c r="O266" s="342">
        <v>1000</v>
      </c>
      <c r="P266" s="342">
        <v>1000</v>
      </c>
      <c r="Q266" s="342">
        <v>1</v>
      </c>
      <c r="R266" s="342">
        <v>1</v>
      </c>
      <c r="S266" s="342">
        <v>1</v>
      </c>
      <c r="T266" s="342">
        <v>1</v>
      </c>
      <c r="U266" s="342">
        <v>1</v>
      </c>
      <c r="V266" s="342">
        <v>1</v>
      </c>
      <c r="W266" s="342">
        <v>0</v>
      </c>
      <c r="X266" s="342">
        <v>0</v>
      </c>
      <c r="Z266" s="242"/>
      <c r="AA266" s="242"/>
    </row>
    <row r="267" spans="1:27">
      <c r="A267" s="342" t="s">
        <v>1156</v>
      </c>
      <c r="B267" s="342">
        <v>10000</v>
      </c>
      <c r="C267" s="342">
        <v>46000</v>
      </c>
      <c r="D267" s="342">
        <v>2000</v>
      </c>
      <c r="E267" s="342">
        <v>1000</v>
      </c>
      <c r="F267" s="342">
        <v>2000</v>
      </c>
      <c r="G267" s="342">
        <v>2000</v>
      </c>
      <c r="H267" s="342">
        <v>1000</v>
      </c>
      <c r="I267" s="342">
        <v>11000</v>
      </c>
      <c r="J267" s="342">
        <v>1000</v>
      </c>
      <c r="K267" s="342">
        <v>1000</v>
      </c>
      <c r="L267" s="342">
        <v>1000</v>
      </c>
      <c r="M267" s="342">
        <v>1000</v>
      </c>
      <c r="N267" s="342">
        <v>1000</v>
      </c>
      <c r="O267" s="342">
        <v>1000</v>
      </c>
      <c r="P267" s="342">
        <v>1000</v>
      </c>
      <c r="Q267" s="342">
        <v>1</v>
      </c>
      <c r="R267" s="342">
        <v>1</v>
      </c>
      <c r="S267" s="342">
        <v>1</v>
      </c>
      <c r="T267" s="342">
        <v>1</v>
      </c>
      <c r="U267" s="342">
        <v>1</v>
      </c>
      <c r="V267" s="342">
        <v>1</v>
      </c>
      <c r="W267" s="342">
        <v>0</v>
      </c>
      <c r="X267" s="342">
        <v>0</v>
      </c>
      <c r="Z267" s="242"/>
      <c r="AA267" s="242"/>
    </row>
    <row r="268" spans="1:27">
      <c r="A268" s="342" t="s">
        <v>1188</v>
      </c>
      <c r="B268" s="342">
        <v>10000</v>
      </c>
      <c r="C268" s="342">
        <v>46000</v>
      </c>
      <c r="D268" s="342">
        <v>2000</v>
      </c>
      <c r="E268" s="342">
        <v>1000</v>
      </c>
      <c r="F268" s="342">
        <v>2000</v>
      </c>
      <c r="G268" s="342">
        <v>2000</v>
      </c>
      <c r="H268" s="342">
        <v>1000</v>
      </c>
      <c r="I268" s="342">
        <v>11000</v>
      </c>
      <c r="J268" s="342">
        <v>1000</v>
      </c>
      <c r="K268" s="342">
        <v>1000</v>
      </c>
      <c r="L268" s="342">
        <v>1000</v>
      </c>
      <c r="M268" s="342">
        <v>1000</v>
      </c>
      <c r="N268" s="342">
        <v>1000</v>
      </c>
      <c r="O268" s="342">
        <v>1000</v>
      </c>
      <c r="P268" s="342">
        <v>1000</v>
      </c>
      <c r="Q268" s="342">
        <v>1</v>
      </c>
      <c r="R268" s="342">
        <v>1</v>
      </c>
      <c r="S268" s="342">
        <v>1</v>
      </c>
      <c r="T268" s="342">
        <v>1</v>
      </c>
      <c r="U268" s="342">
        <v>0</v>
      </c>
      <c r="V268" s="342">
        <v>1</v>
      </c>
      <c r="W268" s="342">
        <v>0</v>
      </c>
      <c r="X268" s="342">
        <v>0</v>
      </c>
      <c r="Z268" s="242"/>
      <c r="AA268" s="242"/>
    </row>
    <row r="269" spans="1:27">
      <c r="A269" s="342" t="s">
        <v>1227</v>
      </c>
      <c r="B269" s="342">
        <v>10000</v>
      </c>
      <c r="C269" s="342">
        <v>46000</v>
      </c>
      <c r="D269" s="342">
        <v>2000</v>
      </c>
      <c r="E269" s="342">
        <v>1000</v>
      </c>
      <c r="F269" s="342">
        <v>2000</v>
      </c>
      <c r="G269" s="342">
        <v>2000</v>
      </c>
      <c r="H269" s="342">
        <v>1000</v>
      </c>
      <c r="I269" s="342">
        <v>11000</v>
      </c>
      <c r="J269" s="342">
        <v>1000</v>
      </c>
      <c r="K269" s="342">
        <v>1000</v>
      </c>
      <c r="L269" s="342">
        <v>1000</v>
      </c>
      <c r="M269" s="342">
        <v>1000</v>
      </c>
      <c r="N269" s="342">
        <v>1000</v>
      </c>
      <c r="O269" s="342">
        <v>1000</v>
      </c>
      <c r="P269" s="342">
        <v>1000</v>
      </c>
      <c r="Q269" s="342">
        <v>1</v>
      </c>
      <c r="R269" s="342">
        <v>1</v>
      </c>
      <c r="S269" s="342">
        <v>1</v>
      </c>
      <c r="T269" s="342">
        <v>1</v>
      </c>
      <c r="U269" s="342">
        <v>1</v>
      </c>
      <c r="V269" s="342">
        <v>1</v>
      </c>
      <c r="W269" s="342">
        <v>0</v>
      </c>
      <c r="X269" s="342">
        <v>0</v>
      </c>
      <c r="Z269" s="242"/>
      <c r="AA269" s="242"/>
    </row>
    <row r="270" spans="1:27">
      <c r="A270" s="342" t="s">
        <v>1242</v>
      </c>
      <c r="B270" s="342">
        <v>10000</v>
      </c>
      <c r="C270" s="342">
        <v>46000</v>
      </c>
      <c r="D270" s="342">
        <v>2000</v>
      </c>
      <c r="E270" s="342">
        <v>1000</v>
      </c>
      <c r="F270" s="342">
        <v>2000</v>
      </c>
      <c r="G270" s="342">
        <v>2000</v>
      </c>
      <c r="H270" s="342">
        <v>1000</v>
      </c>
      <c r="I270" s="342">
        <v>11000</v>
      </c>
      <c r="J270" s="342">
        <v>1000</v>
      </c>
      <c r="K270" s="342">
        <v>1000</v>
      </c>
      <c r="L270" s="342">
        <v>1000</v>
      </c>
      <c r="M270" s="342">
        <v>1000</v>
      </c>
      <c r="N270" s="342">
        <v>1000</v>
      </c>
      <c r="O270" s="342">
        <v>1000</v>
      </c>
      <c r="P270" s="342">
        <v>1000</v>
      </c>
      <c r="Q270" s="342">
        <v>1</v>
      </c>
      <c r="R270" s="342">
        <v>1</v>
      </c>
      <c r="S270" s="342">
        <v>1</v>
      </c>
      <c r="T270" s="342">
        <v>1</v>
      </c>
      <c r="U270" s="342">
        <v>0</v>
      </c>
      <c r="V270" s="342">
        <v>1</v>
      </c>
      <c r="W270" s="342">
        <v>0</v>
      </c>
      <c r="X270" s="342">
        <v>0</v>
      </c>
      <c r="Z270" s="242"/>
      <c r="AA270" s="242"/>
    </row>
    <row r="271" spans="1:27">
      <c r="A271" s="342" t="s">
        <v>1286</v>
      </c>
      <c r="B271" s="342">
        <v>10000</v>
      </c>
      <c r="C271" s="342">
        <v>46000</v>
      </c>
      <c r="D271" s="342">
        <v>2000</v>
      </c>
      <c r="E271" s="342">
        <v>1000</v>
      </c>
      <c r="F271" s="342">
        <v>2000</v>
      </c>
      <c r="G271" s="342">
        <v>2000</v>
      </c>
      <c r="H271" s="342">
        <v>1000</v>
      </c>
      <c r="I271" s="342">
        <v>11000</v>
      </c>
      <c r="J271" s="342">
        <v>1000</v>
      </c>
      <c r="K271" s="342">
        <v>1000</v>
      </c>
      <c r="L271" s="342">
        <v>1000</v>
      </c>
      <c r="M271" s="342">
        <v>1000</v>
      </c>
      <c r="N271" s="342">
        <v>1000</v>
      </c>
      <c r="O271" s="342">
        <v>1000</v>
      </c>
      <c r="P271" s="342">
        <v>1000</v>
      </c>
      <c r="Q271" s="342">
        <v>1</v>
      </c>
      <c r="R271" s="342">
        <v>1</v>
      </c>
      <c r="S271" s="342">
        <v>1</v>
      </c>
      <c r="T271" s="342">
        <v>1</v>
      </c>
      <c r="U271" s="342">
        <v>1</v>
      </c>
      <c r="V271" s="342">
        <v>1</v>
      </c>
      <c r="W271" s="342">
        <v>0</v>
      </c>
      <c r="X271" s="342">
        <v>0</v>
      </c>
      <c r="Z271" s="242"/>
      <c r="AA271" s="242"/>
    </row>
    <row r="272" spans="1:27">
      <c r="A272" s="342" t="s">
        <v>1358</v>
      </c>
      <c r="B272" s="342">
        <v>10000</v>
      </c>
      <c r="C272" s="342">
        <v>46000</v>
      </c>
      <c r="D272" s="342">
        <v>2000</v>
      </c>
      <c r="E272" s="342">
        <v>1000</v>
      </c>
      <c r="F272" s="342">
        <v>2000</v>
      </c>
      <c r="G272" s="342">
        <v>2000</v>
      </c>
      <c r="H272" s="342">
        <v>1000</v>
      </c>
      <c r="I272" s="342">
        <v>11000</v>
      </c>
      <c r="J272" s="342">
        <v>1000</v>
      </c>
      <c r="K272" s="342">
        <v>1000</v>
      </c>
      <c r="L272" s="342">
        <v>1000</v>
      </c>
      <c r="M272" s="342">
        <v>1000</v>
      </c>
      <c r="N272" s="342">
        <v>1000</v>
      </c>
      <c r="O272" s="342">
        <v>1000</v>
      </c>
      <c r="P272" s="342">
        <v>1000</v>
      </c>
      <c r="Q272" s="342">
        <v>1</v>
      </c>
      <c r="R272" s="342">
        <v>1</v>
      </c>
      <c r="S272" s="342">
        <v>1</v>
      </c>
      <c r="T272" s="342">
        <v>1</v>
      </c>
      <c r="U272" s="342">
        <v>1</v>
      </c>
      <c r="V272" s="342">
        <v>1</v>
      </c>
      <c r="W272" s="342">
        <v>0</v>
      </c>
      <c r="X272" s="342">
        <v>0</v>
      </c>
      <c r="Z272" s="242"/>
      <c r="AA272" s="242"/>
    </row>
    <row r="273" spans="1:27">
      <c r="A273" s="342" t="s">
        <v>1434</v>
      </c>
      <c r="B273" s="342">
        <v>10000</v>
      </c>
      <c r="C273" s="342">
        <v>46000</v>
      </c>
      <c r="D273" s="342">
        <v>2000</v>
      </c>
      <c r="E273" s="342">
        <v>1000</v>
      </c>
      <c r="F273" s="342">
        <v>2000</v>
      </c>
      <c r="G273" s="342">
        <v>2000</v>
      </c>
      <c r="H273" s="342">
        <v>1000</v>
      </c>
      <c r="I273" s="342">
        <v>11000</v>
      </c>
      <c r="J273" s="342">
        <v>1000</v>
      </c>
      <c r="K273" s="342">
        <v>1000</v>
      </c>
      <c r="L273" s="342">
        <v>1000</v>
      </c>
      <c r="M273" s="342">
        <v>1000</v>
      </c>
      <c r="N273" s="342">
        <v>1000</v>
      </c>
      <c r="O273" s="342">
        <v>1000</v>
      </c>
      <c r="P273" s="342">
        <v>1000</v>
      </c>
      <c r="Q273" s="342">
        <v>1</v>
      </c>
      <c r="R273" s="342">
        <v>1</v>
      </c>
      <c r="S273" s="342">
        <v>1</v>
      </c>
      <c r="T273" s="342">
        <v>1</v>
      </c>
      <c r="U273" s="342">
        <v>1</v>
      </c>
      <c r="V273" s="342">
        <v>1</v>
      </c>
      <c r="W273" s="342">
        <v>0</v>
      </c>
      <c r="X273" s="342">
        <v>0</v>
      </c>
      <c r="Z273" s="242"/>
      <c r="AA273" s="242"/>
    </row>
    <row r="274" spans="1:27">
      <c r="A274" s="342" t="s">
        <v>1480</v>
      </c>
      <c r="B274" s="342">
        <v>10000</v>
      </c>
      <c r="C274" s="342">
        <v>46000</v>
      </c>
      <c r="D274" s="342">
        <v>2000</v>
      </c>
      <c r="E274" s="342">
        <v>1000</v>
      </c>
      <c r="F274" s="342">
        <v>2000</v>
      </c>
      <c r="G274" s="342">
        <v>2000</v>
      </c>
      <c r="H274" s="342">
        <v>1000</v>
      </c>
      <c r="I274" s="342">
        <v>11000</v>
      </c>
      <c r="J274" s="342">
        <v>1000</v>
      </c>
      <c r="K274" s="342">
        <v>1000</v>
      </c>
      <c r="L274" s="342">
        <v>1000</v>
      </c>
      <c r="M274" s="342">
        <v>1000</v>
      </c>
      <c r="N274" s="342">
        <v>1000</v>
      </c>
      <c r="O274" s="342">
        <v>1000</v>
      </c>
      <c r="P274" s="342">
        <v>1000</v>
      </c>
      <c r="Q274" s="342">
        <v>1</v>
      </c>
      <c r="R274" s="342">
        <v>1</v>
      </c>
      <c r="S274" s="342">
        <v>1</v>
      </c>
      <c r="T274" s="342">
        <v>1</v>
      </c>
      <c r="U274" s="342">
        <v>1</v>
      </c>
      <c r="V274" s="342">
        <v>1</v>
      </c>
      <c r="W274" s="342">
        <v>0</v>
      </c>
      <c r="X274" s="342">
        <v>0</v>
      </c>
      <c r="Z274" s="242"/>
      <c r="AA274" s="242"/>
    </row>
    <row r="275" spans="1:27">
      <c r="A275" s="342" t="s">
        <v>1549</v>
      </c>
      <c r="B275" s="342">
        <v>10000</v>
      </c>
      <c r="C275" s="342">
        <v>46000</v>
      </c>
      <c r="D275" s="342">
        <v>2000</v>
      </c>
      <c r="E275" s="342">
        <v>1000</v>
      </c>
      <c r="F275" s="342">
        <v>2000</v>
      </c>
      <c r="G275" s="342">
        <v>2000</v>
      </c>
      <c r="H275" s="342">
        <v>1000</v>
      </c>
      <c r="I275" s="342">
        <v>11000</v>
      </c>
      <c r="J275" s="342">
        <v>1000</v>
      </c>
      <c r="K275" s="342">
        <v>1000</v>
      </c>
      <c r="L275" s="342">
        <v>1000</v>
      </c>
      <c r="M275" s="342">
        <v>1000</v>
      </c>
      <c r="N275" s="342">
        <v>1000</v>
      </c>
      <c r="O275" s="342">
        <v>1000</v>
      </c>
      <c r="P275" s="342">
        <v>1000</v>
      </c>
      <c r="Q275" s="342">
        <v>1</v>
      </c>
      <c r="R275" s="342">
        <v>1</v>
      </c>
      <c r="S275" s="342">
        <v>1</v>
      </c>
      <c r="T275" s="342">
        <v>1</v>
      </c>
      <c r="U275" s="342">
        <v>1</v>
      </c>
      <c r="V275" s="342">
        <v>1</v>
      </c>
      <c r="W275" s="342">
        <v>0</v>
      </c>
      <c r="X275" s="342">
        <v>0</v>
      </c>
      <c r="Z275" s="242"/>
      <c r="AA275" s="242"/>
    </row>
    <row r="276" spans="1:27">
      <c r="A276" s="342" t="s">
        <v>1555</v>
      </c>
      <c r="B276" s="342">
        <v>10000</v>
      </c>
      <c r="C276" s="342">
        <v>46000</v>
      </c>
      <c r="D276" s="342">
        <v>2000</v>
      </c>
      <c r="E276" s="342">
        <v>1000</v>
      </c>
      <c r="F276" s="342">
        <v>2000</v>
      </c>
      <c r="G276" s="342">
        <v>2000</v>
      </c>
      <c r="H276" s="342">
        <v>1000</v>
      </c>
      <c r="I276" s="342">
        <v>11000</v>
      </c>
      <c r="J276" s="342">
        <v>1000</v>
      </c>
      <c r="K276" s="342">
        <v>1000</v>
      </c>
      <c r="L276" s="342">
        <v>1000</v>
      </c>
      <c r="M276" s="342">
        <v>1000</v>
      </c>
      <c r="N276" s="342">
        <v>1000</v>
      </c>
      <c r="O276" s="342">
        <v>1000</v>
      </c>
      <c r="P276" s="342">
        <v>1000</v>
      </c>
      <c r="Q276" s="342">
        <v>1</v>
      </c>
      <c r="R276" s="342">
        <v>1</v>
      </c>
      <c r="S276" s="342">
        <v>1</v>
      </c>
      <c r="T276" s="342">
        <v>1</v>
      </c>
      <c r="U276" s="342">
        <v>1</v>
      </c>
      <c r="V276" s="342">
        <v>1</v>
      </c>
      <c r="W276" s="342">
        <v>0</v>
      </c>
      <c r="X276" s="342">
        <v>0</v>
      </c>
      <c r="Z276" s="242"/>
      <c r="AA276" s="242"/>
    </row>
    <row r="277" spans="1:27">
      <c r="A277" s="342" t="s">
        <v>1561</v>
      </c>
      <c r="B277" s="342">
        <v>10000</v>
      </c>
      <c r="C277" s="342">
        <v>46000</v>
      </c>
      <c r="D277" s="342">
        <v>2000</v>
      </c>
      <c r="E277" s="342">
        <v>1000</v>
      </c>
      <c r="F277" s="342">
        <v>2000</v>
      </c>
      <c r="G277" s="342">
        <v>2000</v>
      </c>
      <c r="H277" s="342">
        <v>1000</v>
      </c>
      <c r="I277" s="342">
        <v>11000</v>
      </c>
      <c r="J277" s="342">
        <v>1000</v>
      </c>
      <c r="K277" s="342">
        <v>1000</v>
      </c>
      <c r="L277" s="342">
        <v>1000</v>
      </c>
      <c r="M277" s="342">
        <v>1000</v>
      </c>
      <c r="N277" s="342">
        <v>1000</v>
      </c>
      <c r="O277" s="342">
        <v>1000</v>
      </c>
      <c r="P277" s="342">
        <v>1000</v>
      </c>
      <c r="Q277" s="342">
        <v>1</v>
      </c>
      <c r="R277" s="342">
        <v>1</v>
      </c>
      <c r="S277" s="342">
        <v>1</v>
      </c>
      <c r="T277" s="342">
        <v>1</v>
      </c>
      <c r="U277" s="342">
        <v>1</v>
      </c>
      <c r="V277" s="342">
        <v>1</v>
      </c>
      <c r="W277" s="342">
        <v>0</v>
      </c>
      <c r="X277" s="342">
        <v>0</v>
      </c>
      <c r="Z277" s="242"/>
      <c r="AA277" s="242"/>
    </row>
    <row r="278" spans="1:27">
      <c r="A278" s="342" t="s">
        <v>1576</v>
      </c>
      <c r="B278" s="342">
        <v>10000</v>
      </c>
      <c r="C278" s="342">
        <v>46000</v>
      </c>
      <c r="D278" s="342">
        <v>2000</v>
      </c>
      <c r="E278" s="342">
        <v>1000</v>
      </c>
      <c r="F278" s="342">
        <v>2000</v>
      </c>
      <c r="G278" s="342">
        <v>2000</v>
      </c>
      <c r="H278" s="342">
        <v>1000</v>
      </c>
      <c r="I278" s="342">
        <v>11000</v>
      </c>
      <c r="J278" s="342">
        <v>1000</v>
      </c>
      <c r="K278" s="342">
        <v>1000</v>
      </c>
      <c r="L278" s="342">
        <v>1000</v>
      </c>
      <c r="M278" s="342">
        <v>1000</v>
      </c>
      <c r="N278" s="342">
        <v>1000</v>
      </c>
      <c r="O278" s="342">
        <v>1000</v>
      </c>
      <c r="P278" s="342">
        <v>1000</v>
      </c>
      <c r="Q278" s="342">
        <v>1</v>
      </c>
      <c r="R278" s="342">
        <v>1</v>
      </c>
      <c r="S278" s="342">
        <v>1</v>
      </c>
      <c r="T278" s="342">
        <v>1</v>
      </c>
      <c r="U278" s="342">
        <v>1</v>
      </c>
      <c r="V278" s="342">
        <v>1</v>
      </c>
      <c r="W278" s="342">
        <v>0</v>
      </c>
      <c r="X278" s="342">
        <v>0</v>
      </c>
      <c r="Z278" s="242"/>
      <c r="AA278" s="242"/>
    </row>
    <row r="279" spans="1:27">
      <c r="A279" s="342" t="s">
        <v>1582</v>
      </c>
      <c r="B279" s="342">
        <v>10000</v>
      </c>
      <c r="C279" s="342">
        <v>46000</v>
      </c>
      <c r="D279" s="342">
        <v>2000</v>
      </c>
      <c r="E279" s="342">
        <v>1000</v>
      </c>
      <c r="F279" s="342">
        <v>2000</v>
      </c>
      <c r="G279" s="342">
        <v>2000</v>
      </c>
      <c r="H279" s="342">
        <v>1000</v>
      </c>
      <c r="I279" s="342">
        <v>11000</v>
      </c>
      <c r="J279" s="342">
        <v>1000</v>
      </c>
      <c r="K279" s="342">
        <v>1000</v>
      </c>
      <c r="L279" s="342">
        <v>1000</v>
      </c>
      <c r="M279" s="342">
        <v>1000</v>
      </c>
      <c r="N279" s="342">
        <v>1000</v>
      </c>
      <c r="O279" s="342">
        <v>1000</v>
      </c>
      <c r="P279" s="342">
        <v>1000</v>
      </c>
      <c r="Q279" s="342">
        <v>1</v>
      </c>
      <c r="R279" s="342">
        <v>1</v>
      </c>
      <c r="S279" s="342">
        <v>1</v>
      </c>
      <c r="T279" s="342">
        <v>1</v>
      </c>
      <c r="U279" s="342">
        <v>1</v>
      </c>
      <c r="V279" s="342">
        <v>1</v>
      </c>
      <c r="W279" s="342">
        <v>0</v>
      </c>
      <c r="X279" s="342">
        <v>0</v>
      </c>
      <c r="Z279" s="242"/>
      <c r="AA279" s="242"/>
    </row>
    <row r="280" spans="1:27">
      <c r="A280" s="342" t="s">
        <v>1597</v>
      </c>
      <c r="B280" s="342">
        <v>10000</v>
      </c>
      <c r="C280" s="342">
        <v>46000</v>
      </c>
      <c r="D280" s="342">
        <v>2000</v>
      </c>
      <c r="E280" s="342">
        <v>1000</v>
      </c>
      <c r="F280" s="342">
        <v>2000</v>
      </c>
      <c r="G280" s="342">
        <v>2000</v>
      </c>
      <c r="H280" s="342">
        <v>1000</v>
      </c>
      <c r="I280" s="342">
        <v>11000</v>
      </c>
      <c r="J280" s="342">
        <v>1000</v>
      </c>
      <c r="K280" s="342">
        <v>1000</v>
      </c>
      <c r="L280" s="342">
        <v>1000</v>
      </c>
      <c r="M280" s="342">
        <v>1000</v>
      </c>
      <c r="N280" s="342">
        <v>1000</v>
      </c>
      <c r="O280" s="342">
        <v>1000</v>
      </c>
      <c r="P280" s="342">
        <v>1000</v>
      </c>
      <c r="Q280" s="342">
        <v>1</v>
      </c>
      <c r="R280" s="342">
        <v>1</v>
      </c>
      <c r="S280" s="342">
        <v>1</v>
      </c>
      <c r="T280" s="342">
        <v>1</v>
      </c>
      <c r="U280" s="342">
        <v>1</v>
      </c>
      <c r="V280" s="342">
        <v>1</v>
      </c>
      <c r="W280" s="342">
        <v>0</v>
      </c>
      <c r="X280" s="342">
        <v>0</v>
      </c>
      <c r="Z280" s="242"/>
      <c r="AA280" s="242"/>
    </row>
    <row r="281" spans="1:27">
      <c r="A281" s="342" t="s">
        <v>1618</v>
      </c>
      <c r="B281" s="342">
        <v>10000</v>
      </c>
      <c r="C281" s="342">
        <v>46000</v>
      </c>
      <c r="D281" s="342">
        <v>2000</v>
      </c>
      <c r="E281" s="342">
        <v>1000</v>
      </c>
      <c r="F281" s="342">
        <v>2000</v>
      </c>
      <c r="G281" s="342">
        <v>2000</v>
      </c>
      <c r="H281" s="342">
        <v>1000</v>
      </c>
      <c r="I281" s="342">
        <v>11000</v>
      </c>
      <c r="J281" s="342">
        <v>1000</v>
      </c>
      <c r="K281" s="342">
        <v>1000</v>
      </c>
      <c r="L281" s="342">
        <v>1000</v>
      </c>
      <c r="M281" s="342">
        <v>1000</v>
      </c>
      <c r="N281" s="342">
        <v>1000</v>
      </c>
      <c r="O281" s="342">
        <v>1000</v>
      </c>
      <c r="P281" s="342">
        <v>1000</v>
      </c>
      <c r="Q281" s="342">
        <v>1</v>
      </c>
      <c r="R281" s="342">
        <v>1</v>
      </c>
      <c r="S281" s="342">
        <v>1</v>
      </c>
      <c r="T281" s="342">
        <v>1</v>
      </c>
      <c r="U281" s="342">
        <v>1</v>
      </c>
      <c r="V281" s="342">
        <v>1</v>
      </c>
      <c r="W281" s="342">
        <v>0</v>
      </c>
      <c r="X281" s="342">
        <v>0</v>
      </c>
      <c r="Z281" s="242"/>
      <c r="AA281" s="242"/>
    </row>
    <row r="282" spans="1:27">
      <c r="A282" s="342" t="s">
        <v>1627</v>
      </c>
      <c r="B282" s="342">
        <v>10000</v>
      </c>
      <c r="C282" s="342">
        <v>46000</v>
      </c>
      <c r="D282" s="342">
        <v>2000</v>
      </c>
      <c r="E282" s="342">
        <v>1000</v>
      </c>
      <c r="F282" s="342">
        <v>2000</v>
      </c>
      <c r="G282" s="342">
        <v>2000</v>
      </c>
      <c r="H282" s="342">
        <v>1000</v>
      </c>
      <c r="I282" s="342">
        <v>11000</v>
      </c>
      <c r="J282" s="342">
        <v>1000</v>
      </c>
      <c r="K282" s="342">
        <v>1000</v>
      </c>
      <c r="L282" s="342">
        <v>1000</v>
      </c>
      <c r="M282" s="342">
        <v>1000</v>
      </c>
      <c r="N282" s="342">
        <v>1000</v>
      </c>
      <c r="O282" s="342">
        <v>1000</v>
      </c>
      <c r="P282" s="342">
        <v>1000</v>
      </c>
      <c r="Q282" s="342">
        <v>1</v>
      </c>
      <c r="R282" s="342">
        <v>1</v>
      </c>
      <c r="S282" s="342">
        <v>1</v>
      </c>
      <c r="T282" s="342">
        <v>1</v>
      </c>
      <c r="U282" s="342">
        <v>1</v>
      </c>
      <c r="V282" s="342">
        <v>1</v>
      </c>
      <c r="W282" s="342">
        <v>0</v>
      </c>
      <c r="X282" s="342">
        <v>0</v>
      </c>
      <c r="Z282" s="242"/>
      <c r="AA282" s="242"/>
    </row>
    <row r="283" spans="1:27">
      <c r="A283" s="342" t="s">
        <v>1651</v>
      </c>
      <c r="B283" s="342">
        <v>10000</v>
      </c>
      <c r="C283" s="342">
        <v>46000</v>
      </c>
      <c r="D283" s="342">
        <v>2000</v>
      </c>
      <c r="E283" s="342">
        <v>1000</v>
      </c>
      <c r="F283" s="342">
        <v>2000</v>
      </c>
      <c r="G283" s="342">
        <v>2000</v>
      </c>
      <c r="H283" s="342">
        <v>1000</v>
      </c>
      <c r="I283" s="342">
        <v>11000</v>
      </c>
      <c r="J283" s="342">
        <v>1000</v>
      </c>
      <c r="K283" s="342">
        <v>1000</v>
      </c>
      <c r="L283" s="342">
        <v>1000</v>
      </c>
      <c r="M283" s="342">
        <v>1000</v>
      </c>
      <c r="N283" s="342">
        <v>1000</v>
      </c>
      <c r="O283" s="342">
        <v>1000</v>
      </c>
      <c r="P283" s="342">
        <v>1000</v>
      </c>
      <c r="Q283" s="342">
        <v>1</v>
      </c>
      <c r="R283" s="342">
        <v>1</v>
      </c>
      <c r="S283" s="342">
        <v>1</v>
      </c>
      <c r="T283" s="342">
        <v>1</v>
      </c>
      <c r="U283" s="342">
        <v>1</v>
      </c>
      <c r="V283" s="342">
        <v>1</v>
      </c>
      <c r="W283" s="342">
        <v>0</v>
      </c>
      <c r="X283" s="342">
        <v>0</v>
      </c>
      <c r="Z283" s="242"/>
      <c r="AA283" s="242"/>
    </row>
    <row r="284" spans="1:27">
      <c r="A284" s="342" t="s">
        <v>1654</v>
      </c>
      <c r="B284" s="342">
        <v>10000</v>
      </c>
      <c r="C284" s="342">
        <v>46000</v>
      </c>
      <c r="D284" s="342">
        <v>2000</v>
      </c>
      <c r="E284" s="342">
        <v>1000</v>
      </c>
      <c r="F284" s="342">
        <v>2000</v>
      </c>
      <c r="G284" s="342">
        <v>2000</v>
      </c>
      <c r="H284" s="342">
        <v>1000</v>
      </c>
      <c r="I284" s="342">
        <v>11000</v>
      </c>
      <c r="J284" s="342">
        <v>1000</v>
      </c>
      <c r="K284" s="342">
        <v>1000</v>
      </c>
      <c r="L284" s="342">
        <v>1000</v>
      </c>
      <c r="M284" s="342">
        <v>1000</v>
      </c>
      <c r="N284" s="342">
        <v>1000</v>
      </c>
      <c r="O284" s="342">
        <v>1000</v>
      </c>
      <c r="P284" s="342">
        <v>1000</v>
      </c>
      <c r="Q284" s="342">
        <v>1</v>
      </c>
      <c r="R284" s="342">
        <v>1</v>
      </c>
      <c r="S284" s="342">
        <v>1</v>
      </c>
      <c r="T284" s="342">
        <v>1</v>
      </c>
      <c r="U284" s="342">
        <v>1</v>
      </c>
      <c r="V284" s="342">
        <v>1</v>
      </c>
      <c r="W284" s="342">
        <v>0</v>
      </c>
      <c r="X284" s="342">
        <v>0</v>
      </c>
      <c r="Z284" s="242"/>
      <c r="AA284" s="242"/>
    </row>
    <row r="285" spans="1:27">
      <c r="A285" s="342" t="s">
        <v>1672</v>
      </c>
      <c r="B285" s="342">
        <v>10000</v>
      </c>
      <c r="C285" s="342">
        <v>46000</v>
      </c>
      <c r="D285" s="342">
        <v>2000</v>
      </c>
      <c r="E285" s="342">
        <v>1000</v>
      </c>
      <c r="F285" s="342">
        <v>2000</v>
      </c>
      <c r="G285" s="342">
        <v>2000</v>
      </c>
      <c r="H285" s="342">
        <v>1000</v>
      </c>
      <c r="I285" s="342">
        <v>11000</v>
      </c>
      <c r="J285" s="342">
        <v>1000</v>
      </c>
      <c r="K285" s="342">
        <v>1000</v>
      </c>
      <c r="L285" s="342">
        <v>1000</v>
      </c>
      <c r="M285" s="342">
        <v>1000</v>
      </c>
      <c r="N285" s="342">
        <v>1000</v>
      </c>
      <c r="O285" s="342">
        <v>1000</v>
      </c>
      <c r="P285" s="342">
        <v>1000</v>
      </c>
      <c r="Q285" s="342">
        <v>1</v>
      </c>
      <c r="R285" s="342">
        <v>1</v>
      </c>
      <c r="S285" s="342">
        <v>1</v>
      </c>
      <c r="T285" s="342">
        <v>1</v>
      </c>
      <c r="U285" s="342">
        <v>1</v>
      </c>
      <c r="V285" s="342">
        <v>1</v>
      </c>
      <c r="W285" s="342">
        <v>0</v>
      </c>
      <c r="X285" s="342">
        <v>0</v>
      </c>
      <c r="Z285" s="242"/>
      <c r="AA285" s="242"/>
    </row>
    <row r="286" spans="1:27">
      <c r="A286" s="342" t="s">
        <v>1684</v>
      </c>
      <c r="B286" s="342">
        <v>10000</v>
      </c>
      <c r="C286" s="342">
        <v>46000</v>
      </c>
      <c r="D286" s="342">
        <v>2000</v>
      </c>
      <c r="E286" s="342">
        <v>1000</v>
      </c>
      <c r="F286" s="342">
        <v>2000</v>
      </c>
      <c r="G286" s="342">
        <v>2000</v>
      </c>
      <c r="H286" s="342">
        <v>1000</v>
      </c>
      <c r="I286" s="342">
        <v>11000</v>
      </c>
      <c r="J286" s="342">
        <v>1000</v>
      </c>
      <c r="K286" s="342">
        <v>1000</v>
      </c>
      <c r="L286" s="342">
        <v>1000</v>
      </c>
      <c r="M286" s="342">
        <v>1000</v>
      </c>
      <c r="N286" s="342">
        <v>1000</v>
      </c>
      <c r="O286" s="342">
        <v>1000</v>
      </c>
      <c r="P286" s="342">
        <v>1000</v>
      </c>
      <c r="Q286" s="342">
        <v>1</v>
      </c>
      <c r="R286" s="342">
        <v>1</v>
      </c>
      <c r="S286" s="342">
        <v>1</v>
      </c>
      <c r="T286" s="342">
        <v>1</v>
      </c>
      <c r="U286" s="342">
        <v>1</v>
      </c>
      <c r="V286" s="342">
        <v>1</v>
      </c>
      <c r="W286" s="342">
        <v>0</v>
      </c>
      <c r="X286" s="342">
        <v>0</v>
      </c>
      <c r="Z286" s="242"/>
      <c r="AA286" s="242"/>
    </row>
    <row r="287" spans="1:27">
      <c r="A287" s="342" t="s">
        <v>1719</v>
      </c>
      <c r="B287" s="342">
        <v>10000</v>
      </c>
      <c r="C287" s="342">
        <v>46000</v>
      </c>
      <c r="D287" s="342">
        <v>2000</v>
      </c>
      <c r="E287" s="342">
        <v>1000</v>
      </c>
      <c r="F287" s="342">
        <v>2000</v>
      </c>
      <c r="G287" s="342">
        <v>2000</v>
      </c>
      <c r="H287" s="342">
        <v>1000</v>
      </c>
      <c r="I287" s="342">
        <v>11000</v>
      </c>
      <c r="J287" s="342">
        <v>1000</v>
      </c>
      <c r="K287" s="342">
        <v>1000</v>
      </c>
      <c r="L287" s="342">
        <v>1000</v>
      </c>
      <c r="M287" s="342">
        <v>1000</v>
      </c>
      <c r="N287" s="342">
        <v>1000</v>
      </c>
      <c r="O287" s="342">
        <v>1000</v>
      </c>
      <c r="P287" s="342">
        <v>1000</v>
      </c>
      <c r="Q287" s="342">
        <v>1</v>
      </c>
      <c r="R287" s="342">
        <v>1</v>
      </c>
      <c r="S287" s="342">
        <v>1</v>
      </c>
      <c r="T287" s="342">
        <v>1</v>
      </c>
      <c r="U287" s="342">
        <v>1</v>
      </c>
      <c r="V287" s="342">
        <v>1</v>
      </c>
      <c r="W287" s="342">
        <v>0</v>
      </c>
      <c r="X287" s="342">
        <v>0</v>
      </c>
      <c r="Z287" s="242"/>
      <c r="AA287" s="242"/>
    </row>
    <row r="288" spans="1:27">
      <c r="A288" s="342" t="s">
        <v>1773</v>
      </c>
      <c r="B288" s="342">
        <v>10000</v>
      </c>
      <c r="C288" s="342">
        <v>46000</v>
      </c>
      <c r="D288" s="342">
        <v>2000</v>
      </c>
      <c r="E288" s="342">
        <v>1000</v>
      </c>
      <c r="F288" s="342">
        <v>2000</v>
      </c>
      <c r="G288" s="342">
        <v>2000</v>
      </c>
      <c r="H288" s="342">
        <v>1000</v>
      </c>
      <c r="I288" s="342">
        <v>11000</v>
      </c>
      <c r="J288" s="342">
        <v>1000</v>
      </c>
      <c r="K288" s="342">
        <v>1000</v>
      </c>
      <c r="L288" s="342">
        <v>1000</v>
      </c>
      <c r="M288" s="342">
        <v>1000</v>
      </c>
      <c r="N288" s="342">
        <v>1000</v>
      </c>
      <c r="O288" s="342">
        <v>1000</v>
      </c>
      <c r="P288" s="342">
        <v>1000</v>
      </c>
      <c r="Q288" s="342">
        <v>1</v>
      </c>
      <c r="R288" s="342">
        <v>1</v>
      </c>
      <c r="S288" s="342">
        <v>1</v>
      </c>
      <c r="T288" s="342">
        <v>1</v>
      </c>
      <c r="U288" s="342">
        <v>0</v>
      </c>
      <c r="V288" s="342">
        <v>1</v>
      </c>
      <c r="W288" s="342">
        <v>0</v>
      </c>
      <c r="X288" s="342">
        <v>0</v>
      </c>
      <c r="Z288" s="242"/>
      <c r="AA288" s="242"/>
    </row>
    <row r="289" spans="1:27">
      <c r="A289" s="342" t="s">
        <v>1809</v>
      </c>
      <c r="B289" s="342">
        <v>10000</v>
      </c>
      <c r="C289" s="342">
        <v>46000</v>
      </c>
      <c r="D289" s="342">
        <v>2000</v>
      </c>
      <c r="E289" s="342">
        <v>1000</v>
      </c>
      <c r="F289" s="342">
        <v>2000</v>
      </c>
      <c r="G289" s="342">
        <v>2000</v>
      </c>
      <c r="H289" s="342">
        <v>1000</v>
      </c>
      <c r="I289" s="342">
        <v>11000</v>
      </c>
      <c r="J289" s="342">
        <v>1000</v>
      </c>
      <c r="K289" s="342">
        <v>1000</v>
      </c>
      <c r="L289" s="342">
        <v>1000</v>
      </c>
      <c r="M289" s="342">
        <v>1000</v>
      </c>
      <c r="N289" s="342">
        <v>1000</v>
      </c>
      <c r="O289" s="342">
        <v>1000</v>
      </c>
      <c r="P289" s="342">
        <v>1000</v>
      </c>
      <c r="Q289" s="342">
        <v>1</v>
      </c>
      <c r="R289" s="342">
        <v>1</v>
      </c>
      <c r="S289" s="342">
        <v>1</v>
      </c>
      <c r="T289" s="342">
        <v>1</v>
      </c>
      <c r="U289" s="342">
        <v>1</v>
      </c>
      <c r="V289" s="342">
        <v>1</v>
      </c>
      <c r="W289" s="342">
        <v>0</v>
      </c>
      <c r="X289" s="342">
        <v>0</v>
      </c>
      <c r="Z289" s="242"/>
      <c r="AA289" s="242"/>
    </row>
    <row r="290" spans="1:27">
      <c r="A290" s="342" t="s">
        <v>1941</v>
      </c>
      <c r="B290" s="342">
        <v>10000</v>
      </c>
      <c r="C290" s="342">
        <v>46000</v>
      </c>
      <c r="D290" s="342">
        <v>2000</v>
      </c>
      <c r="E290" s="342">
        <v>1000</v>
      </c>
      <c r="F290" s="342">
        <v>2000</v>
      </c>
      <c r="G290" s="342">
        <v>2000</v>
      </c>
      <c r="H290" s="342">
        <v>1000</v>
      </c>
      <c r="I290" s="342">
        <v>11000</v>
      </c>
      <c r="J290" s="342">
        <v>1000</v>
      </c>
      <c r="K290" s="342">
        <v>1000</v>
      </c>
      <c r="L290" s="342">
        <v>1000</v>
      </c>
      <c r="M290" s="342">
        <v>1000</v>
      </c>
      <c r="N290" s="342">
        <v>1000</v>
      </c>
      <c r="O290" s="342">
        <v>1000</v>
      </c>
      <c r="P290" s="342">
        <v>1000</v>
      </c>
      <c r="Q290" s="342">
        <v>1</v>
      </c>
      <c r="R290" s="342">
        <v>1</v>
      </c>
      <c r="S290" s="342">
        <v>1</v>
      </c>
      <c r="T290" s="342">
        <v>1</v>
      </c>
      <c r="U290" s="342">
        <v>1</v>
      </c>
      <c r="V290" s="342">
        <v>1</v>
      </c>
      <c r="W290" s="342">
        <v>0</v>
      </c>
      <c r="X290" s="342">
        <v>0</v>
      </c>
      <c r="Z290" s="242"/>
      <c r="AA290" s="242"/>
    </row>
    <row r="291" spans="1:27">
      <c r="A291" s="342" t="s">
        <v>1956</v>
      </c>
      <c r="B291" s="342">
        <v>10000</v>
      </c>
      <c r="C291" s="342">
        <v>46000</v>
      </c>
      <c r="D291" s="342">
        <v>2000</v>
      </c>
      <c r="E291" s="342">
        <v>1000</v>
      </c>
      <c r="F291" s="342">
        <v>2000</v>
      </c>
      <c r="G291" s="342">
        <v>2000</v>
      </c>
      <c r="H291" s="342">
        <v>1000</v>
      </c>
      <c r="I291" s="342">
        <v>11000</v>
      </c>
      <c r="J291" s="342">
        <v>1000</v>
      </c>
      <c r="K291" s="342">
        <v>1000</v>
      </c>
      <c r="L291" s="342">
        <v>1000</v>
      </c>
      <c r="M291" s="342">
        <v>1000</v>
      </c>
      <c r="N291" s="342">
        <v>1000</v>
      </c>
      <c r="O291" s="342">
        <v>1000</v>
      </c>
      <c r="P291" s="342">
        <v>1000</v>
      </c>
      <c r="Q291" s="342">
        <v>1</v>
      </c>
      <c r="R291" s="342">
        <v>1</v>
      </c>
      <c r="S291" s="342">
        <v>1</v>
      </c>
      <c r="T291" s="342">
        <v>1</v>
      </c>
      <c r="U291" s="342">
        <v>0</v>
      </c>
      <c r="V291" s="342">
        <v>1</v>
      </c>
      <c r="W291" s="342">
        <v>0</v>
      </c>
      <c r="X291" s="342">
        <v>0</v>
      </c>
      <c r="Z291" s="242"/>
      <c r="AA291" s="242"/>
    </row>
    <row r="292" spans="1:27">
      <c r="A292" s="342" t="s">
        <v>2070</v>
      </c>
      <c r="B292" s="342">
        <v>10000</v>
      </c>
      <c r="C292" s="342">
        <v>46000</v>
      </c>
      <c r="D292" s="342">
        <v>2000</v>
      </c>
      <c r="E292" s="342">
        <v>1000</v>
      </c>
      <c r="F292" s="342">
        <v>2000</v>
      </c>
      <c r="G292" s="342">
        <v>2000</v>
      </c>
      <c r="H292" s="342">
        <v>1000</v>
      </c>
      <c r="I292" s="342">
        <v>11000</v>
      </c>
      <c r="J292" s="342">
        <v>1000</v>
      </c>
      <c r="K292" s="342">
        <v>1000</v>
      </c>
      <c r="L292" s="342">
        <v>1000</v>
      </c>
      <c r="M292" s="342">
        <v>1000</v>
      </c>
      <c r="N292" s="342">
        <v>1000</v>
      </c>
      <c r="O292" s="342">
        <v>1000</v>
      </c>
      <c r="P292" s="342">
        <v>1000</v>
      </c>
      <c r="Q292" s="342">
        <v>1</v>
      </c>
      <c r="R292" s="342">
        <v>1</v>
      </c>
      <c r="S292" s="342">
        <v>1</v>
      </c>
      <c r="T292" s="342">
        <v>1</v>
      </c>
      <c r="U292" s="342">
        <v>1</v>
      </c>
      <c r="V292" s="342">
        <v>1</v>
      </c>
      <c r="W292" s="342">
        <v>0</v>
      </c>
      <c r="X292" s="342">
        <v>0</v>
      </c>
      <c r="Z292" s="242"/>
      <c r="AA292" s="242"/>
    </row>
    <row r="293" spans="1:27">
      <c r="A293" s="342" t="s">
        <v>2136</v>
      </c>
      <c r="B293" s="342">
        <v>10000</v>
      </c>
      <c r="C293" s="342">
        <v>46000</v>
      </c>
      <c r="D293" s="342">
        <v>2000</v>
      </c>
      <c r="E293" s="342">
        <v>1000</v>
      </c>
      <c r="F293" s="342">
        <v>2000</v>
      </c>
      <c r="G293" s="342">
        <v>2000</v>
      </c>
      <c r="H293" s="342">
        <v>1000</v>
      </c>
      <c r="I293" s="342">
        <v>11000</v>
      </c>
      <c r="J293" s="342">
        <v>1000</v>
      </c>
      <c r="K293" s="342">
        <v>1000</v>
      </c>
      <c r="L293" s="342">
        <v>1000</v>
      </c>
      <c r="M293" s="342">
        <v>1000</v>
      </c>
      <c r="N293" s="342">
        <v>1000</v>
      </c>
      <c r="O293" s="342">
        <v>1000</v>
      </c>
      <c r="P293" s="342">
        <v>1000</v>
      </c>
      <c r="Q293" s="342">
        <v>1</v>
      </c>
      <c r="R293" s="342">
        <v>1</v>
      </c>
      <c r="S293" s="342">
        <v>1</v>
      </c>
      <c r="T293" s="342">
        <v>1</v>
      </c>
      <c r="U293" s="342">
        <v>1</v>
      </c>
      <c r="V293" s="342">
        <v>1</v>
      </c>
      <c r="W293" s="342">
        <v>0</v>
      </c>
      <c r="X293" s="342">
        <v>0</v>
      </c>
      <c r="Z293" s="242"/>
      <c r="AA293" s="242"/>
    </row>
    <row r="294" spans="1:27">
      <c r="A294" s="342" t="s">
        <v>2196</v>
      </c>
      <c r="B294" s="342">
        <v>10000</v>
      </c>
      <c r="C294" s="342">
        <v>46000</v>
      </c>
      <c r="D294" s="342">
        <v>2000</v>
      </c>
      <c r="E294" s="342">
        <v>1000</v>
      </c>
      <c r="F294" s="342">
        <v>2000</v>
      </c>
      <c r="G294" s="342">
        <v>2000</v>
      </c>
      <c r="H294" s="342">
        <v>1000</v>
      </c>
      <c r="I294" s="342">
        <v>11000</v>
      </c>
      <c r="J294" s="342">
        <v>1000</v>
      </c>
      <c r="K294" s="342">
        <v>1000</v>
      </c>
      <c r="L294" s="342">
        <v>1000</v>
      </c>
      <c r="M294" s="342">
        <v>1000</v>
      </c>
      <c r="N294" s="342">
        <v>1000</v>
      </c>
      <c r="O294" s="342">
        <v>1000</v>
      </c>
      <c r="P294" s="342">
        <v>1000</v>
      </c>
      <c r="Q294" s="342">
        <v>1</v>
      </c>
      <c r="R294" s="342">
        <v>1</v>
      </c>
      <c r="S294" s="342">
        <v>1</v>
      </c>
      <c r="T294" s="342">
        <v>1</v>
      </c>
      <c r="U294" s="342">
        <v>1</v>
      </c>
      <c r="V294" s="342">
        <v>1</v>
      </c>
      <c r="W294" s="342">
        <v>0</v>
      </c>
      <c r="X294" s="342">
        <v>0</v>
      </c>
      <c r="Z294" s="242"/>
      <c r="AA294" s="242"/>
    </row>
    <row r="295" spans="1:27">
      <c r="A295" s="342" t="s">
        <v>2220</v>
      </c>
      <c r="B295" s="342">
        <v>10000</v>
      </c>
      <c r="C295" s="342">
        <v>46000</v>
      </c>
      <c r="D295" s="342">
        <v>2000</v>
      </c>
      <c r="E295" s="342">
        <v>1000</v>
      </c>
      <c r="F295" s="342">
        <v>2000</v>
      </c>
      <c r="G295" s="342">
        <v>2000</v>
      </c>
      <c r="H295" s="342">
        <v>1000</v>
      </c>
      <c r="I295" s="342">
        <v>11000</v>
      </c>
      <c r="J295" s="342">
        <v>1000</v>
      </c>
      <c r="K295" s="342">
        <v>1000</v>
      </c>
      <c r="L295" s="342">
        <v>1000</v>
      </c>
      <c r="M295" s="342">
        <v>1000</v>
      </c>
      <c r="N295" s="342">
        <v>1000</v>
      </c>
      <c r="O295" s="342">
        <v>1000</v>
      </c>
      <c r="P295" s="342">
        <v>1000</v>
      </c>
      <c r="Q295" s="342">
        <v>1</v>
      </c>
      <c r="R295" s="342">
        <v>1</v>
      </c>
      <c r="S295" s="342">
        <v>1</v>
      </c>
      <c r="T295" s="342">
        <v>1</v>
      </c>
      <c r="U295" s="342">
        <v>1</v>
      </c>
      <c r="V295" s="342">
        <v>1</v>
      </c>
      <c r="W295" s="342">
        <v>0</v>
      </c>
      <c r="X295" s="342">
        <v>0</v>
      </c>
      <c r="Z295" s="242"/>
      <c r="AA295" s="242"/>
    </row>
    <row r="296" spans="1:27">
      <c r="A296" s="342" t="s">
        <v>2223</v>
      </c>
      <c r="B296" s="342">
        <v>10000</v>
      </c>
      <c r="C296" s="342">
        <v>46000</v>
      </c>
      <c r="D296" s="342">
        <v>2000</v>
      </c>
      <c r="E296" s="342">
        <v>1000</v>
      </c>
      <c r="F296" s="342">
        <v>2000</v>
      </c>
      <c r="G296" s="342">
        <v>2000</v>
      </c>
      <c r="H296" s="342">
        <v>1000</v>
      </c>
      <c r="I296" s="342">
        <v>11000</v>
      </c>
      <c r="J296" s="342">
        <v>1000</v>
      </c>
      <c r="K296" s="342">
        <v>1000</v>
      </c>
      <c r="L296" s="342">
        <v>1000</v>
      </c>
      <c r="M296" s="342">
        <v>1000</v>
      </c>
      <c r="N296" s="342">
        <v>1000</v>
      </c>
      <c r="O296" s="342">
        <v>1000</v>
      </c>
      <c r="P296" s="342">
        <v>1000</v>
      </c>
      <c r="Q296" s="342">
        <v>1</v>
      </c>
      <c r="R296" s="342">
        <v>1</v>
      </c>
      <c r="S296" s="342">
        <v>1</v>
      </c>
      <c r="T296" s="342">
        <v>1</v>
      </c>
      <c r="U296" s="342">
        <v>1</v>
      </c>
      <c r="V296" s="342">
        <v>1</v>
      </c>
      <c r="W296" s="342">
        <v>0</v>
      </c>
      <c r="X296" s="342">
        <v>0</v>
      </c>
      <c r="Z296" s="242"/>
      <c r="AA296" s="242"/>
    </row>
    <row r="297" spans="1:27">
      <c r="A297" s="342" t="s">
        <v>2304</v>
      </c>
      <c r="B297" s="342">
        <v>10000</v>
      </c>
      <c r="C297" s="342">
        <v>46000</v>
      </c>
      <c r="D297" s="342">
        <v>2000</v>
      </c>
      <c r="E297" s="342">
        <v>1000</v>
      </c>
      <c r="F297" s="342">
        <v>2000</v>
      </c>
      <c r="G297" s="342">
        <v>2000</v>
      </c>
      <c r="H297" s="342">
        <v>1000</v>
      </c>
      <c r="I297" s="342">
        <v>11000</v>
      </c>
      <c r="J297" s="342">
        <v>1000</v>
      </c>
      <c r="K297" s="342">
        <v>1000</v>
      </c>
      <c r="L297" s="342">
        <v>1000</v>
      </c>
      <c r="M297" s="342">
        <v>1000</v>
      </c>
      <c r="N297" s="342">
        <v>1000</v>
      </c>
      <c r="O297" s="342">
        <v>1000</v>
      </c>
      <c r="P297" s="342">
        <v>1000</v>
      </c>
      <c r="Q297" s="342">
        <v>1</v>
      </c>
      <c r="R297" s="342">
        <v>1</v>
      </c>
      <c r="S297" s="342">
        <v>1</v>
      </c>
      <c r="T297" s="342">
        <v>1</v>
      </c>
      <c r="U297" s="342">
        <v>1</v>
      </c>
      <c r="V297" s="342">
        <v>1</v>
      </c>
      <c r="W297" s="342">
        <v>0</v>
      </c>
      <c r="X297" s="342">
        <v>0</v>
      </c>
      <c r="Z297" s="242"/>
      <c r="AA297" s="242"/>
    </row>
    <row r="298" spans="1:27">
      <c r="A298" s="342" t="s">
        <v>1272</v>
      </c>
      <c r="B298" s="342">
        <v>1000</v>
      </c>
      <c r="C298" s="342">
        <v>53000</v>
      </c>
      <c r="D298" s="342">
        <v>3000</v>
      </c>
      <c r="E298" s="342">
        <v>1000</v>
      </c>
      <c r="F298" s="342">
        <v>6000</v>
      </c>
      <c r="G298" s="342">
        <v>1000</v>
      </c>
      <c r="H298" s="342">
        <v>1000</v>
      </c>
      <c r="I298" s="342">
        <v>3000</v>
      </c>
      <c r="J298" s="342">
        <v>1000</v>
      </c>
      <c r="K298" s="342">
        <v>1000</v>
      </c>
      <c r="L298" s="342">
        <v>1000</v>
      </c>
      <c r="M298" s="342">
        <v>1000</v>
      </c>
      <c r="N298" s="342">
        <v>1000</v>
      </c>
      <c r="O298" s="342">
        <v>1000</v>
      </c>
      <c r="P298" s="342">
        <v>1000</v>
      </c>
      <c r="Q298" s="342">
        <v>1</v>
      </c>
      <c r="R298" s="342">
        <v>1</v>
      </c>
      <c r="S298" s="342">
        <v>1</v>
      </c>
      <c r="T298" s="342">
        <v>0</v>
      </c>
      <c r="U298" s="342">
        <v>0</v>
      </c>
      <c r="V298" s="342">
        <v>0</v>
      </c>
      <c r="W298" s="342">
        <v>0</v>
      </c>
      <c r="X298" s="342">
        <v>0</v>
      </c>
      <c r="Z298" s="242"/>
      <c r="AA298" s="242"/>
    </row>
    <row r="299" spans="1:27">
      <c r="A299" s="342" t="s">
        <v>1386</v>
      </c>
      <c r="B299" s="342">
        <v>1000</v>
      </c>
      <c r="C299" s="342">
        <v>53000</v>
      </c>
      <c r="D299" s="342">
        <v>3000</v>
      </c>
      <c r="E299" s="342">
        <v>1000</v>
      </c>
      <c r="F299" s="342">
        <v>6000</v>
      </c>
      <c r="G299" s="342">
        <v>1000</v>
      </c>
      <c r="H299" s="342">
        <v>1000</v>
      </c>
      <c r="I299" s="342">
        <v>3000</v>
      </c>
      <c r="J299" s="342">
        <v>1000</v>
      </c>
      <c r="K299" s="342">
        <v>1000</v>
      </c>
      <c r="L299" s="342">
        <v>1000</v>
      </c>
      <c r="M299" s="342">
        <v>1000</v>
      </c>
      <c r="N299" s="342">
        <v>1000</v>
      </c>
      <c r="O299" s="342">
        <v>1000</v>
      </c>
      <c r="P299" s="342">
        <v>1000</v>
      </c>
      <c r="Q299" s="342">
        <v>1</v>
      </c>
      <c r="R299" s="342">
        <v>1</v>
      </c>
      <c r="S299" s="342">
        <v>1</v>
      </c>
      <c r="T299" s="342">
        <v>0</v>
      </c>
      <c r="U299" s="342">
        <v>0</v>
      </c>
      <c r="V299" s="342">
        <v>0</v>
      </c>
      <c r="W299" s="342">
        <v>0</v>
      </c>
      <c r="X299" s="342">
        <v>0</v>
      </c>
      <c r="Z299" s="242"/>
      <c r="AA299" s="242"/>
    </row>
    <row r="300" spans="1:27">
      <c r="A300" s="342" t="s">
        <v>1398</v>
      </c>
      <c r="B300" s="342">
        <v>1000</v>
      </c>
      <c r="C300" s="342">
        <v>53000</v>
      </c>
      <c r="D300" s="342">
        <v>3000</v>
      </c>
      <c r="E300" s="342">
        <v>1000</v>
      </c>
      <c r="F300" s="342">
        <v>6000</v>
      </c>
      <c r="G300" s="342">
        <v>1000</v>
      </c>
      <c r="H300" s="342">
        <v>1000</v>
      </c>
      <c r="I300" s="342">
        <v>3000</v>
      </c>
      <c r="J300" s="342">
        <v>1000</v>
      </c>
      <c r="K300" s="342">
        <v>1000</v>
      </c>
      <c r="L300" s="342">
        <v>1000</v>
      </c>
      <c r="M300" s="342">
        <v>1000</v>
      </c>
      <c r="N300" s="342">
        <v>1000</v>
      </c>
      <c r="O300" s="342">
        <v>1000</v>
      </c>
      <c r="P300" s="342">
        <v>1000</v>
      </c>
      <c r="Q300" s="342">
        <v>1</v>
      </c>
      <c r="R300" s="342">
        <v>1</v>
      </c>
      <c r="S300" s="342">
        <v>1</v>
      </c>
      <c r="T300" s="342">
        <v>0</v>
      </c>
      <c r="U300" s="342">
        <v>0</v>
      </c>
      <c r="V300" s="342">
        <v>0</v>
      </c>
      <c r="W300" s="342">
        <v>0</v>
      </c>
      <c r="X300" s="342">
        <v>0</v>
      </c>
      <c r="Z300" s="242"/>
      <c r="AA300" s="242"/>
    </row>
    <row r="301" spans="1:27">
      <c r="A301" s="342" t="s">
        <v>1465</v>
      </c>
      <c r="B301" s="342">
        <v>1000</v>
      </c>
      <c r="C301" s="342">
        <v>53000</v>
      </c>
      <c r="D301" s="342">
        <v>3000</v>
      </c>
      <c r="E301" s="342">
        <v>1000</v>
      </c>
      <c r="F301" s="342">
        <v>6000</v>
      </c>
      <c r="G301" s="342">
        <v>1000</v>
      </c>
      <c r="H301" s="342">
        <v>1000</v>
      </c>
      <c r="I301" s="342">
        <v>3000</v>
      </c>
      <c r="J301" s="342">
        <v>1000</v>
      </c>
      <c r="K301" s="342">
        <v>1000</v>
      </c>
      <c r="L301" s="342">
        <v>1000</v>
      </c>
      <c r="M301" s="342">
        <v>1000</v>
      </c>
      <c r="N301" s="342">
        <v>1000</v>
      </c>
      <c r="O301" s="342">
        <v>1000</v>
      </c>
      <c r="P301" s="342">
        <v>1000</v>
      </c>
      <c r="Q301" s="342">
        <v>1</v>
      </c>
      <c r="R301" s="342">
        <v>1</v>
      </c>
      <c r="S301" s="342">
        <v>1</v>
      </c>
      <c r="T301" s="342">
        <v>0</v>
      </c>
      <c r="U301" s="342">
        <v>0</v>
      </c>
      <c r="V301" s="342">
        <v>0</v>
      </c>
      <c r="W301" s="342">
        <v>0</v>
      </c>
      <c r="X301" s="342">
        <v>0</v>
      </c>
      <c r="Z301" s="242"/>
      <c r="AA301" s="242"/>
    </row>
    <row r="302" spans="1:27">
      <c r="A302" s="342" t="s">
        <v>1492</v>
      </c>
      <c r="B302" s="342">
        <v>1000</v>
      </c>
      <c r="C302" s="342">
        <v>53000</v>
      </c>
      <c r="D302" s="342">
        <v>3000</v>
      </c>
      <c r="E302" s="342">
        <v>1000</v>
      </c>
      <c r="F302" s="342">
        <v>6000</v>
      </c>
      <c r="G302" s="342">
        <v>1000</v>
      </c>
      <c r="H302" s="342">
        <v>1000</v>
      </c>
      <c r="I302" s="342">
        <v>3000</v>
      </c>
      <c r="J302" s="342">
        <v>1000</v>
      </c>
      <c r="K302" s="342">
        <v>1000</v>
      </c>
      <c r="L302" s="342">
        <v>1000</v>
      </c>
      <c r="M302" s="342">
        <v>1000</v>
      </c>
      <c r="N302" s="342">
        <v>1000</v>
      </c>
      <c r="O302" s="342">
        <v>1000</v>
      </c>
      <c r="P302" s="342">
        <v>1000</v>
      </c>
      <c r="Q302" s="342">
        <v>1</v>
      </c>
      <c r="R302" s="342">
        <v>1</v>
      </c>
      <c r="S302" s="342">
        <v>1</v>
      </c>
      <c r="T302" s="342">
        <v>0</v>
      </c>
      <c r="U302" s="342">
        <v>0</v>
      </c>
      <c r="V302" s="342">
        <v>0</v>
      </c>
      <c r="W302" s="342">
        <v>0</v>
      </c>
      <c r="X302" s="342">
        <v>0</v>
      </c>
      <c r="Z302" s="242"/>
      <c r="AA302" s="242"/>
    </row>
    <row r="303" spans="1:27">
      <c r="A303" s="342" t="s">
        <v>1531</v>
      </c>
      <c r="B303" s="342">
        <v>1000</v>
      </c>
      <c r="C303" s="342">
        <v>53000</v>
      </c>
      <c r="D303" s="342">
        <v>3000</v>
      </c>
      <c r="E303" s="342">
        <v>1000</v>
      </c>
      <c r="F303" s="342">
        <v>6000</v>
      </c>
      <c r="G303" s="342">
        <v>1000</v>
      </c>
      <c r="H303" s="342">
        <v>1000</v>
      </c>
      <c r="I303" s="342">
        <v>3000</v>
      </c>
      <c r="J303" s="342">
        <v>1000</v>
      </c>
      <c r="K303" s="342">
        <v>1000</v>
      </c>
      <c r="L303" s="342">
        <v>1000</v>
      </c>
      <c r="M303" s="342">
        <v>1000</v>
      </c>
      <c r="N303" s="342">
        <v>1000</v>
      </c>
      <c r="O303" s="342">
        <v>1000</v>
      </c>
      <c r="P303" s="342">
        <v>1000</v>
      </c>
      <c r="Q303" s="342">
        <v>1</v>
      </c>
      <c r="R303" s="342">
        <v>1</v>
      </c>
      <c r="S303" s="342">
        <v>1</v>
      </c>
      <c r="T303" s="342">
        <v>0</v>
      </c>
      <c r="U303" s="342">
        <v>0</v>
      </c>
      <c r="V303" s="342">
        <v>0</v>
      </c>
      <c r="W303" s="342">
        <v>0</v>
      </c>
      <c r="X303" s="342">
        <v>1</v>
      </c>
      <c r="Z303" s="242"/>
      <c r="AA303" s="242"/>
    </row>
    <row r="304" spans="1:27">
      <c r="A304" s="342" t="s">
        <v>1564</v>
      </c>
      <c r="B304" s="342">
        <v>1000</v>
      </c>
      <c r="C304" s="342">
        <v>53000</v>
      </c>
      <c r="D304" s="342">
        <v>3000</v>
      </c>
      <c r="E304" s="342">
        <v>1000</v>
      </c>
      <c r="F304" s="342">
        <v>6000</v>
      </c>
      <c r="G304" s="342">
        <v>1000</v>
      </c>
      <c r="H304" s="342">
        <v>1000</v>
      </c>
      <c r="I304" s="342">
        <v>3000</v>
      </c>
      <c r="J304" s="342">
        <v>1000</v>
      </c>
      <c r="K304" s="342">
        <v>1000</v>
      </c>
      <c r="L304" s="342">
        <v>1000</v>
      </c>
      <c r="M304" s="342">
        <v>1000</v>
      </c>
      <c r="N304" s="342">
        <v>1000</v>
      </c>
      <c r="O304" s="342">
        <v>1000</v>
      </c>
      <c r="P304" s="342">
        <v>1000</v>
      </c>
      <c r="Q304" s="342">
        <v>1</v>
      </c>
      <c r="R304" s="342">
        <v>1</v>
      </c>
      <c r="S304" s="342">
        <v>1</v>
      </c>
      <c r="T304" s="342">
        <v>0</v>
      </c>
      <c r="U304" s="342">
        <v>0</v>
      </c>
      <c r="V304" s="342">
        <v>0</v>
      </c>
      <c r="W304" s="342">
        <v>0</v>
      </c>
      <c r="X304" s="342">
        <v>0</v>
      </c>
      <c r="Z304" s="242"/>
      <c r="AA304" s="242"/>
    </row>
    <row r="305" spans="1:27">
      <c r="A305" s="342" t="s">
        <v>1606</v>
      </c>
      <c r="B305" s="342">
        <v>1000</v>
      </c>
      <c r="C305" s="342">
        <v>53000</v>
      </c>
      <c r="D305" s="342">
        <v>3000</v>
      </c>
      <c r="E305" s="342">
        <v>1000</v>
      </c>
      <c r="F305" s="342">
        <v>6000</v>
      </c>
      <c r="G305" s="342">
        <v>1000</v>
      </c>
      <c r="H305" s="342">
        <v>1000</v>
      </c>
      <c r="I305" s="342">
        <v>3000</v>
      </c>
      <c r="J305" s="342">
        <v>1000</v>
      </c>
      <c r="K305" s="342">
        <v>1000</v>
      </c>
      <c r="L305" s="342">
        <v>1000</v>
      </c>
      <c r="M305" s="342">
        <v>1000</v>
      </c>
      <c r="N305" s="342">
        <v>1000</v>
      </c>
      <c r="O305" s="342">
        <v>1000</v>
      </c>
      <c r="P305" s="342">
        <v>1000</v>
      </c>
      <c r="Q305" s="342">
        <v>1</v>
      </c>
      <c r="R305" s="342">
        <v>1</v>
      </c>
      <c r="S305" s="342">
        <v>1</v>
      </c>
      <c r="T305" s="342">
        <v>0</v>
      </c>
      <c r="U305" s="342">
        <v>0</v>
      </c>
      <c r="V305" s="342">
        <v>0</v>
      </c>
      <c r="W305" s="342">
        <v>0</v>
      </c>
      <c r="X305" s="342">
        <v>1</v>
      </c>
      <c r="Z305" s="242"/>
      <c r="AA305" s="242"/>
    </row>
    <row r="306" spans="1:27">
      <c r="A306" s="342" t="s">
        <v>1657</v>
      </c>
      <c r="B306" s="342">
        <v>1000</v>
      </c>
      <c r="C306" s="342">
        <v>53000</v>
      </c>
      <c r="D306" s="342">
        <v>3000</v>
      </c>
      <c r="E306" s="342">
        <v>1000</v>
      </c>
      <c r="F306" s="342">
        <v>6000</v>
      </c>
      <c r="G306" s="342">
        <v>1000</v>
      </c>
      <c r="H306" s="342">
        <v>1000</v>
      </c>
      <c r="I306" s="342">
        <v>3000</v>
      </c>
      <c r="J306" s="342">
        <v>1000</v>
      </c>
      <c r="K306" s="342">
        <v>1000</v>
      </c>
      <c r="L306" s="342">
        <v>1000</v>
      </c>
      <c r="M306" s="342">
        <v>1000</v>
      </c>
      <c r="N306" s="342">
        <v>1000</v>
      </c>
      <c r="O306" s="342">
        <v>1000</v>
      </c>
      <c r="P306" s="342">
        <v>1000</v>
      </c>
      <c r="Q306" s="342">
        <v>1</v>
      </c>
      <c r="R306" s="342">
        <v>1</v>
      </c>
      <c r="S306" s="342">
        <v>1</v>
      </c>
      <c r="T306" s="342">
        <v>0</v>
      </c>
      <c r="U306" s="342">
        <v>0</v>
      </c>
      <c r="V306" s="342">
        <v>0</v>
      </c>
      <c r="W306" s="342">
        <v>0</v>
      </c>
      <c r="X306" s="342">
        <v>0</v>
      </c>
      <c r="Z306" s="242"/>
      <c r="AA306" s="242"/>
    </row>
    <row r="307" spans="1:27">
      <c r="A307" s="342" t="s">
        <v>1687</v>
      </c>
      <c r="B307" s="342">
        <v>1000</v>
      </c>
      <c r="C307" s="342">
        <v>53000</v>
      </c>
      <c r="D307" s="342">
        <v>3000</v>
      </c>
      <c r="E307" s="342">
        <v>1000</v>
      </c>
      <c r="F307" s="342">
        <v>6000</v>
      </c>
      <c r="G307" s="342">
        <v>1000</v>
      </c>
      <c r="H307" s="342">
        <v>1000</v>
      </c>
      <c r="I307" s="342">
        <v>3000</v>
      </c>
      <c r="J307" s="342">
        <v>1000</v>
      </c>
      <c r="K307" s="342">
        <v>1000</v>
      </c>
      <c r="L307" s="342">
        <v>1000</v>
      </c>
      <c r="M307" s="342">
        <v>1000</v>
      </c>
      <c r="N307" s="342">
        <v>1000</v>
      </c>
      <c r="O307" s="342">
        <v>1000</v>
      </c>
      <c r="P307" s="342">
        <v>1000</v>
      </c>
      <c r="Q307" s="342">
        <v>1</v>
      </c>
      <c r="R307" s="342">
        <v>1</v>
      </c>
      <c r="S307" s="342">
        <v>1</v>
      </c>
      <c r="T307" s="342">
        <v>0</v>
      </c>
      <c r="U307" s="342">
        <v>0</v>
      </c>
      <c r="V307" s="342">
        <v>0</v>
      </c>
      <c r="W307" s="342">
        <v>0</v>
      </c>
      <c r="X307" s="342">
        <v>0</v>
      </c>
      <c r="Z307" s="242"/>
      <c r="AA307" s="242"/>
    </row>
    <row r="308" spans="1:27">
      <c r="A308" s="342" t="s">
        <v>1707</v>
      </c>
      <c r="B308" s="342">
        <v>1000</v>
      </c>
      <c r="C308" s="342">
        <v>53000</v>
      </c>
      <c r="D308" s="342">
        <v>3000</v>
      </c>
      <c r="E308" s="342">
        <v>1000</v>
      </c>
      <c r="F308" s="342">
        <v>6000</v>
      </c>
      <c r="G308" s="342">
        <v>1000</v>
      </c>
      <c r="H308" s="342">
        <v>1000</v>
      </c>
      <c r="I308" s="342">
        <v>3000</v>
      </c>
      <c r="J308" s="342">
        <v>1000</v>
      </c>
      <c r="K308" s="342">
        <v>1000</v>
      </c>
      <c r="L308" s="342">
        <v>1000</v>
      </c>
      <c r="M308" s="342">
        <v>1000</v>
      </c>
      <c r="N308" s="342">
        <v>1000</v>
      </c>
      <c r="O308" s="342">
        <v>1000</v>
      </c>
      <c r="P308" s="342">
        <v>1000</v>
      </c>
      <c r="Q308" s="342">
        <v>1</v>
      </c>
      <c r="R308" s="342">
        <v>1</v>
      </c>
      <c r="S308" s="342">
        <v>1</v>
      </c>
      <c r="T308" s="342">
        <v>0</v>
      </c>
      <c r="U308" s="342">
        <v>0</v>
      </c>
      <c r="V308" s="342">
        <v>0</v>
      </c>
      <c r="W308" s="342">
        <v>0</v>
      </c>
      <c r="X308" s="342">
        <v>0</v>
      </c>
      <c r="Z308" s="242"/>
      <c r="AA308" s="242"/>
    </row>
    <row r="309" spans="1:27">
      <c r="A309" s="342" t="s">
        <v>1728</v>
      </c>
      <c r="B309" s="342">
        <v>1000</v>
      </c>
      <c r="C309" s="342">
        <v>53000</v>
      </c>
      <c r="D309" s="342">
        <v>3000</v>
      </c>
      <c r="E309" s="342">
        <v>1000</v>
      </c>
      <c r="F309" s="342">
        <v>6000</v>
      </c>
      <c r="G309" s="342">
        <v>1000</v>
      </c>
      <c r="H309" s="342">
        <v>1000</v>
      </c>
      <c r="I309" s="342">
        <v>3000</v>
      </c>
      <c r="J309" s="342">
        <v>1000</v>
      </c>
      <c r="K309" s="342">
        <v>1000</v>
      </c>
      <c r="L309" s="342">
        <v>1000</v>
      </c>
      <c r="M309" s="342">
        <v>1000</v>
      </c>
      <c r="N309" s="342">
        <v>1000</v>
      </c>
      <c r="O309" s="342">
        <v>1000</v>
      </c>
      <c r="P309" s="342">
        <v>1000</v>
      </c>
      <c r="Q309" s="342">
        <v>1</v>
      </c>
      <c r="R309" s="342">
        <v>1</v>
      </c>
      <c r="S309" s="342">
        <v>1</v>
      </c>
      <c r="T309" s="342">
        <v>0</v>
      </c>
      <c r="U309" s="342">
        <v>0</v>
      </c>
      <c r="V309" s="342">
        <v>0</v>
      </c>
      <c r="W309" s="342">
        <v>0</v>
      </c>
      <c r="X309" s="342">
        <v>1</v>
      </c>
      <c r="Z309" s="242"/>
      <c r="AA309" s="242"/>
    </row>
    <row r="310" spans="1:27">
      <c r="A310" s="342" t="s">
        <v>1812</v>
      </c>
      <c r="B310" s="342">
        <v>1000</v>
      </c>
      <c r="C310" s="342">
        <v>53000</v>
      </c>
      <c r="D310" s="342">
        <v>3000</v>
      </c>
      <c r="E310" s="342">
        <v>1000</v>
      </c>
      <c r="F310" s="342">
        <v>6000</v>
      </c>
      <c r="G310" s="342">
        <v>1000</v>
      </c>
      <c r="H310" s="342">
        <v>1000</v>
      </c>
      <c r="I310" s="342">
        <v>3000</v>
      </c>
      <c r="J310" s="342">
        <v>1000</v>
      </c>
      <c r="K310" s="342">
        <v>1000</v>
      </c>
      <c r="L310" s="342">
        <v>1000</v>
      </c>
      <c r="M310" s="342">
        <v>1000</v>
      </c>
      <c r="N310" s="342">
        <v>1000</v>
      </c>
      <c r="O310" s="342">
        <v>1000</v>
      </c>
      <c r="P310" s="342">
        <v>1000</v>
      </c>
      <c r="Q310" s="342">
        <v>1</v>
      </c>
      <c r="R310" s="342">
        <v>1</v>
      </c>
      <c r="S310" s="342">
        <v>1</v>
      </c>
      <c r="T310" s="342">
        <v>0</v>
      </c>
      <c r="U310" s="342">
        <v>0</v>
      </c>
      <c r="V310" s="342">
        <v>0</v>
      </c>
      <c r="W310" s="342">
        <v>0</v>
      </c>
      <c r="X310" s="342">
        <v>1</v>
      </c>
      <c r="Z310" s="242"/>
      <c r="AA310" s="242"/>
    </row>
    <row r="311" spans="1:27">
      <c r="A311" s="342" t="s">
        <v>1896</v>
      </c>
      <c r="B311" s="342">
        <v>1000</v>
      </c>
      <c r="C311" s="342">
        <v>53000</v>
      </c>
      <c r="D311" s="342">
        <v>3000</v>
      </c>
      <c r="E311" s="342">
        <v>1000</v>
      </c>
      <c r="F311" s="342">
        <v>6000</v>
      </c>
      <c r="G311" s="342">
        <v>1000</v>
      </c>
      <c r="H311" s="342">
        <v>1000</v>
      </c>
      <c r="I311" s="342">
        <v>3000</v>
      </c>
      <c r="J311" s="342">
        <v>1000</v>
      </c>
      <c r="K311" s="342">
        <v>1000</v>
      </c>
      <c r="L311" s="342">
        <v>1000</v>
      </c>
      <c r="M311" s="342">
        <v>1000</v>
      </c>
      <c r="N311" s="342">
        <v>1000</v>
      </c>
      <c r="O311" s="342">
        <v>1000</v>
      </c>
      <c r="P311" s="342">
        <v>1000</v>
      </c>
      <c r="Q311" s="342">
        <v>1</v>
      </c>
      <c r="R311" s="342">
        <v>1</v>
      </c>
      <c r="S311" s="342">
        <v>1</v>
      </c>
      <c r="T311" s="342">
        <v>0</v>
      </c>
      <c r="U311" s="342">
        <v>0</v>
      </c>
      <c r="V311" s="342">
        <v>0</v>
      </c>
      <c r="W311" s="342">
        <v>0</v>
      </c>
      <c r="X311" s="342">
        <v>0</v>
      </c>
      <c r="Z311" s="242"/>
      <c r="AA311" s="242"/>
    </row>
    <row r="312" spans="1:27">
      <c r="A312" s="342" t="s">
        <v>1917</v>
      </c>
      <c r="B312" s="342">
        <v>1000</v>
      </c>
      <c r="C312" s="342">
        <v>53000</v>
      </c>
      <c r="D312" s="342">
        <v>3000</v>
      </c>
      <c r="E312" s="342">
        <v>1000</v>
      </c>
      <c r="F312" s="342">
        <v>6000</v>
      </c>
      <c r="G312" s="342">
        <v>1000</v>
      </c>
      <c r="H312" s="342">
        <v>1000</v>
      </c>
      <c r="I312" s="342">
        <v>3000</v>
      </c>
      <c r="J312" s="342">
        <v>1000</v>
      </c>
      <c r="K312" s="342">
        <v>1000</v>
      </c>
      <c r="L312" s="342">
        <v>1000</v>
      </c>
      <c r="M312" s="342">
        <v>1000</v>
      </c>
      <c r="N312" s="342">
        <v>1000</v>
      </c>
      <c r="O312" s="342">
        <v>1000</v>
      </c>
      <c r="P312" s="342">
        <v>1000</v>
      </c>
      <c r="Q312" s="342">
        <v>1</v>
      </c>
      <c r="R312" s="342">
        <v>1</v>
      </c>
      <c r="S312" s="342">
        <v>1</v>
      </c>
      <c r="T312" s="342">
        <v>0</v>
      </c>
      <c r="U312" s="342">
        <v>0</v>
      </c>
      <c r="V312" s="342">
        <v>0</v>
      </c>
      <c r="W312" s="342">
        <v>0</v>
      </c>
      <c r="X312" s="342">
        <v>1</v>
      </c>
      <c r="Z312" s="242"/>
      <c r="AA312" s="242"/>
    </row>
    <row r="313" spans="1:27">
      <c r="A313" s="342" t="s">
        <v>2085</v>
      </c>
      <c r="B313" s="342">
        <v>1000</v>
      </c>
      <c r="C313" s="342">
        <v>53000</v>
      </c>
      <c r="D313" s="342">
        <v>3000</v>
      </c>
      <c r="E313" s="342">
        <v>1000</v>
      </c>
      <c r="F313" s="342">
        <v>6000</v>
      </c>
      <c r="G313" s="342">
        <v>1000</v>
      </c>
      <c r="H313" s="342">
        <v>1000</v>
      </c>
      <c r="I313" s="342">
        <v>3000</v>
      </c>
      <c r="J313" s="342">
        <v>1000</v>
      </c>
      <c r="K313" s="342">
        <v>1000</v>
      </c>
      <c r="L313" s="342">
        <v>1000</v>
      </c>
      <c r="M313" s="342">
        <v>1000</v>
      </c>
      <c r="N313" s="342">
        <v>1000</v>
      </c>
      <c r="O313" s="342">
        <v>1000</v>
      </c>
      <c r="P313" s="342">
        <v>1000</v>
      </c>
      <c r="Q313" s="342">
        <v>1</v>
      </c>
      <c r="R313" s="342">
        <v>1</v>
      </c>
      <c r="S313" s="342">
        <v>1</v>
      </c>
      <c r="T313" s="342">
        <v>0</v>
      </c>
      <c r="U313" s="342">
        <v>0</v>
      </c>
      <c r="V313" s="342">
        <v>0</v>
      </c>
      <c r="W313" s="342">
        <v>0</v>
      </c>
      <c r="X313" s="342">
        <v>0</v>
      </c>
      <c r="Z313" s="242"/>
      <c r="AA313" s="242"/>
    </row>
    <row r="314" spans="1:27">
      <c r="A314" s="342" t="s">
        <v>2115</v>
      </c>
      <c r="B314" s="342">
        <v>1000</v>
      </c>
      <c r="C314" s="342">
        <v>53000</v>
      </c>
      <c r="D314" s="342">
        <v>3000</v>
      </c>
      <c r="E314" s="342">
        <v>1000</v>
      </c>
      <c r="F314" s="342">
        <v>6000</v>
      </c>
      <c r="G314" s="342">
        <v>1000</v>
      </c>
      <c r="H314" s="342">
        <v>1000</v>
      </c>
      <c r="I314" s="342">
        <v>3000</v>
      </c>
      <c r="J314" s="342">
        <v>1000</v>
      </c>
      <c r="K314" s="342">
        <v>1000</v>
      </c>
      <c r="L314" s="342">
        <v>1000</v>
      </c>
      <c r="M314" s="342">
        <v>1000</v>
      </c>
      <c r="N314" s="342">
        <v>1000</v>
      </c>
      <c r="O314" s="342">
        <v>1000</v>
      </c>
      <c r="P314" s="342">
        <v>1000</v>
      </c>
      <c r="Q314" s="342">
        <v>1</v>
      </c>
      <c r="R314" s="342">
        <v>1</v>
      </c>
      <c r="S314" s="342">
        <v>1</v>
      </c>
      <c r="T314" s="342">
        <v>0</v>
      </c>
      <c r="U314" s="342">
        <v>0</v>
      </c>
      <c r="V314" s="342">
        <v>0</v>
      </c>
      <c r="W314" s="342">
        <v>0</v>
      </c>
      <c r="X314" s="342">
        <v>1</v>
      </c>
      <c r="Z314" s="242"/>
      <c r="AA314" s="242"/>
    </row>
    <row r="315" spans="1:27">
      <c r="A315" s="342" t="s">
        <v>2124</v>
      </c>
      <c r="B315" s="342">
        <v>1000</v>
      </c>
      <c r="C315" s="342">
        <v>53000</v>
      </c>
      <c r="D315" s="342">
        <v>3000</v>
      </c>
      <c r="E315" s="342">
        <v>1000</v>
      </c>
      <c r="F315" s="342">
        <v>6000</v>
      </c>
      <c r="G315" s="342">
        <v>1000</v>
      </c>
      <c r="H315" s="342">
        <v>1000</v>
      </c>
      <c r="I315" s="342">
        <v>3000</v>
      </c>
      <c r="J315" s="342">
        <v>1000</v>
      </c>
      <c r="K315" s="342">
        <v>1000</v>
      </c>
      <c r="L315" s="342">
        <v>1000</v>
      </c>
      <c r="M315" s="342">
        <v>1000</v>
      </c>
      <c r="N315" s="342">
        <v>1000</v>
      </c>
      <c r="O315" s="342">
        <v>1000</v>
      </c>
      <c r="P315" s="342">
        <v>1000</v>
      </c>
      <c r="Q315" s="342">
        <v>1</v>
      </c>
      <c r="R315" s="342">
        <v>1</v>
      </c>
      <c r="S315" s="342">
        <v>1</v>
      </c>
      <c r="T315" s="342">
        <v>0</v>
      </c>
      <c r="U315" s="342">
        <v>0</v>
      </c>
      <c r="V315" s="342">
        <v>0</v>
      </c>
      <c r="W315" s="342">
        <v>0</v>
      </c>
      <c r="X315" s="342">
        <v>1</v>
      </c>
      <c r="Z315" s="242"/>
      <c r="AA315" s="242"/>
    </row>
    <row r="316" spans="1:27">
      <c r="A316" s="342" t="s">
        <v>2232</v>
      </c>
      <c r="B316" s="342">
        <v>1000</v>
      </c>
      <c r="C316" s="342">
        <v>53000</v>
      </c>
      <c r="D316" s="342">
        <v>3000</v>
      </c>
      <c r="E316" s="342">
        <v>1000</v>
      </c>
      <c r="F316" s="342">
        <v>6000</v>
      </c>
      <c r="G316" s="342">
        <v>1000</v>
      </c>
      <c r="H316" s="342">
        <v>1000</v>
      </c>
      <c r="I316" s="342">
        <v>3000</v>
      </c>
      <c r="J316" s="342">
        <v>1000</v>
      </c>
      <c r="K316" s="342">
        <v>1000</v>
      </c>
      <c r="L316" s="342">
        <v>1000</v>
      </c>
      <c r="M316" s="342">
        <v>1000</v>
      </c>
      <c r="N316" s="342">
        <v>1000</v>
      </c>
      <c r="O316" s="342">
        <v>1000</v>
      </c>
      <c r="P316" s="342">
        <v>1000</v>
      </c>
      <c r="Q316" s="342">
        <v>1</v>
      </c>
      <c r="R316" s="342">
        <v>1</v>
      </c>
      <c r="S316" s="342">
        <v>1</v>
      </c>
      <c r="T316" s="342">
        <v>0</v>
      </c>
      <c r="U316" s="342">
        <v>0</v>
      </c>
      <c r="V316" s="342">
        <v>0</v>
      </c>
      <c r="W316" s="342">
        <v>0</v>
      </c>
      <c r="X316" s="342">
        <v>1</v>
      </c>
      <c r="Z316" s="242"/>
      <c r="AA316" s="242"/>
    </row>
    <row r="317" spans="1:27">
      <c r="A317" s="342" t="s">
        <v>2289</v>
      </c>
      <c r="B317" s="342">
        <v>1000</v>
      </c>
      <c r="C317" s="342">
        <v>53000</v>
      </c>
      <c r="D317" s="342">
        <v>3000</v>
      </c>
      <c r="E317" s="342">
        <v>1000</v>
      </c>
      <c r="F317" s="342">
        <v>6000</v>
      </c>
      <c r="G317" s="342">
        <v>1000</v>
      </c>
      <c r="H317" s="342">
        <v>1000</v>
      </c>
      <c r="I317" s="342">
        <v>3000</v>
      </c>
      <c r="J317" s="342">
        <v>1000</v>
      </c>
      <c r="K317" s="342">
        <v>1000</v>
      </c>
      <c r="L317" s="342">
        <v>1000</v>
      </c>
      <c r="M317" s="342">
        <v>1000</v>
      </c>
      <c r="N317" s="342">
        <v>1000</v>
      </c>
      <c r="O317" s="342">
        <v>1000</v>
      </c>
      <c r="P317" s="342">
        <v>1000</v>
      </c>
      <c r="Q317" s="342">
        <v>1</v>
      </c>
      <c r="R317" s="342">
        <v>1</v>
      </c>
      <c r="S317" s="342">
        <v>1</v>
      </c>
      <c r="T317" s="342">
        <v>0</v>
      </c>
      <c r="U317" s="342">
        <v>0</v>
      </c>
      <c r="V317" s="342">
        <v>0</v>
      </c>
      <c r="W317" s="342">
        <v>0</v>
      </c>
      <c r="X317" s="342">
        <v>1</v>
      </c>
      <c r="Z317" s="242"/>
      <c r="AA317" s="242"/>
    </row>
    <row r="318" spans="1:27">
      <c r="A318" s="342" t="s">
        <v>2340</v>
      </c>
      <c r="B318" s="342">
        <v>1000</v>
      </c>
      <c r="C318" s="342">
        <v>53000</v>
      </c>
      <c r="D318" s="342">
        <v>3000</v>
      </c>
      <c r="E318" s="342">
        <v>1000</v>
      </c>
      <c r="F318" s="342">
        <v>6000</v>
      </c>
      <c r="G318" s="342">
        <v>1000</v>
      </c>
      <c r="H318" s="342">
        <v>1000</v>
      </c>
      <c r="I318" s="342">
        <v>3000</v>
      </c>
      <c r="J318" s="342">
        <v>1000</v>
      </c>
      <c r="K318" s="342">
        <v>1000</v>
      </c>
      <c r="L318" s="342">
        <v>1000</v>
      </c>
      <c r="M318" s="342">
        <v>1000</v>
      </c>
      <c r="N318" s="342">
        <v>1000</v>
      </c>
      <c r="O318" s="342">
        <v>1000</v>
      </c>
      <c r="P318" s="342">
        <v>1000</v>
      </c>
      <c r="Q318" s="342">
        <v>1</v>
      </c>
      <c r="R318" s="342">
        <v>1</v>
      </c>
      <c r="S318" s="342">
        <v>1</v>
      </c>
      <c r="T318" s="342">
        <v>0</v>
      </c>
      <c r="U318" s="342">
        <v>0</v>
      </c>
      <c r="V318" s="342">
        <v>0</v>
      </c>
      <c r="W318" s="342">
        <v>0</v>
      </c>
      <c r="X318" s="342">
        <v>0</v>
      </c>
      <c r="Z318" s="242"/>
      <c r="AA318" s="242"/>
    </row>
    <row r="319" spans="1:27">
      <c r="A319" s="342" t="s">
        <v>1367</v>
      </c>
      <c r="B319" s="342">
        <v>1000</v>
      </c>
      <c r="C319" s="342">
        <v>1000</v>
      </c>
      <c r="D319" s="342">
        <v>2000</v>
      </c>
      <c r="E319" s="342">
        <v>1000</v>
      </c>
      <c r="F319" s="342">
        <v>1000</v>
      </c>
      <c r="G319" s="342">
        <v>1000</v>
      </c>
      <c r="H319" s="342">
        <v>1000</v>
      </c>
      <c r="I319" s="342">
        <v>1000</v>
      </c>
      <c r="J319" s="342">
        <v>1000</v>
      </c>
      <c r="K319" s="342">
        <v>1000</v>
      </c>
      <c r="L319" s="342">
        <v>1000</v>
      </c>
      <c r="M319" s="342">
        <v>1000</v>
      </c>
      <c r="N319" s="342">
        <v>1000</v>
      </c>
      <c r="O319" s="342">
        <v>1000</v>
      </c>
      <c r="P319" s="342">
        <v>1000</v>
      </c>
      <c r="Q319" s="342">
        <v>0</v>
      </c>
      <c r="R319" s="342">
        <v>0</v>
      </c>
      <c r="S319" s="342">
        <v>0</v>
      </c>
      <c r="T319" s="342">
        <v>0</v>
      </c>
      <c r="U319" s="342">
        <v>0</v>
      </c>
      <c r="V319" s="342">
        <v>0</v>
      </c>
      <c r="W319" s="342">
        <v>1</v>
      </c>
      <c r="X319" s="342">
        <v>0</v>
      </c>
      <c r="Z319" s="242"/>
      <c r="AA319" s="242"/>
    </row>
    <row r="320" spans="1:27">
      <c r="A320" s="342" t="s">
        <v>1693</v>
      </c>
      <c r="B320" s="342">
        <v>1000</v>
      </c>
      <c r="C320" s="342">
        <v>1000</v>
      </c>
      <c r="D320" s="342">
        <v>2000</v>
      </c>
      <c r="E320" s="342">
        <v>1000</v>
      </c>
      <c r="F320" s="342">
        <v>1000</v>
      </c>
      <c r="G320" s="342">
        <v>1000</v>
      </c>
      <c r="H320" s="342">
        <v>1000</v>
      </c>
      <c r="I320" s="342">
        <v>1000</v>
      </c>
      <c r="J320" s="342">
        <v>1000</v>
      </c>
      <c r="K320" s="342">
        <v>1000</v>
      </c>
      <c r="L320" s="342">
        <v>1000</v>
      </c>
      <c r="M320" s="342">
        <v>1000</v>
      </c>
      <c r="N320" s="342">
        <v>1000</v>
      </c>
      <c r="O320" s="342">
        <v>1000</v>
      </c>
      <c r="P320" s="342">
        <v>1000</v>
      </c>
      <c r="Q320" s="342">
        <v>0</v>
      </c>
      <c r="R320" s="342">
        <v>0</v>
      </c>
      <c r="S320" s="342">
        <v>0</v>
      </c>
      <c r="T320" s="342">
        <v>0</v>
      </c>
      <c r="U320" s="342">
        <v>0</v>
      </c>
      <c r="V320" s="342">
        <v>0</v>
      </c>
      <c r="W320" s="342">
        <v>1</v>
      </c>
      <c r="X320" s="342">
        <v>0</v>
      </c>
      <c r="Z320" s="242"/>
      <c r="AA320" s="242"/>
    </row>
    <row r="321" spans="1:27">
      <c r="A321" s="342" t="s">
        <v>1767</v>
      </c>
      <c r="B321" s="342">
        <v>1000</v>
      </c>
      <c r="C321" s="342">
        <v>1000</v>
      </c>
      <c r="D321" s="342">
        <v>2000</v>
      </c>
      <c r="E321" s="342">
        <v>1000</v>
      </c>
      <c r="F321" s="342">
        <v>1000</v>
      </c>
      <c r="G321" s="342">
        <v>1000</v>
      </c>
      <c r="H321" s="342">
        <v>1000</v>
      </c>
      <c r="I321" s="342">
        <v>1000</v>
      </c>
      <c r="J321" s="342">
        <v>1000</v>
      </c>
      <c r="K321" s="342">
        <v>1000</v>
      </c>
      <c r="L321" s="342">
        <v>1000</v>
      </c>
      <c r="M321" s="342">
        <v>1000</v>
      </c>
      <c r="N321" s="342">
        <v>1000</v>
      </c>
      <c r="O321" s="342">
        <v>1000</v>
      </c>
      <c r="P321" s="342">
        <v>1000</v>
      </c>
      <c r="Q321" s="342">
        <v>0</v>
      </c>
      <c r="R321" s="342">
        <v>0</v>
      </c>
      <c r="S321" s="342">
        <v>0</v>
      </c>
      <c r="T321" s="342">
        <v>0</v>
      </c>
      <c r="U321" s="342">
        <v>0</v>
      </c>
      <c r="V321" s="342">
        <v>0</v>
      </c>
      <c r="W321" s="342">
        <v>1</v>
      </c>
      <c r="X321" s="342">
        <v>0</v>
      </c>
      <c r="Z321" s="242"/>
      <c r="AA321" s="242"/>
    </row>
    <row r="322" spans="1:27">
      <c r="A322" s="342" t="s">
        <v>1319</v>
      </c>
      <c r="B322" s="342">
        <v>1000</v>
      </c>
      <c r="C322" s="342">
        <v>1000</v>
      </c>
      <c r="D322" s="342">
        <v>2000</v>
      </c>
      <c r="E322" s="342">
        <v>1000</v>
      </c>
      <c r="F322" s="342">
        <v>1000</v>
      </c>
      <c r="G322" s="342">
        <v>1000</v>
      </c>
      <c r="H322" s="342">
        <v>1000</v>
      </c>
      <c r="I322" s="342">
        <v>1000</v>
      </c>
      <c r="J322" s="342">
        <v>1000</v>
      </c>
      <c r="K322" s="342">
        <v>1000</v>
      </c>
      <c r="L322" s="342">
        <v>1000</v>
      </c>
      <c r="M322" s="342">
        <v>1000</v>
      </c>
      <c r="N322" s="342">
        <v>1000</v>
      </c>
      <c r="O322" s="342">
        <v>1000</v>
      </c>
      <c r="P322" s="342">
        <v>1000</v>
      </c>
      <c r="Q322" s="342">
        <v>0</v>
      </c>
      <c r="R322" s="342">
        <v>0</v>
      </c>
      <c r="S322" s="342">
        <v>0</v>
      </c>
      <c r="T322" s="342">
        <v>0</v>
      </c>
      <c r="U322" s="342">
        <v>0</v>
      </c>
      <c r="V322" s="342">
        <v>0</v>
      </c>
      <c r="W322" s="342">
        <v>1</v>
      </c>
      <c r="X322" s="342">
        <v>0</v>
      </c>
      <c r="Z322" s="242"/>
      <c r="AA322" s="242"/>
    </row>
    <row r="323" spans="1:27">
      <c r="A323" s="342" t="s">
        <v>1887</v>
      </c>
      <c r="B323" s="342">
        <v>1000</v>
      </c>
      <c r="C323" s="342">
        <v>1000</v>
      </c>
      <c r="D323" s="342">
        <v>2000</v>
      </c>
      <c r="E323" s="342">
        <v>1000</v>
      </c>
      <c r="F323" s="342">
        <v>1000</v>
      </c>
      <c r="G323" s="342">
        <v>1000</v>
      </c>
      <c r="H323" s="342">
        <v>1000</v>
      </c>
      <c r="I323" s="342">
        <v>1000</v>
      </c>
      <c r="J323" s="342">
        <v>1000</v>
      </c>
      <c r="K323" s="342">
        <v>1000</v>
      </c>
      <c r="L323" s="342">
        <v>1000</v>
      </c>
      <c r="M323" s="342">
        <v>1000</v>
      </c>
      <c r="N323" s="342">
        <v>1000</v>
      </c>
      <c r="O323" s="342">
        <v>1000</v>
      </c>
      <c r="P323" s="342">
        <v>1000</v>
      </c>
      <c r="Q323" s="342">
        <v>0</v>
      </c>
      <c r="R323" s="342">
        <v>0</v>
      </c>
      <c r="S323" s="342">
        <v>0</v>
      </c>
      <c r="T323" s="342">
        <v>0</v>
      </c>
      <c r="U323" s="342">
        <v>0</v>
      </c>
      <c r="V323" s="342">
        <v>0</v>
      </c>
      <c r="W323" s="342">
        <v>1</v>
      </c>
      <c r="X323" s="342">
        <v>0</v>
      </c>
      <c r="Z323" s="242"/>
      <c r="AA323" s="242"/>
    </row>
    <row r="324" spans="1:27">
      <c r="A324" s="342" t="s">
        <v>1431</v>
      </c>
      <c r="B324" s="342">
        <v>1000</v>
      </c>
      <c r="C324" s="342">
        <v>1000</v>
      </c>
      <c r="D324" s="342">
        <v>2000</v>
      </c>
      <c r="E324" s="342">
        <v>1000</v>
      </c>
      <c r="F324" s="342">
        <v>1000</v>
      </c>
      <c r="G324" s="342">
        <v>1000</v>
      </c>
      <c r="H324" s="342">
        <v>1000</v>
      </c>
      <c r="I324" s="342">
        <v>1000</v>
      </c>
      <c r="J324" s="342">
        <v>1000</v>
      </c>
      <c r="K324" s="342">
        <v>1000</v>
      </c>
      <c r="L324" s="342">
        <v>1000</v>
      </c>
      <c r="M324" s="342">
        <v>1000</v>
      </c>
      <c r="N324" s="342">
        <v>1000</v>
      </c>
      <c r="O324" s="342">
        <v>1000</v>
      </c>
      <c r="P324" s="342">
        <v>1000</v>
      </c>
      <c r="Q324" s="342">
        <v>0</v>
      </c>
      <c r="R324" s="342">
        <v>0</v>
      </c>
      <c r="S324" s="342">
        <v>0</v>
      </c>
      <c r="T324" s="342">
        <v>0</v>
      </c>
      <c r="U324" s="342">
        <v>0</v>
      </c>
      <c r="V324" s="342">
        <v>0</v>
      </c>
      <c r="W324" s="342">
        <v>1</v>
      </c>
      <c r="X324" s="342">
        <v>0</v>
      </c>
      <c r="Z324" s="242"/>
      <c r="AA324" s="242"/>
    </row>
    <row r="325" spans="1:27">
      <c r="A325" s="342" t="s">
        <v>1872</v>
      </c>
      <c r="B325" s="342">
        <v>1000</v>
      </c>
      <c r="C325" s="342">
        <v>1000</v>
      </c>
      <c r="D325" s="342">
        <v>2000</v>
      </c>
      <c r="E325" s="342">
        <v>1000</v>
      </c>
      <c r="F325" s="342">
        <v>1000</v>
      </c>
      <c r="G325" s="342">
        <v>1000</v>
      </c>
      <c r="H325" s="342">
        <v>1000</v>
      </c>
      <c r="I325" s="342">
        <v>1000</v>
      </c>
      <c r="J325" s="342">
        <v>1000</v>
      </c>
      <c r="K325" s="342">
        <v>1000</v>
      </c>
      <c r="L325" s="342">
        <v>1000</v>
      </c>
      <c r="M325" s="342">
        <v>1000</v>
      </c>
      <c r="N325" s="342">
        <v>1000</v>
      </c>
      <c r="O325" s="342">
        <v>1000</v>
      </c>
      <c r="P325" s="342">
        <v>1000</v>
      </c>
      <c r="Q325" s="342">
        <v>0</v>
      </c>
      <c r="R325" s="342">
        <v>0</v>
      </c>
      <c r="S325" s="342">
        <v>0</v>
      </c>
      <c r="T325" s="342">
        <v>0</v>
      </c>
      <c r="U325" s="342">
        <v>0</v>
      </c>
      <c r="V325" s="342">
        <v>0</v>
      </c>
      <c r="W325" s="342">
        <v>1</v>
      </c>
      <c r="X325" s="342">
        <v>0</v>
      </c>
      <c r="Z325" s="242"/>
      <c r="AA325" s="242"/>
    </row>
    <row r="326" spans="1:27">
      <c r="A326" s="342" t="s">
        <v>2298</v>
      </c>
      <c r="B326" s="342">
        <v>1000</v>
      </c>
      <c r="C326" s="342">
        <v>1000</v>
      </c>
      <c r="D326" s="342">
        <v>2000</v>
      </c>
      <c r="E326" s="342">
        <v>1000</v>
      </c>
      <c r="F326" s="342">
        <v>1000</v>
      </c>
      <c r="G326" s="342">
        <v>1000</v>
      </c>
      <c r="H326" s="342">
        <v>1000</v>
      </c>
      <c r="I326" s="342">
        <v>1000</v>
      </c>
      <c r="J326" s="342">
        <v>1000</v>
      </c>
      <c r="K326" s="342">
        <v>1000</v>
      </c>
      <c r="L326" s="342">
        <v>1000</v>
      </c>
      <c r="M326" s="342">
        <v>1000</v>
      </c>
      <c r="N326" s="342">
        <v>1000</v>
      </c>
      <c r="O326" s="342">
        <v>1000</v>
      </c>
      <c r="P326" s="342">
        <v>1000</v>
      </c>
      <c r="Q326" s="342">
        <v>0</v>
      </c>
      <c r="R326" s="342">
        <v>0</v>
      </c>
      <c r="S326" s="342">
        <v>0</v>
      </c>
      <c r="T326" s="342">
        <v>0</v>
      </c>
      <c r="U326" s="342">
        <v>0</v>
      </c>
      <c r="V326" s="342">
        <v>0</v>
      </c>
      <c r="W326" s="342">
        <v>1</v>
      </c>
      <c r="X326" s="342">
        <v>0</v>
      </c>
      <c r="Z326" s="242"/>
      <c r="AA326" s="242"/>
    </row>
    <row r="327" spans="1:27">
      <c r="A327" s="342" t="s">
        <v>2061</v>
      </c>
      <c r="B327" s="342">
        <v>1000</v>
      </c>
      <c r="C327" s="342">
        <v>1000</v>
      </c>
      <c r="D327" s="342">
        <v>2000</v>
      </c>
      <c r="E327" s="342">
        <v>1000</v>
      </c>
      <c r="F327" s="342">
        <v>1000</v>
      </c>
      <c r="G327" s="342">
        <v>1000</v>
      </c>
      <c r="H327" s="342">
        <v>1000</v>
      </c>
      <c r="I327" s="342">
        <v>1000</v>
      </c>
      <c r="J327" s="342">
        <v>1000</v>
      </c>
      <c r="K327" s="342">
        <v>1000</v>
      </c>
      <c r="L327" s="342">
        <v>1000</v>
      </c>
      <c r="M327" s="342">
        <v>1000</v>
      </c>
      <c r="N327" s="342">
        <v>1000</v>
      </c>
      <c r="O327" s="342">
        <v>1000</v>
      </c>
      <c r="P327" s="342">
        <v>1000</v>
      </c>
      <c r="Q327" s="342">
        <v>0</v>
      </c>
      <c r="R327" s="342">
        <v>0</v>
      </c>
      <c r="S327" s="342">
        <v>0</v>
      </c>
      <c r="T327" s="342">
        <v>0</v>
      </c>
      <c r="U327" s="342">
        <v>0</v>
      </c>
      <c r="V327" s="342">
        <v>0</v>
      </c>
      <c r="W327" s="342">
        <v>1</v>
      </c>
      <c r="X327" s="342">
        <v>0</v>
      </c>
      <c r="Z327" s="242"/>
      <c r="AA327" s="242"/>
    </row>
    <row r="328" spans="1:27">
      <c r="A328" s="342" t="s">
        <v>1633</v>
      </c>
      <c r="B328" s="342">
        <v>1000</v>
      </c>
      <c r="C328" s="342">
        <v>1000</v>
      </c>
      <c r="D328" s="342">
        <v>2000</v>
      </c>
      <c r="E328" s="342">
        <v>1000</v>
      </c>
      <c r="F328" s="342">
        <v>1000</v>
      </c>
      <c r="G328" s="342">
        <v>1000</v>
      </c>
      <c r="H328" s="342">
        <v>1000</v>
      </c>
      <c r="I328" s="342">
        <v>1000</v>
      </c>
      <c r="J328" s="342">
        <v>1000</v>
      </c>
      <c r="K328" s="342">
        <v>1000</v>
      </c>
      <c r="L328" s="342">
        <v>1000</v>
      </c>
      <c r="M328" s="342">
        <v>1000</v>
      </c>
      <c r="N328" s="342">
        <v>1000</v>
      </c>
      <c r="O328" s="342">
        <v>1000</v>
      </c>
      <c r="P328" s="342">
        <v>1000</v>
      </c>
      <c r="Q328" s="342">
        <v>0</v>
      </c>
      <c r="R328" s="342">
        <v>0</v>
      </c>
      <c r="S328" s="342">
        <v>0</v>
      </c>
      <c r="T328" s="342">
        <v>0</v>
      </c>
      <c r="U328" s="342">
        <v>0</v>
      </c>
      <c r="V328" s="342">
        <v>0</v>
      </c>
      <c r="W328" s="342">
        <v>1</v>
      </c>
      <c r="X328" s="342">
        <v>0</v>
      </c>
      <c r="Z328" s="242"/>
      <c r="AA328" s="242"/>
    </row>
    <row r="329" spans="1:27">
      <c r="A329" s="342" t="s">
        <v>1340</v>
      </c>
      <c r="B329" s="342">
        <v>1000</v>
      </c>
      <c r="C329" s="342">
        <v>1000</v>
      </c>
      <c r="D329" s="342">
        <v>2000</v>
      </c>
      <c r="E329" s="342">
        <v>1000</v>
      </c>
      <c r="F329" s="342">
        <v>1000</v>
      </c>
      <c r="G329" s="342">
        <v>1000</v>
      </c>
      <c r="H329" s="342">
        <v>1000</v>
      </c>
      <c r="I329" s="342">
        <v>1000</v>
      </c>
      <c r="J329" s="342">
        <v>1000</v>
      </c>
      <c r="K329" s="342">
        <v>1000</v>
      </c>
      <c r="L329" s="342">
        <v>1000</v>
      </c>
      <c r="M329" s="342">
        <v>1000</v>
      </c>
      <c r="N329" s="342">
        <v>1000</v>
      </c>
      <c r="O329" s="342">
        <v>1000</v>
      </c>
      <c r="P329" s="342">
        <v>1000</v>
      </c>
      <c r="Q329" s="342">
        <v>0</v>
      </c>
      <c r="R329" s="342">
        <v>0</v>
      </c>
      <c r="S329" s="342">
        <v>0</v>
      </c>
      <c r="T329" s="342">
        <v>0</v>
      </c>
      <c r="U329" s="342">
        <v>0</v>
      </c>
      <c r="V329" s="342">
        <v>0</v>
      </c>
      <c r="W329" s="342">
        <v>1</v>
      </c>
      <c r="X329" s="342">
        <v>0</v>
      </c>
      <c r="Z329" s="242"/>
      <c r="AA329" s="242"/>
    </row>
    <row r="330" spans="1:27">
      <c r="A330" s="342" t="s">
        <v>2274</v>
      </c>
      <c r="B330" s="342">
        <v>1000</v>
      </c>
      <c r="C330" s="342">
        <v>1000</v>
      </c>
      <c r="D330" s="342">
        <v>2000</v>
      </c>
      <c r="E330" s="342">
        <v>1000</v>
      </c>
      <c r="F330" s="342">
        <v>1000</v>
      </c>
      <c r="G330" s="342">
        <v>1000</v>
      </c>
      <c r="H330" s="342">
        <v>1000</v>
      </c>
      <c r="I330" s="342">
        <v>1000</v>
      </c>
      <c r="J330" s="342">
        <v>1000</v>
      </c>
      <c r="K330" s="342">
        <v>1000</v>
      </c>
      <c r="L330" s="342">
        <v>1000</v>
      </c>
      <c r="M330" s="342">
        <v>1000</v>
      </c>
      <c r="N330" s="342">
        <v>1000</v>
      </c>
      <c r="O330" s="342">
        <v>1000</v>
      </c>
      <c r="P330" s="342">
        <v>1000</v>
      </c>
      <c r="Q330" s="342">
        <v>0</v>
      </c>
      <c r="R330" s="342">
        <v>0</v>
      </c>
      <c r="S330" s="342">
        <v>0</v>
      </c>
      <c r="T330" s="342">
        <v>0</v>
      </c>
      <c r="U330" s="342">
        <v>0</v>
      </c>
      <c r="V330" s="342">
        <v>0</v>
      </c>
      <c r="W330" s="342">
        <v>1</v>
      </c>
      <c r="X330" s="342">
        <v>0</v>
      </c>
      <c r="Z330" s="242"/>
      <c r="AA330" s="242"/>
    </row>
    <row r="331" spans="1:27">
      <c r="A331" s="342" t="s">
        <v>2094</v>
      </c>
      <c r="B331" s="342">
        <v>1000</v>
      </c>
      <c r="C331" s="342">
        <v>1000</v>
      </c>
      <c r="D331" s="342">
        <v>2000</v>
      </c>
      <c r="E331" s="342">
        <v>1000</v>
      </c>
      <c r="F331" s="342">
        <v>1000</v>
      </c>
      <c r="G331" s="342">
        <v>1000</v>
      </c>
      <c r="H331" s="342">
        <v>1000</v>
      </c>
      <c r="I331" s="342">
        <v>1000</v>
      </c>
      <c r="J331" s="342">
        <v>1000</v>
      </c>
      <c r="K331" s="342">
        <v>1000</v>
      </c>
      <c r="L331" s="342">
        <v>1000</v>
      </c>
      <c r="M331" s="342">
        <v>1000</v>
      </c>
      <c r="N331" s="342">
        <v>1000</v>
      </c>
      <c r="O331" s="342">
        <v>1000</v>
      </c>
      <c r="P331" s="342">
        <v>1000</v>
      </c>
      <c r="Q331" s="342">
        <v>0</v>
      </c>
      <c r="R331" s="342">
        <v>0</v>
      </c>
      <c r="S331" s="342">
        <v>0</v>
      </c>
      <c r="T331" s="342">
        <v>0</v>
      </c>
      <c r="U331" s="342">
        <v>0</v>
      </c>
      <c r="V331" s="342">
        <v>0</v>
      </c>
      <c r="W331" s="342">
        <v>1</v>
      </c>
      <c r="X331" s="342">
        <v>0</v>
      </c>
      <c r="Z331" s="242"/>
      <c r="AA331" s="242"/>
    </row>
    <row r="332" spans="1:27">
      <c r="A332" s="342" t="s">
        <v>2265</v>
      </c>
      <c r="B332" s="342">
        <v>1000</v>
      </c>
      <c r="C332" s="342">
        <v>1000</v>
      </c>
      <c r="D332" s="342">
        <v>2000</v>
      </c>
      <c r="E332" s="342">
        <v>1000</v>
      </c>
      <c r="F332" s="342">
        <v>1000</v>
      </c>
      <c r="G332" s="342">
        <v>1000</v>
      </c>
      <c r="H332" s="342">
        <v>1000</v>
      </c>
      <c r="I332" s="342">
        <v>1000</v>
      </c>
      <c r="J332" s="342">
        <v>1000</v>
      </c>
      <c r="K332" s="342">
        <v>1000</v>
      </c>
      <c r="L332" s="342">
        <v>1000</v>
      </c>
      <c r="M332" s="342">
        <v>1000</v>
      </c>
      <c r="N332" s="342">
        <v>1000</v>
      </c>
      <c r="O332" s="342">
        <v>1000</v>
      </c>
      <c r="P332" s="342">
        <v>1000</v>
      </c>
      <c r="Q332" s="342">
        <v>0</v>
      </c>
      <c r="R332" s="342">
        <v>0</v>
      </c>
      <c r="S332" s="342">
        <v>0</v>
      </c>
      <c r="T332" s="342">
        <v>0</v>
      </c>
      <c r="U332" s="342">
        <v>0</v>
      </c>
      <c r="V332" s="342">
        <v>0</v>
      </c>
      <c r="W332" s="342">
        <v>1</v>
      </c>
      <c r="X332" s="342">
        <v>0</v>
      </c>
      <c r="Z332" s="242"/>
      <c r="AA332" s="242"/>
    </row>
    <row r="333" spans="1:27">
      <c r="A333" s="342" t="s">
        <v>2235</v>
      </c>
      <c r="B333" s="342">
        <v>1000</v>
      </c>
      <c r="C333" s="342">
        <v>1000</v>
      </c>
      <c r="D333" s="342">
        <v>2000</v>
      </c>
      <c r="E333" s="342">
        <v>1000</v>
      </c>
      <c r="F333" s="342">
        <v>1000</v>
      </c>
      <c r="G333" s="342">
        <v>1000</v>
      </c>
      <c r="H333" s="342">
        <v>1000</v>
      </c>
      <c r="I333" s="342">
        <v>1000</v>
      </c>
      <c r="J333" s="342">
        <v>1000</v>
      </c>
      <c r="K333" s="342">
        <v>1000</v>
      </c>
      <c r="L333" s="342">
        <v>1000</v>
      </c>
      <c r="M333" s="342">
        <v>1000</v>
      </c>
      <c r="N333" s="342">
        <v>1000</v>
      </c>
      <c r="O333" s="342">
        <v>1000</v>
      </c>
      <c r="P333" s="342">
        <v>1000</v>
      </c>
      <c r="Q333" s="342">
        <v>0</v>
      </c>
      <c r="R333" s="342">
        <v>0</v>
      </c>
      <c r="S333" s="342">
        <v>0</v>
      </c>
      <c r="T333" s="342">
        <v>0</v>
      </c>
      <c r="U333" s="342">
        <v>0</v>
      </c>
      <c r="V333" s="342">
        <v>0</v>
      </c>
      <c r="W333" s="342">
        <v>1</v>
      </c>
      <c r="X333" s="342">
        <v>0</v>
      </c>
      <c r="Z333" s="242"/>
      <c r="AA333" s="242"/>
    </row>
    <row r="334" spans="1:27">
      <c r="A334" s="342" t="s">
        <v>1395</v>
      </c>
      <c r="B334" s="342">
        <v>1000</v>
      </c>
      <c r="C334" s="342">
        <v>1000</v>
      </c>
      <c r="D334" s="342">
        <v>2000</v>
      </c>
      <c r="E334" s="342">
        <v>1000</v>
      </c>
      <c r="F334" s="342">
        <v>1000</v>
      </c>
      <c r="G334" s="342">
        <v>1000</v>
      </c>
      <c r="H334" s="342">
        <v>1000</v>
      </c>
      <c r="I334" s="342">
        <v>1000</v>
      </c>
      <c r="J334" s="342">
        <v>1000</v>
      </c>
      <c r="K334" s="342">
        <v>1000</v>
      </c>
      <c r="L334" s="342">
        <v>1000</v>
      </c>
      <c r="M334" s="342">
        <v>1000</v>
      </c>
      <c r="N334" s="342">
        <v>1000</v>
      </c>
      <c r="O334" s="342">
        <v>1000</v>
      </c>
      <c r="P334" s="342">
        <v>1000</v>
      </c>
      <c r="Q334" s="342">
        <v>0</v>
      </c>
      <c r="R334" s="342">
        <v>0</v>
      </c>
      <c r="S334" s="342">
        <v>0</v>
      </c>
      <c r="T334" s="342">
        <v>0</v>
      </c>
      <c r="U334" s="342">
        <v>0</v>
      </c>
      <c r="V334" s="342">
        <v>0</v>
      </c>
      <c r="W334" s="342">
        <v>1</v>
      </c>
      <c r="X334" s="342">
        <v>0</v>
      </c>
      <c r="Z334" s="242"/>
      <c r="AA334" s="242"/>
    </row>
    <row r="335" spans="1:27">
      <c r="A335" s="342" t="s">
        <v>1902</v>
      </c>
      <c r="B335" s="342">
        <v>1000</v>
      </c>
      <c r="C335" s="342">
        <v>1000</v>
      </c>
      <c r="D335" s="342">
        <v>2000</v>
      </c>
      <c r="E335" s="342">
        <v>1000</v>
      </c>
      <c r="F335" s="342">
        <v>1000</v>
      </c>
      <c r="G335" s="342">
        <v>1000</v>
      </c>
      <c r="H335" s="342">
        <v>1000</v>
      </c>
      <c r="I335" s="342">
        <v>1000</v>
      </c>
      <c r="J335" s="342">
        <v>1000</v>
      </c>
      <c r="K335" s="342">
        <v>1000</v>
      </c>
      <c r="L335" s="342">
        <v>1000</v>
      </c>
      <c r="M335" s="342">
        <v>1000</v>
      </c>
      <c r="N335" s="342">
        <v>1000</v>
      </c>
      <c r="O335" s="342">
        <v>1000</v>
      </c>
      <c r="P335" s="342">
        <v>1000</v>
      </c>
      <c r="Q335" s="342">
        <v>0</v>
      </c>
      <c r="R335" s="342">
        <v>0</v>
      </c>
      <c r="S335" s="342">
        <v>0</v>
      </c>
      <c r="T335" s="342">
        <v>0</v>
      </c>
      <c r="U335" s="342">
        <v>0</v>
      </c>
      <c r="V335" s="342">
        <v>0</v>
      </c>
      <c r="W335" s="342">
        <v>1</v>
      </c>
      <c r="X335" s="342">
        <v>0</v>
      </c>
      <c r="Z335" s="242"/>
      <c r="AA335" s="242"/>
    </row>
    <row r="336" spans="1:27">
      <c r="A336" s="342" t="s">
        <v>1731</v>
      </c>
      <c r="B336" s="342">
        <v>1000</v>
      </c>
      <c r="C336" s="342">
        <v>1000</v>
      </c>
      <c r="D336" s="342">
        <v>2000</v>
      </c>
      <c r="E336" s="342">
        <v>1000</v>
      </c>
      <c r="F336" s="342">
        <v>1000</v>
      </c>
      <c r="G336" s="342">
        <v>1000</v>
      </c>
      <c r="H336" s="342">
        <v>1000</v>
      </c>
      <c r="I336" s="342">
        <v>1000</v>
      </c>
      <c r="J336" s="342">
        <v>1000</v>
      </c>
      <c r="K336" s="342">
        <v>1000</v>
      </c>
      <c r="L336" s="342">
        <v>1000</v>
      </c>
      <c r="M336" s="342">
        <v>1000</v>
      </c>
      <c r="N336" s="342">
        <v>1000</v>
      </c>
      <c r="O336" s="342">
        <v>1000</v>
      </c>
      <c r="P336" s="342">
        <v>1000</v>
      </c>
      <c r="Q336" s="342">
        <v>0</v>
      </c>
      <c r="R336" s="342">
        <v>0</v>
      </c>
      <c r="S336" s="342">
        <v>0</v>
      </c>
      <c r="T336" s="342">
        <v>0</v>
      </c>
      <c r="U336" s="342">
        <v>0</v>
      </c>
      <c r="V336" s="342">
        <v>0</v>
      </c>
      <c r="W336" s="342">
        <v>1</v>
      </c>
      <c r="X336" s="342">
        <v>0</v>
      </c>
      <c r="Z336" s="242"/>
      <c r="AA336" s="242"/>
    </row>
    <row r="337" spans="1:27">
      <c r="A337" s="342" t="s">
        <v>1713</v>
      </c>
      <c r="B337" s="342">
        <v>1000</v>
      </c>
      <c r="C337" s="342">
        <v>1000</v>
      </c>
      <c r="D337" s="342">
        <v>2000</v>
      </c>
      <c r="E337" s="342">
        <v>1000</v>
      </c>
      <c r="F337" s="342">
        <v>1000</v>
      </c>
      <c r="G337" s="342">
        <v>1000</v>
      </c>
      <c r="H337" s="342">
        <v>1000</v>
      </c>
      <c r="I337" s="342">
        <v>1000</v>
      </c>
      <c r="J337" s="342">
        <v>1000</v>
      </c>
      <c r="K337" s="342">
        <v>1000</v>
      </c>
      <c r="L337" s="342">
        <v>1000</v>
      </c>
      <c r="M337" s="342">
        <v>1000</v>
      </c>
      <c r="N337" s="342">
        <v>1000</v>
      </c>
      <c r="O337" s="342">
        <v>1000</v>
      </c>
      <c r="P337" s="342">
        <v>1000</v>
      </c>
      <c r="Q337" s="342">
        <v>0</v>
      </c>
      <c r="R337" s="342">
        <v>0</v>
      </c>
      <c r="S337" s="342">
        <v>0</v>
      </c>
      <c r="T337" s="342">
        <v>0</v>
      </c>
      <c r="U337" s="342">
        <v>0</v>
      </c>
      <c r="V337" s="342">
        <v>0</v>
      </c>
      <c r="W337" s="342">
        <v>1</v>
      </c>
      <c r="X337" s="342">
        <v>0</v>
      </c>
      <c r="Z337" s="242"/>
      <c r="AA337" s="242"/>
    </row>
    <row r="338" spans="1:27">
      <c r="A338" s="342" t="s">
        <v>1878</v>
      </c>
      <c r="B338" s="342">
        <v>1000</v>
      </c>
      <c r="C338" s="342">
        <v>1000</v>
      </c>
      <c r="D338" s="342">
        <v>2000</v>
      </c>
      <c r="E338" s="342">
        <v>1000</v>
      </c>
      <c r="F338" s="342">
        <v>1000</v>
      </c>
      <c r="G338" s="342">
        <v>1000</v>
      </c>
      <c r="H338" s="342">
        <v>1000</v>
      </c>
      <c r="I338" s="342">
        <v>1000</v>
      </c>
      <c r="J338" s="342">
        <v>1000</v>
      </c>
      <c r="K338" s="342">
        <v>1000</v>
      </c>
      <c r="L338" s="342">
        <v>1000</v>
      </c>
      <c r="M338" s="342">
        <v>1000</v>
      </c>
      <c r="N338" s="342">
        <v>1000</v>
      </c>
      <c r="O338" s="342">
        <v>1000</v>
      </c>
      <c r="P338" s="342">
        <v>1000</v>
      </c>
      <c r="Q338" s="342">
        <v>0</v>
      </c>
      <c r="R338" s="342">
        <v>0</v>
      </c>
      <c r="S338" s="342">
        <v>0</v>
      </c>
      <c r="T338" s="342">
        <v>0</v>
      </c>
      <c r="U338" s="342">
        <v>0</v>
      </c>
      <c r="V338" s="342">
        <v>0</v>
      </c>
      <c r="W338" s="342">
        <v>1</v>
      </c>
      <c r="X338" s="342">
        <v>0</v>
      </c>
      <c r="Z338" s="242"/>
      <c r="AA338" s="242"/>
    </row>
    <row r="339" spans="1:27">
      <c r="A339" s="342" t="s">
        <v>1283</v>
      </c>
      <c r="B339" s="342">
        <v>1000</v>
      </c>
      <c r="C339" s="342">
        <v>1000</v>
      </c>
      <c r="D339" s="342">
        <v>2000</v>
      </c>
      <c r="E339" s="342">
        <v>1000</v>
      </c>
      <c r="F339" s="342">
        <v>1000</v>
      </c>
      <c r="G339" s="342">
        <v>1000</v>
      </c>
      <c r="H339" s="342">
        <v>1000</v>
      </c>
      <c r="I339" s="342">
        <v>1000</v>
      </c>
      <c r="J339" s="342">
        <v>1000</v>
      </c>
      <c r="K339" s="342">
        <v>1000</v>
      </c>
      <c r="L339" s="342">
        <v>1000</v>
      </c>
      <c r="M339" s="342">
        <v>1000</v>
      </c>
      <c r="N339" s="342">
        <v>1000</v>
      </c>
      <c r="O339" s="342">
        <v>1000</v>
      </c>
      <c r="P339" s="342">
        <v>1000</v>
      </c>
      <c r="Q339" s="342">
        <v>0</v>
      </c>
      <c r="R339" s="342">
        <v>0</v>
      </c>
      <c r="S339" s="342">
        <v>0</v>
      </c>
      <c r="T339" s="342">
        <v>0</v>
      </c>
      <c r="U339" s="342">
        <v>0</v>
      </c>
      <c r="V339" s="342">
        <v>0</v>
      </c>
      <c r="W339" s="342">
        <v>1</v>
      </c>
      <c r="X339" s="342">
        <v>0</v>
      </c>
      <c r="Z339" s="242"/>
      <c r="AA339" s="242"/>
    </row>
    <row r="340" spans="1:27">
      <c r="A340" s="342" t="s">
        <v>1815</v>
      </c>
      <c r="B340" s="342">
        <v>1000</v>
      </c>
      <c r="C340" s="342">
        <v>1000</v>
      </c>
      <c r="D340" s="342">
        <v>2000</v>
      </c>
      <c r="E340" s="342">
        <v>1000</v>
      </c>
      <c r="F340" s="342">
        <v>1000</v>
      </c>
      <c r="G340" s="342">
        <v>1000</v>
      </c>
      <c r="H340" s="342">
        <v>1000</v>
      </c>
      <c r="I340" s="342">
        <v>1000</v>
      </c>
      <c r="J340" s="342">
        <v>1000</v>
      </c>
      <c r="K340" s="342">
        <v>1000</v>
      </c>
      <c r="L340" s="342">
        <v>1000</v>
      </c>
      <c r="M340" s="342">
        <v>1000</v>
      </c>
      <c r="N340" s="342">
        <v>1000</v>
      </c>
      <c r="O340" s="342">
        <v>1000</v>
      </c>
      <c r="P340" s="342">
        <v>1000</v>
      </c>
      <c r="Q340" s="342">
        <v>0</v>
      </c>
      <c r="R340" s="342">
        <v>0</v>
      </c>
      <c r="S340" s="342">
        <v>0</v>
      </c>
      <c r="T340" s="342">
        <v>0</v>
      </c>
      <c r="U340" s="342">
        <v>0</v>
      </c>
      <c r="V340" s="342">
        <v>0</v>
      </c>
      <c r="W340" s="342">
        <v>1</v>
      </c>
      <c r="X340" s="342">
        <v>0</v>
      </c>
      <c r="Z340" s="242"/>
      <c r="AA340" s="242"/>
    </row>
    <row r="341" spans="1:27">
      <c r="A341" s="342" t="s">
        <v>2118</v>
      </c>
      <c r="B341" s="342">
        <v>1000</v>
      </c>
      <c r="C341" s="342">
        <v>1000</v>
      </c>
      <c r="D341" s="342">
        <v>2000</v>
      </c>
      <c r="E341" s="342">
        <v>1000</v>
      </c>
      <c r="F341" s="342">
        <v>1000</v>
      </c>
      <c r="G341" s="342">
        <v>1000</v>
      </c>
      <c r="H341" s="342">
        <v>1000</v>
      </c>
      <c r="I341" s="342">
        <v>1000</v>
      </c>
      <c r="J341" s="342">
        <v>1000</v>
      </c>
      <c r="K341" s="342">
        <v>1000</v>
      </c>
      <c r="L341" s="342">
        <v>1000</v>
      </c>
      <c r="M341" s="342">
        <v>1000</v>
      </c>
      <c r="N341" s="342">
        <v>1000</v>
      </c>
      <c r="O341" s="342">
        <v>1000</v>
      </c>
      <c r="P341" s="342">
        <v>1000</v>
      </c>
      <c r="Q341" s="342">
        <v>0</v>
      </c>
      <c r="R341" s="342">
        <v>0</v>
      </c>
      <c r="S341" s="342">
        <v>0</v>
      </c>
      <c r="T341" s="342">
        <v>0</v>
      </c>
      <c r="U341" s="342">
        <v>0</v>
      </c>
      <c r="V341" s="342">
        <v>0</v>
      </c>
      <c r="W341" s="342">
        <v>1</v>
      </c>
      <c r="X341" s="342">
        <v>0</v>
      </c>
      <c r="Z341" s="242"/>
      <c r="AA341" s="242"/>
    </row>
    <row r="342" spans="1:27">
      <c r="A342" s="342" t="s">
        <v>1182</v>
      </c>
      <c r="B342" s="342">
        <v>1000</v>
      </c>
      <c r="C342" s="342">
        <v>1000</v>
      </c>
      <c r="D342" s="342">
        <v>2000</v>
      </c>
      <c r="E342" s="342">
        <v>1000</v>
      </c>
      <c r="F342" s="342">
        <v>1000</v>
      </c>
      <c r="G342" s="342">
        <v>1000</v>
      </c>
      <c r="H342" s="342">
        <v>1000</v>
      </c>
      <c r="I342" s="342">
        <v>1000</v>
      </c>
      <c r="J342" s="342">
        <v>1000</v>
      </c>
      <c r="K342" s="342">
        <v>1000</v>
      </c>
      <c r="L342" s="342">
        <v>1000</v>
      </c>
      <c r="M342" s="342">
        <v>1000</v>
      </c>
      <c r="N342" s="342">
        <v>1000</v>
      </c>
      <c r="O342" s="342">
        <v>1000</v>
      </c>
      <c r="P342" s="342">
        <v>1000</v>
      </c>
      <c r="Q342" s="342">
        <v>0</v>
      </c>
      <c r="R342" s="342">
        <v>0</v>
      </c>
      <c r="S342" s="342">
        <v>0</v>
      </c>
      <c r="T342" s="342">
        <v>0</v>
      </c>
      <c r="U342" s="342">
        <v>0</v>
      </c>
      <c r="V342" s="342">
        <v>0</v>
      </c>
      <c r="W342" s="342">
        <v>1</v>
      </c>
      <c r="X342" s="342">
        <v>0</v>
      </c>
      <c r="Z342" s="242"/>
      <c r="AA342" s="242"/>
    </row>
    <row r="343" spans="1:27">
      <c r="A343" s="342" t="s">
        <v>1609</v>
      </c>
      <c r="B343" s="342">
        <v>1000</v>
      </c>
      <c r="C343" s="342">
        <v>1000</v>
      </c>
      <c r="D343" s="342">
        <v>2000</v>
      </c>
      <c r="E343" s="342">
        <v>1000</v>
      </c>
      <c r="F343" s="342">
        <v>1000</v>
      </c>
      <c r="G343" s="342">
        <v>1000</v>
      </c>
      <c r="H343" s="342">
        <v>1000</v>
      </c>
      <c r="I343" s="342">
        <v>1000</v>
      </c>
      <c r="J343" s="342">
        <v>1000</v>
      </c>
      <c r="K343" s="342">
        <v>1000</v>
      </c>
      <c r="L343" s="342">
        <v>1000</v>
      </c>
      <c r="M343" s="342">
        <v>1000</v>
      </c>
      <c r="N343" s="342">
        <v>1000</v>
      </c>
      <c r="O343" s="342">
        <v>1000</v>
      </c>
      <c r="P343" s="342">
        <v>1000</v>
      </c>
      <c r="Q343" s="342">
        <v>0</v>
      </c>
      <c r="R343" s="342">
        <v>0</v>
      </c>
      <c r="S343" s="342">
        <v>0</v>
      </c>
      <c r="T343" s="342">
        <v>0</v>
      </c>
      <c r="U343" s="342">
        <v>0</v>
      </c>
      <c r="V343" s="342">
        <v>0</v>
      </c>
      <c r="W343" s="342">
        <v>1</v>
      </c>
      <c r="X343" s="342">
        <v>0</v>
      </c>
      <c r="Z343" s="242"/>
      <c r="AA343" s="242"/>
    </row>
    <row r="344" spans="1:27">
      <c r="A344" s="342" t="s">
        <v>1498</v>
      </c>
      <c r="B344" s="342">
        <v>1000</v>
      </c>
      <c r="C344" s="342">
        <v>1000</v>
      </c>
      <c r="D344" s="342">
        <v>2000</v>
      </c>
      <c r="E344" s="342">
        <v>1000</v>
      </c>
      <c r="F344" s="342">
        <v>1000</v>
      </c>
      <c r="G344" s="342">
        <v>1000</v>
      </c>
      <c r="H344" s="342">
        <v>1000</v>
      </c>
      <c r="I344" s="342">
        <v>1000</v>
      </c>
      <c r="J344" s="342">
        <v>1000</v>
      </c>
      <c r="K344" s="342">
        <v>1000</v>
      </c>
      <c r="L344" s="342">
        <v>1000</v>
      </c>
      <c r="M344" s="342">
        <v>1000</v>
      </c>
      <c r="N344" s="342">
        <v>1000</v>
      </c>
      <c r="O344" s="342">
        <v>1000</v>
      </c>
      <c r="P344" s="342">
        <v>1000</v>
      </c>
      <c r="Q344" s="342">
        <v>0</v>
      </c>
      <c r="R344" s="342">
        <v>0</v>
      </c>
      <c r="S344" s="342">
        <v>0</v>
      </c>
      <c r="T344" s="342">
        <v>0</v>
      </c>
      <c r="U344" s="342">
        <v>0</v>
      </c>
      <c r="V344" s="342">
        <v>0</v>
      </c>
      <c r="W344" s="342">
        <v>1</v>
      </c>
      <c r="X344" s="342">
        <v>0</v>
      </c>
      <c r="Z344" s="242"/>
      <c r="AA344" s="242"/>
    </row>
    <row r="345" spans="1:27">
      <c r="A345" s="342" t="s">
        <v>2172</v>
      </c>
      <c r="B345" s="342">
        <v>1000</v>
      </c>
      <c r="C345" s="342">
        <v>1000</v>
      </c>
      <c r="D345" s="342">
        <v>2000</v>
      </c>
      <c r="E345" s="342">
        <v>1000</v>
      </c>
      <c r="F345" s="342">
        <v>1000</v>
      </c>
      <c r="G345" s="342">
        <v>1000</v>
      </c>
      <c r="H345" s="342">
        <v>1000</v>
      </c>
      <c r="I345" s="342">
        <v>1000</v>
      </c>
      <c r="J345" s="342">
        <v>1000</v>
      </c>
      <c r="K345" s="342">
        <v>1000</v>
      </c>
      <c r="L345" s="342">
        <v>1000</v>
      </c>
      <c r="M345" s="342">
        <v>1000</v>
      </c>
      <c r="N345" s="342">
        <v>1000</v>
      </c>
      <c r="O345" s="342">
        <v>1000</v>
      </c>
      <c r="P345" s="342">
        <v>1000</v>
      </c>
      <c r="Q345" s="342">
        <v>0</v>
      </c>
      <c r="R345" s="342">
        <v>0</v>
      </c>
      <c r="S345" s="342">
        <v>0</v>
      </c>
      <c r="T345" s="342">
        <v>0</v>
      </c>
      <c r="U345" s="342">
        <v>0</v>
      </c>
      <c r="V345" s="342">
        <v>0</v>
      </c>
      <c r="W345" s="342">
        <v>1</v>
      </c>
      <c r="X345" s="342">
        <v>0</v>
      </c>
      <c r="Z345" s="242"/>
      <c r="AA345" s="242"/>
    </row>
    <row r="346" spans="1:27">
      <c r="A346" s="342" t="s">
        <v>1570</v>
      </c>
      <c r="B346" s="342">
        <v>1000</v>
      </c>
      <c r="C346" s="342">
        <v>1000</v>
      </c>
      <c r="D346" s="342">
        <v>2000</v>
      </c>
      <c r="E346" s="342">
        <v>1000</v>
      </c>
      <c r="F346" s="342">
        <v>1000</v>
      </c>
      <c r="G346" s="342">
        <v>1000</v>
      </c>
      <c r="H346" s="342">
        <v>1000</v>
      </c>
      <c r="I346" s="342">
        <v>1000</v>
      </c>
      <c r="J346" s="342">
        <v>1000</v>
      </c>
      <c r="K346" s="342">
        <v>1000</v>
      </c>
      <c r="L346" s="342">
        <v>1000</v>
      </c>
      <c r="M346" s="342">
        <v>1000</v>
      </c>
      <c r="N346" s="342">
        <v>1000</v>
      </c>
      <c r="O346" s="342">
        <v>1000</v>
      </c>
      <c r="P346" s="342">
        <v>1000</v>
      </c>
      <c r="Q346" s="342">
        <v>0</v>
      </c>
      <c r="R346" s="342">
        <v>0</v>
      </c>
      <c r="S346" s="342">
        <v>0</v>
      </c>
      <c r="T346" s="342">
        <v>0</v>
      </c>
      <c r="U346" s="342">
        <v>0</v>
      </c>
      <c r="V346" s="342">
        <v>0</v>
      </c>
      <c r="W346" s="342">
        <v>1</v>
      </c>
      <c r="X346" s="342">
        <v>0</v>
      </c>
      <c r="Z346" s="242"/>
      <c r="AA346" s="242"/>
    </row>
    <row r="347" spans="1:27">
      <c r="A347" s="342" t="s">
        <v>2130</v>
      </c>
      <c r="B347" s="342">
        <v>1000</v>
      </c>
      <c r="C347" s="342">
        <v>1000</v>
      </c>
      <c r="D347" s="342">
        <v>2000</v>
      </c>
      <c r="E347" s="342">
        <v>1000</v>
      </c>
      <c r="F347" s="342">
        <v>1000</v>
      </c>
      <c r="G347" s="342">
        <v>1000</v>
      </c>
      <c r="H347" s="342">
        <v>1000</v>
      </c>
      <c r="I347" s="342">
        <v>1000</v>
      </c>
      <c r="J347" s="342">
        <v>1000</v>
      </c>
      <c r="K347" s="342">
        <v>1000</v>
      </c>
      <c r="L347" s="342">
        <v>1000</v>
      </c>
      <c r="M347" s="342">
        <v>1000</v>
      </c>
      <c r="N347" s="342">
        <v>1000</v>
      </c>
      <c r="O347" s="342">
        <v>1000</v>
      </c>
      <c r="P347" s="342">
        <v>1000</v>
      </c>
      <c r="Q347" s="342">
        <v>0</v>
      </c>
      <c r="R347" s="342">
        <v>0</v>
      </c>
      <c r="S347" s="342">
        <v>0</v>
      </c>
      <c r="T347" s="342">
        <v>0</v>
      </c>
      <c r="U347" s="342">
        <v>0</v>
      </c>
      <c r="V347" s="342">
        <v>0</v>
      </c>
      <c r="W347" s="342">
        <v>1</v>
      </c>
      <c r="X347" s="342">
        <v>0</v>
      </c>
      <c r="Z347" s="242"/>
      <c r="AA347" s="242"/>
    </row>
    <row r="348" spans="1:27">
      <c r="A348" s="342" t="s">
        <v>1663</v>
      </c>
      <c r="B348" s="342">
        <v>1000</v>
      </c>
      <c r="C348" s="342">
        <v>1000</v>
      </c>
      <c r="D348" s="342">
        <v>2000</v>
      </c>
      <c r="E348" s="342">
        <v>1000</v>
      </c>
      <c r="F348" s="342">
        <v>1000</v>
      </c>
      <c r="G348" s="342">
        <v>1000</v>
      </c>
      <c r="H348" s="342">
        <v>1000</v>
      </c>
      <c r="I348" s="342">
        <v>1000</v>
      </c>
      <c r="J348" s="342">
        <v>1000</v>
      </c>
      <c r="K348" s="342">
        <v>1000</v>
      </c>
      <c r="L348" s="342">
        <v>1000</v>
      </c>
      <c r="M348" s="342">
        <v>1000</v>
      </c>
      <c r="N348" s="342">
        <v>1000</v>
      </c>
      <c r="O348" s="342">
        <v>1000</v>
      </c>
      <c r="P348" s="342">
        <v>1000</v>
      </c>
      <c r="Q348" s="342">
        <v>0</v>
      </c>
      <c r="R348" s="342">
        <v>0</v>
      </c>
      <c r="S348" s="342">
        <v>0</v>
      </c>
      <c r="T348" s="342">
        <v>0</v>
      </c>
      <c r="U348" s="342">
        <v>0</v>
      </c>
      <c r="V348" s="342">
        <v>0</v>
      </c>
      <c r="W348" s="342">
        <v>1</v>
      </c>
      <c r="X348" s="342">
        <v>0</v>
      </c>
      <c r="Z348" s="242"/>
      <c r="AA348" s="242"/>
    </row>
    <row r="349" spans="1:27">
      <c r="A349" s="342" t="s">
        <v>2133</v>
      </c>
      <c r="B349" s="342">
        <v>1000</v>
      </c>
      <c r="C349" s="342">
        <v>1000</v>
      </c>
      <c r="D349" s="342">
        <v>2000</v>
      </c>
      <c r="E349" s="342">
        <v>1000</v>
      </c>
      <c r="F349" s="342">
        <v>1000</v>
      </c>
      <c r="G349" s="342">
        <v>1000</v>
      </c>
      <c r="H349" s="342">
        <v>1000</v>
      </c>
      <c r="I349" s="342">
        <v>1000</v>
      </c>
      <c r="J349" s="342">
        <v>1000</v>
      </c>
      <c r="K349" s="342">
        <v>1000</v>
      </c>
      <c r="L349" s="342">
        <v>1000</v>
      </c>
      <c r="M349" s="342">
        <v>1000</v>
      </c>
      <c r="N349" s="342">
        <v>1000</v>
      </c>
      <c r="O349" s="342">
        <v>1000</v>
      </c>
      <c r="P349" s="342">
        <v>1000</v>
      </c>
      <c r="Q349" s="342">
        <v>0</v>
      </c>
      <c r="R349" s="342">
        <v>0</v>
      </c>
      <c r="S349" s="342">
        <v>0</v>
      </c>
      <c r="T349" s="342">
        <v>0</v>
      </c>
      <c r="U349" s="342">
        <v>0</v>
      </c>
      <c r="V349" s="342">
        <v>0</v>
      </c>
      <c r="W349" s="342">
        <v>1</v>
      </c>
      <c r="X349" s="342">
        <v>0</v>
      </c>
      <c r="Z349" s="242"/>
      <c r="AA349" s="242"/>
    </row>
    <row r="350" spans="1:27">
      <c r="A350" s="342" t="s">
        <v>1401</v>
      </c>
      <c r="B350" s="342">
        <v>1000</v>
      </c>
      <c r="C350" s="342">
        <v>1000</v>
      </c>
      <c r="D350" s="342">
        <v>2000</v>
      </c>
      <c r="E350" s="342">
        <v>1000</v>
      </c>
      <c r="F350" s="342">
        <v>1000</v>
      </c>
      <c r="G350" s="342">
        <v>1000</v>
      </c>
      <c r="H350" s="342">
        <v>1000</v>
      </c>
      <c r="I350" s="342">
        <v>1000</v>
      </c>
      <c r="J350" s="342">
        <v>1000</v>
      </c>
      <c r="K350" s="342">
        <v>1000</v>
      </c>
      <c r="L350" s="342">
        <v>1000</v>
      </c>
      <c r="M350" s="342">
        <v>1000</v>
      </c>
      <c r="N350" s="342">
        <v>1000</v>
      </c>
      <c r="O350" s="342">
        <v>1000</v>
      </c>
      <c r="P350" s="342">
        <v>1000</v>
      </c>
      <c r="Q350" s="342">
        <v>0</v>
      </c>
      <c r="R350" s="342">
        <v>0</v>
      </c>
      <c r="S350" s="342">
        <v>0</v>
      </c>
      <c r="T350" s="342">
        <v>0</v>
      </c>
      <c r="U350" s="342">
        <v>0</v>
      </c>
      <c r="V350" s="342">
        <v>0</v>
      </c>
      <c r="W350" s="342">
        <v>1</v>
      </c>
      <c r="X350" s="342">
        <v>0</v>
      </c>
      <c r="Z350" s="242"/>
      <c r="AA350" s="242"/>
    </row>
    <row r="351" spans="1:27">
      <c r="A351" s="342" t="s">
        <v>1141</v>
      </c>
      <c r="B351" s="342">
        <v>1000</v>
      </c>
      <c r="C351" s="342">
        <v>1000</v>
      </c>
      <c r="D351" s="342">
        <v>2000</v>
      </c>
      <c r="E351" s="342">
        <v>1000</v>
      </c>
      <c r="F351" s="342">
        <v>1000</v>
      </c>
      <c r="G351" s="342">
        <v>1000</v>
      </c>
      <c r="H351" s="342">
        <v>1000</v>
      </c>
      <c r="I351" s="342">
        <v>1000</v>
      </c>
      <c r="J351" s="342">
        <v>1000</v>
      </c>
      <c r="K351" s="342">
        <v>1000</v>
      </c>
      <c r="L351" s="342">
        <v>1000</v>
      </c>
      <c r="M351" s="342">
        <v>1000</v>
      </c>
      <c r="N351" s="342">
        <v>1000</v>
      </c>
      <c r="O351" s="342">
        <v>1000</v>
      </c>
      <c r="P351" s="342">
        <v>1000</v>
      </c>
      <c r="Q351" s="342">
        <v>0</v>
      </c>
      <c r="R351" s="342">
        <v>0</v>
      </c>
      <c r="S351" s="342">
        <v>0</v>
      </c>
      <c r="T351" s="342">
        <v>0</v>
      </c>
      <c r="U351" s="342">
        <v>0</v>
      </c>
      <c r="V351" s="342">
        <v>0</v>
      </c>
      <c r="W351" s="342">
        <v>1</v>
      </c>
      <c r="X351" s="342">
        <v>0</v>
      </c>
      <c r="Z351" s="242"/>
      <c r="AA351" s="242"/>
    </row>
    <row r="352" spans="1:27">
      <c r="A352" s="342" t="s">
        <v>1534</v>
      </c>
      <c r="B352" s="342">
        <v>1000</v>
      </c>
      <c r="C352" s="342">
        <v>1000</v>
      </c>
      <c r="D352" s="342">
        <v>2000</v>
      </c>
      <c r="E352" s="342">
        <v>1000</v>
      </c>
      <c r="F352" s="342">
        <v>1000</v>
      </c>
      <c r="G352" s="342">
        <v>1000</v>
      </c>
      <c r="H352" s="342">
        <v>1000</v>
      </c>
      <c r="I352" s="342">
        <v>1000</v>
      </c>
      <c r="J352" s="342">
        <v>1000</v>
      </c>
      <c r="K352" s="342">
        <v>1000</v>
      </c>
      <c r="L352" s="342">
        <v>1000</v>
      </c>
      <c r="M352" s="342">
        <v>1000</v>
      </c>
      <c r="N352" s="342">
        <v>1000</v>
      </c>
      <c r="O352" s="342">
        <v>1000</v>
      </c>
      <c r="P352" s="342">
        <v>1000</v>
      </c>
      <c r="Q352" s="342">
        <v>0</v>
      </c>
      <c r="R352" s="342">
        <v>0</v>
      </c>
      <c r="S352" s="342">
        <v>0</v>
      </c>
      <c r="T352" s="342">
        <v>0</v>
      </c>
      <c r="U352" s="342">
        <v>0</v>
      </c>
      <c r="V352" s="342">
        <v>0</v>
      </c>
      <c r="W352" s="342">
        <v>1</v>
      </c>
      <c r="X352" s="342">
        <v>0</v>
      </c>
      <c r="Z352" s="242"/>
      <c r="AA352" s="242"/>
    </row>
    <row r="353" spans="1:27">
      <c r="A353" s="342" t="s">
        <v>2316</v>
      </c>
      <c r="B353" s="342">
        <v>1000</v>
      </c>
      <c r="C353" s="342">
        <v>1000</v>
      </c>
      <c r="D353" s="342">
        <v>2000</v>
      </c>
      <c r="E353" s="342">
        <v>1000</v>
      </c>
      <c r="F353" s="342">
        <v>1000</v>
      </c>
      <c r="G353" s="342">
        <v>1000</v>
      </c>
      <c r="H353" s="342">
        <v>1000</v>
      </c>
      <c r="I353" s="342">
        <v>1000</v>
      </c>
      <c r="J353" s="342">
        <v>1000</v>
      </c>
      <c r="K353" s="342">
        <v>1000</v>
      </c>
      <c r="L353" s="342">
        <v>1000</v>
      </c>
      <c r="M353" s="342">
        <v>1000</v>
      </c>
      <c r="N353" s="342">
        <v>1000</v>
      </c>
      <c r="O353" s="342">
        <v>1000</v>
      </c>
      <c r="P353" s="342">
        <v>1000</v>
      </c>
      <c r="Q353" s="342">
        <v>0</v>
      </c>
      <c r="R353" s="342">
        <v>0</v>
      </c>
      <c r="S353" s="342">
        <v>0</v>
      </c>
      <c r="T353" s="342">
        <v>0</v>
      </c>
      <c r="U353" s="342">
        <v>0</v>
      </c>
      <c r="V353" s="342">
        <v>0</v>
      </c>
      <c r="W353" s="342">
        <v>1</v>
      </c>
      <c r="X353" s="342">
        <v>0</v>
      </c>
      <c r="Z353" s="242"/>
      <c r="AA353" s="242"/>
    </row>
    <row r="354" spans="1:27">
      <c r="A354" s="342" t="s">
        <v>1416</v>
      </c>
      <c r="B354" s="342">
        <v>1000</v>
      </c>
      <c r="C354" s="342">
        <v>1000</v>
      </c>
      <c r="D354" s="342">
        <v>2000</v>
      </c>
      <c r="E354" s="342">
        <v>1000</v>
      </c>
      <c r="F354" s="342">
        <v>1000</v>
      </c>
      <c r="G354" s="342">
        <v>1000</v>
      </c>
      <c r="H354" s="342">
        <v>1000</v>
      </c>
      <c r="I354" s="342">
        <v>1000</v>
      </c>
      <c r="J354" s="342">
        <v>1000</v>
      </c>
      <c r="K354" s="342">
        <v>1000</v>
      </c>
      <c r="L354" s="342">
        <v>1000</v>
      </c>
      <c r="M354" s="342">
        <v>1000</v>
      </c>
      <c r="N354" s="342">
        <v>1000</v>
      </c>
      <c r="O354" s="342">
        <v>1000</v>
      </c>
      <c r="P354" s="342">
        <v>1000</v>
      </c>
      <c r="Q354" s="342">
        <v>0</v>
      </c>
      <c r="R354" s="342">
        <v>0</v>
      </c>
      <c r="S354" s="342">
        <v>0</v>
      </c>
      <c r="T354" s="342">
        <v>0</v>
      </c>
      <c r="U354" s="342">
        <v>0</v>
      </c>
      <c r="V354" s="342">
        <v>0</v>
      </c>
      <c r="W354" s="342">
        <v>1</v>
      </c>
      <c r="X354" s="342">
        <v>0</v>
      </c>
      <c r="Z354" s="242"/>
      <c r="AA354" s="242"/>
    </row>
    <row r="355" spans="1:27">
      <c r="A355" s="342" t="s">
        <v>1379</v>
      </c>
      <c r="B355" s="342">
        <v>1000</v>
      </c>
      <c r="C355" s="342">
        <v>1000</v>
      </c>
      <c r="D355" s="342">
        <v>1000</v>
      </c>
      <c r="E355" s="342">
        <v>1000</v>
      </c>
      <c r="F355" s="342">
        <v>1000</v>
      </c>
      <c r="G355" s="342">
        <v>1000</v>
      </c>
      <c r="H355" s="342">
        <v>1000</v>
      </c>
      <c r="I355" s="342">
        <v>1000</v>
      </c>
      <c r="J355" s="342">
        <v>1000</v>
      </c>
      <c r="K355" s="342">
        <v>1000</v>
      </c>
      <c r="L355" s="342">
        <v>1000</v>
      </c>
      <c r="M355" s="342">
        <v>1000</v>
      </c>
      <c r="N355" s="342">
        <v>1000</v>
      </c>
      <c r="O355" s="342">
        <v>1000</v>
      </c>
      <c r="P355" s="342">
        <v>1000</v>
      </c>
      <c r="Q355" s="342">
        <v>0</v>
      </c>
      <c r="R355" s="342">
        <v>0</v>
      </c>
      <c r="S355" s="342">
        <v>0</v>
      </c>
      <c r="T355" s="342">
        <v>0</v>
      </c>
      <c r="U355" s="342">
        <v>0</v>
      </c>
      <c r="V355" s="342">
        <v>0</v>
      </c>
      <c r="W355" s="342">
        <v>0</v>
      </c>
      <c r="X355" s="342">
        <v>0</v>
      </c>
      <c r="Z355" s="242"/>
      <c r="AA355" s="242"/>
    </row>
    <row r="356" spans="1:27">
      <c r="A356" s="342" t="s">
        <v>1504</v>
      </c>
      <c r="B356" s="342">
        <v>1000</v>
      </c>
      <c r="C356" s="342">
        <v>1000</v>
      </c>
      <c r="D356" s="342">
        <v>1000</v>
      </c>
      <c r="E356" s="342">
        <v>1000</v>
      </c>
      <c r="F356" s="342">
        <v>1000</v>
      </c>
      <c r="G356" s="342">
        <v>1000</v>
      </c>
      <c r="H356" s="342">
        <v>1000</v>
      </c>
      <c r="I356" s="342">
        <v>1000</v>
      </c>
      <c r="J356" s="342">
        <v>1000</v>
      </c>
      <c r="K356" s="342">
        <v>1000</v>
      </c>
      <c r="L356" s="342">
        <v>1000</v>
      </c>
      <c r="M356" s="342">
        <v>1000</v>
      </c>
      <c r="N356" s="342">
        <v>1000</v>
      </c>
      <c r="O356" s="342">
        <v>1000</v>
      </c>
      <c r="P356" s="342">
        <v>1000</v>
      </c>
      <c r="Q356" s="342">
        <v>0</v>
      </c>
      <c r="R356" s="342">
        <v>0</v>
      </c>
      <c r="S356" s="342">
        <v>0</v>
      </c>
      <c r="T356" s="342">
        <v>0</v>
      </c>
      <c r="U356" s="342">
        <v>0</v>
      </c>
      <c r="V356" s="342">
        <v>0</v>
      </c>
      <c r="W356" s="342">
        <v>0</v>
      </c>
      <c r="X356" s="342">
        <v>0</v>
      </c>
      <c r="Z356" s="242"/>
      <c r="AA356" s="242"/>
    </row>
    <row r="357" spans="1:27">
      <c r="A357" s="342" t="s">
        <v>1884</v>
      </c>
      <c r="B357" s="342">
        <v>1000</v>
      </c>
      <c r="C357" s="342">
        <v>1000</v>
      </c>
      <c r="D357" s="342">
        <v>1000</v>
      </c>
      <c r="E357" s="342">
        <v>1000</v>
      </c>
      <c r="F357" s="342">
        <v>1000</v>
      </c>
      <c r="G357" s="342">
        <v>1000</v>
      </c>
      <c r="H357" s="342">
        <v>1000</v>
      </c>
      <c r="I357" s="342">
        <v>1000</v>
      </c>
      <c r="J357" s="342">
        <v>1000</v>
      </c>
      <c r="K357" s="342">
        <v>1000</v>
      </c>
      <c r="L357" s="342">
        <v>1000</v>
      </c>
      <c r="M357" s="342">
        <v>1000</v>
      </c>
      <c r="N357" s="342">
        <v>1000</v>
      </c>
      <c r="O357" s="342">
        <v>1000</v>
      </c>
      <c r="P357" s="342">
        <v>1000</v>
      </c>
      <c r="Q357" s="342">
        <v>0</v>
      </c>
      <c r="R357" s="342">
        <v>0</v>
      </c>
      <c r="S357" s="342">
        <v>0</v>
      </c>
      <c r="T357" s="342">
        <v>0</v>
      </c>
      <c r="U357" s="342">
        <v>0</v>
      </c>
      <c r="V357" s="342">
        <v>0</v>
      </c>
      <c r="W357" s="342">
        <v>0</v>
      </c>
      <c r="X357" s="342">
        <v>0</v>
      </c>
      <c r="Z357" s="242"/>
      <c r="AA357" s="242"/>
    </row>
    <row r="358" spans="1:27">
      <c r="A358" s="342" t="s">
        <v>1863</v>
      </c>
      <c r="B358" s="342">
        <v>1000</v>
      </c>
      <c r="C358" s="342">
        <v>1000</v>
      </c>
      <c r="D358" s="342">
        <v>1000</v>
      </c>
      <c r="E358" s="342">
        <v>1000</v>
      </c>
      <c r="F358" s="342">
        <v>1000</v>
      </c>
      <c r="G358" s="342">
        <v>1000</v>
      </c>
      <c r="H358" s="342">
        <v>1000</v>
      </c>
      <c r="I358" s="342">
        <v>1000</v>
      </c>
      <c r="J358" s="342">
        <v>1000</v>
      </c>
      <c r="K358" s="342">
        <v>1000</v>
      </c>
      <c r="L358" s="342">
        <v>1000</v>
      </c>
      <c r="M358" s="342">
        <v>1000</v>
      </c>
      <c r="N358" s="342">
        <v>1000</v>
      </c>
      <c r="O358" s="342">
        <v>1000</v>
      </c>
      <c r="P358" s="342">
        <v>1000</v>
      </c>
      <c r="Q358" s="342">
        <v>0</v>
      </c>
      <c r="R358" s="342">
        <v>0</v>
      </c>
      <c r="S358" s="342">
        <v>0</v>
      </c>
      <c r="T358" s="342">
        <v>0</v>
      </c>
      <c r="U358" s="342">
        <v>0</v>
      </c>
      <c r="V358" s="342">
        <v>0</v>
      </c>
      <c r="W358" s="342">
        <v>0</v>
      </c>
      <c r="X358" s="342">
        <v>0</v>
      </c>
      <c r="Z358" s="242"/>
      <c r="AA358" s="242"/>
    </row>
    <row r="359" spans="1:27">
      <c r="A359" s="342" t="s">
        <v>1920</v>
      </c>
      <c r="B359" s="342">
        <v>1000</v>
      </c>
      <c r="C359" s="342">
        <v>1000</v>
      </c>
      <c r="D359" s="342">
        <v>1000</v>
      </c>
      <c r="E359" s="342">
        <v>1000</v>
      </c>
      <c r="F359" s="342">
        <v>1000</v>
      </c>
      <c r="G359" s="342">
        <v>1000</v>
      </c>
      <c r="H359" s="342">
        <v>1000</v>
      </c>
      <c r="I359" s="342">
        <v>1000</v>
      </c>
      <c r="J359" s="342">
        <v>1000</v>
      </c>
      <c r="K359" s="342">
        <v>1000</v>
      </c>
      <c r="L359" s="342">
        <v>1000</v>
      </c>
      <c r="M359" s="342">
        <v>1000</v>
      </c>
      <c r="N359" s="342">
        <v>1000</v>
      </c>
      <c r="O359" s="342">
        <v>1000</v>
      </c>
      <c r="P359" s="342">
        <v>1000</v>
      </c>
      <c r="Q359" s="342">
        <v>0</v>
      </c>
      <c r="R359" s="342">
        <v>0</v>
      </c>
      <c r="S359" s="342">
        <v>0</v>
      </c>
      <c r="T359" s="342">
        <v>0</v>
      </c>
      <c r="U359" s="342">
        <v>0</v>
      </c>
      <c r="V359" s="342">
        <v>0</v>
      </c>
      <c r="W359" s="342">
        <v>0</v>
      </c>
      <c r="X359" s="342">
        <v>0</v>
      </c>
      <c r="Z359" s="242"/>
      <c r="AA359" s="242"/>
    </row>
    <row r="360" spans="1:27">
      <c r="A360" s="342" t="s">
        <v>2178</v>
      </c>
      <c r="B360" s="342">
        <v>1000</v>
      </c>
      <c r="C360" s="342">
        <v>1000</v>
      </c>
      <c r="D360" s="342">
        <v>1000</v>
      </c>
      <c r="E360" s="342">
        <v>1000</v>
      </c>
      <c r="F360" s="342">
        <v>1000</v>
      </c>
      <c r="G360" s="342">
        <v>1000</v>
      </c>
      <c r="H360" s="342">
        <v>1000</v>
      </c>
      <c r="I360" s="342">
        <v>1000</v>
      </c>
      <c r="J360" s="342">
        <v>1000</v>
      </c>
      <c r="K360" s="342">
        <v>1000</v>
      </c>
      <c r="L360" s="342">
        <v>1000</v>
      </c>
      <c r="M360" s="342">
        <v>1000</v>
      </c>
      <c r="N360" s="342">
        <v>1000</v>
      </c>
      <c r="O360" s="342">
        <v>1000</v>
      </c>
      <c r="P360" s="342">
        <v>1000</v>
      </c>
      <c r="Q360" s="342">
        <v>0</v>
      </c>
      <c r="R360" s="342">
        <v>0</v>
      </c>
      <c r="S360" s="342">
        <v>0</v>
      </c>
      <c r="T360" s="342">
        <v>0</v>
      </c>
      <c r="U360" s="342">
        <v>0</v>
      </c>
      <c r="V360" s="342">
        <v>0</v>
      </c>
      <c r="W360" s="342">
        <v>0</v>
      </c>
      <c r="X360" s="342">
        <v>0</v>
      </c>
      <c r="Z360" s="242"/>
      <c r="AA360" s="242"/>
    </row>
    <row r="361" spans="1:27">
      <c r="A361" s="342" t="s">
        <v>1797</v>
      </c>
      <c r="B361" s="342">
        <v>1000</v>
      </c>
      <c r="C361" s="342">
        <v>1000</v>
      </c>
      <c r="D361" s="342">
        <v>1000</v>
      </c>
      <c r="E361" s="342">
        <v>1000</v>
      </c>
      <c r="F361" s="342">
        <v>1000</v>
      </c>
      <c r="G361" s="342">
        <v>1000</v>
      </c>
      <c r="H361" s="342">
        <v>1000</v>
      </c>
      <c r="I361" s="342">
        <v>1000</v>
      </c>
      <c r="J361" s="342">
        <v>1000</v>
      </c>
      <c r="K361" s="342">
        <v>1000</v>
      </c>
      <c r="L361" s="342">
        <v>1000</v>
      </c>
      <c r="M361" s="342">
        <v>1000</v>
      </c>
      <c r="N361" s="342">
        <v>1000</v>
      </c>
      <c r="O361" s="342">
        <v>1000</v>
      </c>
      <c r="P361" s="342">
        <v>1000</v>
      </c>
      <c r="Q361" s="342">
        <v>0</v>
      </c>
      <c r="R361" s="342">
        <v>0</v>
      </c>
      <c r="S361" s="342">
        <v>0</v>
      </c>
      <c r="T361" s="342">
        <v>0</v>
      </c>
      <c r="U361" s="342">
        <v>0</v>
      </c>
      <c r="V361" s="342">
        <v>0</v>
      </c>
      <c r="W361" s="342">
        <v>0</v>
      </c>
      <c r="X361" s="342">
        <v>0</v>
      </c>
      <c r="Z361" s="242"/>
      <c r="AA361" s="242"/>
    </row>
    <row r="362" spans="1:27">
      <c r="A362" s="342" t="s">
        <v>2025</v>
      </c>
      <c r="B362" s="342">
        <v>1000</v>
      </c>
      <c r="C362" s="342">
        <v>1000</v>
      </c>
      <c r="D362" s="342">
        <v>1000</v>
      </c>
      <c r="E362" s="342">
        <v>1000</v>
      </c>
      <c r="F362" s="342">
        <v>1000</v>
      </c>
      <c r="G362" s="342">
        <v>1000</v>
      </c>
      <c r="H362" s="342">
        <v>1000</v>
      </c>
      <c r="I362" s="342">
        <v>1000</v>
      </c>
      <c r="J362" s="342">
        <v>1000</v>
      </c>
      <c r="K362" s="342">
        <v>1000</v>
      </c>
      <c r="L362" s="342">
        <v>1000</v>
      </c>
      <c r="M362" s="342">
        <v>1000</v>
      </c>
      <c r="N362" s="342">
        <v>1000</v>
      </c>
      <c r="O362" s="342">
        <v>1000</v>
      </c>
      <c r="P362" s="342">
        <v>1000</v>
      </c>
      <c r="Q362" s="342">
        <v>0</v>
      </c>
      <c r="R362" s="342">
        <v>0</v>
      </c>
      <c r="S362" s="342">
        <v>0</v>
      </c>
      <c r="T362" s="342">
        <v>0</v>
      </c>
      <c r="U362" s="342">
        <v>0</v>
      </c>
      <c r="V362" s="342">
        <v>0</v>
      </c>
      <c r="W362" s="342">
        <v>0</v>
      </c>
      <c r="X362" s="342">
        <v>0</v>
      </c>
      <c r="Z362" s="242"/>
      <c r="AA362" s="242"/>
    </row>
    <row r="363" spans="1:27">
      <c r="A363" s="342" t="s">
        <v>1681</v>
      </c>
      <c r="B363" s="342">
        <v>1000</v>
      </c>
      <c r="C363" s="342">
        <v>1000</v>
      </c>
      <c r="D363" s="342">
        <v>1000</v>
      </c>
      <c r="E363" s="342">
        <v>1000</v>
      </c>
      <c r="F363" s="342">
        <v>1000</v>
      </c>
      <c r="G363" s="342">
        <v>1000</v>
      </c>
      <c r="H363" s="342">
        <v>1000</v>
      </c>
      <c r="I363" s="342">
        <v>1000</v>
      </c>
      <c r="J363" s="342">
        <v>1000</v>
      </c>
      <c r="K363" s="342">
        <v>1000</v>
      </c>
      <c r="L363" s="342">
        <v>1000</v>
      </c>
      <c r="M363" s="342">
        <v>1000</v>
      </c>
      <c r="N363" s="342">
        <v>1000</v>
      </c>
      <c r="O363" s="342">
        <v>1000</v>
      </c>
      <c r="P363" s="342">
        <v>1000</v>
      </c>
      <c r="Q363" s="342">
        <v>0</v>
      </c>
      <c r="R363" s="342">
        <v>0</v>
      </c>
      <c r="S363" s="342">
        <v>0</v>
      </c>
      <c r="T363" s="342">
        <v>0</v>
      </c>
      <c r="U363" s="342">
        <v>0</v>
      </c>
      <c r="V363" s="342">
        <v>0</v>
      </c>
      <c r="W363" s="342">
        <v>0</v>
      </c>
      <c r="X363" s="342">
        <v>0</v>
      </c>
      <c r="Z363" s="242"/>
      <c r="AA363" s="242"/>
    </row>
    <row r="364" spans="1:27">
      <c r="A364" s="342" t="s">
        <v>2358</v>
      </c>
      <c r="B364" s="342">
        <v>1000</v>
      </c>
      <c r="C364" s="342">
        <v>1000</v>
      </c>
      <c r="D364" s="342">
        <v>1000</v>
      </c>
      <c r="E364" s="342">
        <v>1000</v>
      </c>
      <c r="F364" s="342">
        <v>1000</v>
      </c>
      <c r="G364" s="342">
        <v>1000</v>
      </c>
      <c r="H364" s="342">
        <v>1000</v>
      </c>
      <c r="I364" s="342">
        <v>1000</v>
      </c>
      <c r="J364" s="342">
        <v>1000</v>
      </c>
      <c r="K364" s="342">
        <v>1000</v>
      </c>
      <c r="L364" s="342">
        <v>1000</v>
      </c>
      <c r="M364" s="342">
        <v>1000</v>
      </c>
      <c r="N364" s="342">
        <v>1000</v>
      </c>
      <c r="O364" s="342">
        <v>1000</v>
      </c>
      <c r="P364" s="342">
        <v>1000</v>
      </c>
      <c r="Q364" s="342">
        <v>0</v>
      </c>
      <c r="R364" s="342">
        <v>0</v>
      </c>
      <c r="S364" s="342">
        <v>0</v>
      </c>
      <c r="T364" s="342">
        <v>0</v>
      </c>
      <c r="U364" s="342">
        <v>0</v>
      </c>
      <c r="V364" s="342">
        <v>0</v>
      </c>
      <c r="W364" s="342">
        <v>0</v>
      </c>
      <c r="X364" s="342">
        <v>0</v>
      </c>
      <c r="Z364" s="242"/>
      <c r="AA364" s="242"/>
    </row>
    <row r="365" spans="1:27">
      <c r="A365" s="342" t="s">
        <v>1145</v>
      </c>
      <c r="B365" s="342">
        <v>1000</v>
      </c>
      <c r="C365" s="342">
        <v>1000</v>
      </c>
      <c r="D365" s="342">
        <v>1000</v>
      </c>
      <c r="E365" s="342">
        <v>1000</v>
      </c>
      <c r="F365" s="342">
        <v>1000</v>
      </c>
      <c r="G365" s="342">
        <v>1000</v>
      </c>
      <c r="H365" s="342">
        <v>1000</v>
      </c>
      <c r="I365" s="342">
        <v>1000</v>
      </c>
      <c r="J365" s="342">
        <v>1000</v>
      </c>
      <c r="K365" s="342">
        <v>1000</v>
      </c>
      <c r="L365" s="342">
        <v>1000</v>
      </c>
      <c r="M365" s="342">
        <v>1000</v>
      </c>
      <c r="N365" s="342">
        <v>1000</v>
      </c>
      <c r="O365" s="342">
        <v>1000</v>
      </c>
      <c r="P365" s="342">
        <v>1000</v>
      </c>
      <c r="Q365" s="342">
        <v>0</v>
      </c>
      <c r="R365" s="342">
        <v>0</v>
      </c>
      <c r="S365" s="342">
        <v>0</v>
      </c>
      <c r="T365" s="342">
        <v>0</v>
      </c>
      <c r="U365" s="342">
        <v>0</v>
      </c>
      <c r="V365" s="342">
        <v>0</v>
      </c>
      <c r="W365" s="342">
        <v>0</v>
      </c>
      <c r="X365" s="342">
        <v>1</v>
      </c>
      <c r="Z365" s="242"/>
      <c r="AA365" s="242"/>
    </row>
    <row r="366" spans="1:27">
      <c r="A366" s="342" t="s">
        <v>1179</v>
      </c>
      <c r="B366" s="342">
        <v>1000</v>
      </c>
      <c r="C366" s="342">
        <v>1000</v>
      </c>
      <c r="D366" s="342">
        <v>1000</v>
      </c>
      <c r="E366" s="342">
        <v>1000</v>
      </c>
      <c r="F366" s="342">
        <v>1000</v>
      </c>
      <c r="G366" s="342">
        <v>1000</v>
      </c>
      <c r="H366" s="342">
        <v>1000</v>
      </c>
      <c r="I366" s="342">
        <v>1000</v>
      </c>
      <c r="J366" s="342">
        <v>1000</v>
      </c>
      <c r="K366" s="342">
        <v>1000</v>
      </c>
      <c r="L366" s="342">
        <v>1000</v>
      </c>
      <c r="M366" s="342">
        <v>1000</v>
      </c>
      <c r="N366" s="342">
        <v>1000</v>
      </c>
      <c r="O366" s="342">
        <v>1000</v>
      </c>
      <c r="P366" s="342">
        <v>1000</v>
      </c>
      <c r="Q366" s="342">
        <v>0</v>
      </c>
      <c r="R366" s="342">
        <v>0</v>
      </c>
      <c r="S366" s="342">
        <v>0</v>
      </c>
      <c r="T366" s="342">
        <v>0</v>
      </c>
      <c r="U366" s="342">
        <v>0</v>
      </c>
      <c r="V366" s="342">
        <v>0</v>
      </c>
      <c r="W366" s="342">
        <v>0</v>
      </c>
      <c r="X366" s="342">
        <v>1</v>
      </c>
      <c r="Z366" s="242"/>
      <c r="AA366" s="242"/>
    </row>
    <row r="367" spans="1:27">
      <c r="A367" s="342" t="s">
        <v>1185</v>
      </c>
      <c r="B367" s="342">
        <v>1000</v>
      </c>
      <c r="C367" s="342">
        <v>1000</v>
      </c>
      <c r="D367" s="342">
        <v>1000</v>
      </c>
      <c r="E367" s="342">
        <v>1000</v>
      </c>
      <c r="F367" s="342">
        <v>1000</v>
      </c>
      <c r="G367" s="342">
        <v>1000</v>
      </c>
      <c r="H367" s="342">
        <v>1000</v>
      </c>
      <c r="I367" s="342">
        <v>1000</v>
      </c>
      <c r="J367" s="342">
        <v>1000</v>
      </c>
      <c r="K367" s="342">
        <v>1000</v>
      </c>
      <c r="L367" s="342">
        <v>1000</v>
      </c>
      <c r="M367" s="342">
        <v>1000</v>
      </c>
      <c r="N367" s="342">
        <v>1000</v>
      </c>
      <c r="O367" s="342">
        <v>1000</v>
      </c>
      <c r="P367" s="342">
        <v>1000</v>
      </c>
      <c r="Q367" s="342">
        <v>0</v>
      </c>
      <c r="R367" s="342">
        <v>0</v>
      </c>
      <c r="S367" s="342">
        <v>0</v>
      </c>
      <c r="T367" s="342">
        <v>0</v>
      </c>
      <c r="U367" s="342">
        <v>0</v>
      </c>
      <c r="V367" s="342">
        <v>0</v>
      </c>
      <c r="W367" s="342">
        <v>0</v>
      </c>
      <c r="X367" s="342">
        <v>1</v>
      </c>
      <c r="Z367" s="242"/>
      <c r="AA367" s="242"/>
    </row>
    <row r="368" spans="1:27">
      <c r="A368" s="342" t="s">
        <v>1254</v>
      </c>
      <c r="B368" s="342">
        <v>1000</v>
      </c>
      <c r="C368" s="342">
        <v>1000</v>
      </c>
      <c r="D368" s="342">
        <v>1000</v>
      </c>
      <c r="E368" s="342">
        <v>1000</v>
      </c>
      <c r="F368" s="342">
        <v>1000</v>
      </c>
      <c r="G368" s="342">
        <v>1000</v>
      </c>
      <c r="H368" s="342">
        <v>1000</v>
      </c>
      <c r="I368" s="342">
        <v>1000</v>
      </c>
      <c r="J368" s="342">
        <v>1000</v>
      </c>
      <c r="K368" s="342">
        <v>1000</v>
      </c>
      <c r="L368" s="342">
        <v>1000</v>
      </c>
      <c r="M368" s="342">
        <v>1000</v>
      </c>
      <c r="N368" s="342">
        <v>1000</v>
      </c>
      <c r="O368" s="342">
        <v>1000</v>
      </c>
      <c r="P368" s="342">
        <v>1000</v>
      </c>
      <c r="Q368" s="342">
        <v>0</v>
      </c>
      <c r="R368" s="342">
        <v>0</v>
      </c>
      <c r="S368" s="342">
        <v>0</v>
      </c>
      <c r="T368" s="342">
        <v>0</v>
      </c>
      <c r="U368" s="342">
        <v>0</v>
      </c>
      <c r="V368" s="342">
        <v>0</v>
      </c>
      <c r="W368" s="342">
        <v>0</v>
      </c>
      <c r="X368" s="342">
        <v>1</v>
      </c>
      <c r="Z368" s="242"/>
      <c r="AA368" s="242"/>
    </row>
    <row r="369" spans="1:27">
      <c r="A369" s="342" t="s">
        <v>1280</v>
      </c>
      <c r="B369" s="342">
        <v>1000</v>
      </c>
      <c r="C369" s="342">
        <v>1000</v>
      </c>
      <c r="D369" s="342">
        <v>1000</v>
      </c>
      <c r="E369" s="342">
        <v>1000</v>
      </c>
      <c r="F369" s="342">
        <v>1000</v>
      </c>
      <c r="G369" s="342">
        <v>1000</v>
      </c>
      <c r="H369" s="342">
        <v>1000</v>
      </c>
      <c r="I369" s="342">
        <v>1000</v>
      </c>
      <c r="J369" s="342">
        <v>1000</v>
      </c>
      <c r="K369" s="342">
        <v>1000</v>
      </c>
      <c r="L369" s="342">
        <v>1000</v>
      </c>
      <c r="M369" s="342">
        <v>1000</v>
      </c>
      <c r="N369" s="342">
        <v>1000</v>
      </c>
      <c r="O369" s="342">
        <v>1000</v>
      </c>
      <c r="P369" s="342">
        <v>1000</v>
      </c>
      <c r="Q369" s="342">
        <v>0</v>
      </c>
      <c r="R369" s="342">
        <v>0</v>
      </c>
      <c r="S369" s="342">
        <v>0</v>
      </c>
      <c r="T369" s="342">
        <v>0</v>
      </c>
      <c r="U369" s="342">
        <v>0</v>
      </c>
      <c r="V369" s="342">
        <v>0</v>
      </c>
      <c r="W369" s="342">
        <v>0</v>
      </c>
      <c r="X369" s="342">
        <v>1</v>
      </c>
      <c r="Z369" s="242"/>
      <c r="AA369" s="242"/>
    </row>
    <row r="370" spans="1:27">
      <c r="A370" s="342" t="s">
        <v>1313</v>
      </c>
      <c r="B370" s="342">
        <v>1000</v>
      </c>
      <c r="C370" s="342">
        <v>1000</v>
      </c>
      <c r="D370" s="342">
        <v>1000</v>
      </c>
      <c r="E370" s="342">
        <v>1000</v>
      </c>
      <c r="F370" s="342">
        <v>1000</v>
      </c>
      <c r="G370" s="342">
        <v>1000</v>
      </c>
      <c r="H370" s="342">
        <v>1000</v>
      </c>
      <c r="I370" s="342">
        <v>1000</v>
      </c>
      <c r="J370" s="342">
        <v>1000</v>
      </c>
      <c r="K370" s="342">
        <v>1000</v>
      </c>
      <c r="L370" s="342">
        <v>1000</v>
      </c>
      <c r="M370" s="342">
        <v>1000</v>
      </c>
      <c r="N370" s="342">
        <v>1000</v>
      </c>
      <c r="O370" s="342">
        <v>1000</v>
      </c>
      <c r="P370" s="342">
        <v>1000</v>
      </c>
      <c r="Q370" s="342">
        <v>0</v>
      </c>
      <c r="R370" s="342">
        <v>0</v>
      </c>
      <c r="S370" s="342">
        <v>0</v>
      </c>
      <c r="T370" s="342">
        <v>0</v>
      </c>
      <c r="U370" s="342">
        <v>0</v>
      </c>
      <c r="V370" s="342">
        <v>0</v>
      </c>
      <c r="W370" s="342">
        <v>0</v>
      </c>
      <c r="X370" s="342">
        <v>1</v>
      </c>
      <c r="Z370" s="242"/>
      <c r="AA370" s="242"/>
    </row>
    <row r="371" spans="1:27">
      <c r="A371" s="342" t="s">
        <v>1337</v>
      </c>
      <c r="B371" s="342">
        <v>1000</v>
      </c>
      <c r="C371" s="342">
        <v>1000</v>
      </c>
      <c r="D371" s="342">
        <v>1000</v>
      </c>
      <c r="E371" s="342">
        <v>1000</v>
      </c>
      <c r="F371" s="342">
        <v>1000</v>
      </c>
      <c r="G371" s="342">
        <v>1000</v>
      </c>
      <c r="H371" s="342">
        <v>1000</v>
      </c>
      <c r="I371" s="342">
        <v>1000</v>
      </c>
      <c r="J371" s="342">
        <v>1000</v>
      </c>
      <c r="K371" s="342">
        <v>1000</v>
      </c>
      <c r="L371" s="342">
        <v>1000</v>
      </c>
      <c r="M371" s="342">
        <v>1000</v>
      </c>
      <c r="N371" s="342">
        <v>1000</v>
      </c>
      <c r="O371" s="342">
        <v>1000</v>
      </c>
      <c r="P371" s="342">
        <v>1000</v>
      </c>
      <c r="Q371" s="342">
        <v>0</v>
      </c>
      <c r="R371" s="342">
        <v>0</v>
      </c>
      <c r="S371" s="342">
        <v>0</v>
      </c>
      <c r="T371" s="342">
        <v>0</v>
      </c>
      <c r="U371" s="342">
        <v>0</v>
      </c>
      <c r="V371" s="342">
        <v>0</v>
      </c>
      <c r="W371" s="342">
        <v>0</v>
      </c>
      <c r="X371" s="342">
        <v>1</v>
      </c>
      <c r="Z371" s="242"/>
      <c r="AA371" s="242"/>
    </row>
    <row r="372" spans="1:27">
      <c r="A372" s="342" t="s">
        <v>1364</v>
      </c>
      <c r="B372" s="342">
        <v>1000</v>
      </c>
      <c r="C372" s="342">
        <v>1000</v>
      </c>
      <c r="D372" s="342">
        <v>1000</v>
      </c>
      <c r="E372" s="342">
        <v>1000</v>
      </c>
      <c r="F372" s="342">
        <v>1000</v>
      </c>
      <c r="G372" s="342">
        <v>1000</v>
      </c>
      <c r="H372" s="342">
        <v>1000</v>
      </c>
      <c r="I372" s="342">
        <v>1000</v>
      </c>
      <c r="J372" s="342">
        <v>1000</v>
      </c>
      <c r="K372" s="342">
        <v>1000</v>
      </c>
      <c r="L372" s="342">
        <v>1000</v>
      </c>
      <c r="M372" s="342">
        <v>1000</v>
      </c>
      <c r="N372" s="342">
        <v>1000</v>
      </c>
      <c r="O372" s="342">
        <v>1000</v>
      </c>
      <c r="P372" s="342">
        <v>1000</v>
      </c>
      <c r="Q372" s="342">
        <v>0</v>
      </c>
      <c r="R372" s="342">
        <v>0</v>
      </c>
      <c r="S372" s="342">
        <v>0</v>
      </c>
      <c r="T372" s="342">
        <v>0</v>
      </c>
      <c r="U372" s="342">
        <v>0</v>
      </c>
      <c r="V372" s="342">
        <v>0</v>
      </c>
      <c r="W372" s="342">
        <v>0</v>
      </c>
      <c r="X372" s="342">
        <v>1</v>
      </c>
      <c r="Z372" s="242"/>
      <c r="AA372" s="242"/>
    </row>
    <row r="373" spans="1:27">
      <c r="A373" s="342" t="s">
        <v>1389</v>
      </c>
      <c r="B373" s="342">
        <v>1000</v>
      </c>
      <c r="C373" s="342">
        <v>1000</v>
      </c>
      <c r="D373" s="342">
        <v>1000</v>
      </c>
      <c r="E373" s="342">
        <v>1000</v>
      </c>
      <c r="F373" s="342">
        <v>1000</v>
      </c>
      <c r="G373" s="342">
        <v>1000</v>
      </c>
      <c r="H373" s="342">
        <v>1000</v>
      </c>
      <c r="I373" s="342">
        <v>1000</v>
      </c>
      <c r="J373" s="342">
        <v>1000</v>
      </c>
      <c r="K373" s="342">
        <v>1000</v>
      </c>
      <c r="L373" s="342">
        <v>1000</v>
      </c>
      <c r="M373" s="342">
        <v>1000</v>
      </c>
      <c r="N373" s="342">
        <v>1000</v>
      </c>
      <c r="O373" s="342">
        <v>1000</v>
      </c>
      <c r="P373" s="342">
        <v>1000</v>
      </c>
      <c r="Q373" s="342">
        <v>0</v>
      </c>
      <c r="R373" s="342">
        <v>0</v>
      </c>
      <c r="S373" s="342">
        <v>0</v>
      </c>
      <c r="T373" s="342">
        <v>0</v>
      </c>
      <c r="U373" s="342">
        <v>0</v>
      </c>
      <c r="V373" s="342">
        <v>0</v>
      </c>
      <c r="W373" s="342">
        <v>0</v>
      </c>
      <c r="X373" s="342">
        <v>1</v>
      </c>
      <c r="Z373" s="242"/>
      <c r="AA373" s="242"/>
    </row>
    <row r="374" spans="1:27">
      <c r="A374" s="342" t="s">
        <v>1404</v>
      </c>
      <c r="B374" s="342">
        <v>1000</v>
      </c>
      <c r="C374" s="342">
        <v>1000</v>
      </c>
      <c r="D374" s="342">
        <v>1000</v>
      </c>
      <c r="E374" s="342">
        <v>1000</v>
      </c>
      <c r="F374" s="342">
        <v>1000</v>
      </c>
      <c r="G374" s="342">
        <v>1000</v>
      </c>
      <c r="H374" s="342">
        <v>1000</v>
      </c>
      <c r="I374" s="342">
        <v>1000</v>
      </c>
      <c r="J374" s="342">
        <v>1000</v>
      </c>
      <c r="K374" s="342">
        <v>1000</v>
      </c>
      <c r="L374" s="342">
        <v>1000</v>
      </c>
      <c r="M374" s="342">
        <v>1000</v>
      </c>
      <c r="N374" s="342">
        <v>1000</v>
      </c>
      <c r="O374" s="342">
        <v>1000</v>
      </c>
      <c r="P374" s="342">
        <v>1000</v>
      </c>
      <c r="Q374" s="342">
        <v>0</v>
      </c>
      <c r="R374" s="342">
        <v>0</v>
      </c>
      <c r="S374" s="342">
        <v>0</v>
      </c>
      <c r="T374" s="342">
        <v>0</v>
      </c>
      <c r="U374" s="342">
        <v>0</v>
      </c>
      <c r="V374" s="342">
        <v>0</v>
      </c>
      <c r="W374" s="342">
        <v>0</v>
      </c>
      <c r="X374" s="342">
        <v>1</v>
      </c>
      <c r="Z374" s="242"/>
      <c r="AA374" s="242"/>
    </row>
    <row r="375" spans="1:27">
      <c r="A375" s="342" t="s">
        <v>1428</v>
      </c>
      <c r="B375" s="342">
        <v>1000</v>
      </c>
      <c r="C375" s="342">
        <v>1000</v>
      </c>
      <c r="D375" s="342">
        <v>1000</v>
      </c>
      <c r="E375" s="342">
        <v>1000</v>
      </c>
      <c r="F375" s="342">
        <v>1000</v>
      </c>
      <c r="G375" s="342">
        <v>1000</v>
      </c>
      <c r="H375" s="342">
        <v>1000</v>
      </c>
      <c r="I375" s="342">
        <v>1000</v>
      </c>
      <c r="J375" s="342">
        <v>1000</v>
      </c>
      <c r="K375" s="342">
        <v>1000</v>
      </c>
      <c r="L375" s="342">
        <v>1000</v>
      </c>
      <c r="M375" s="342">
        <v>1000</v>
      </c>
      <c r="N375" s="342">
        <v>1000</v>
      </c>
      <c r="O375" s="342">
        <v>1000</v>
      </c>
      <c r="P375" s="342">
        <v>1000</v>
      </c>
      <c r="Q375" s="342">
        <v>0</v>
      </c>
      <c r="R375" s="342">
        <v>0</v>
      </c>
      <c r="S375" s="342">
        <v>0</v>
      </c>
      <c r="T375" s="342">
        <v>0</v>
      </c>
      <c r="U375" s="342">
        <v>0</v>
      </c>
      <c r="V375" s="342">
        <v>0</v>
      </c>
      <c r="W375" s="342">
        <v>0</v>
      </c>
      <c r="X375" s="342">
        <v>1</v>
      </c>
      <c r="Z375" s="242"/>
      <c r="AA375" s="242"/>
    </row>
    <row r="376" spans="1:27">
      <c r="A376" s="342" t="s">
        <v>1468</v>
      </c>
      <c r="B376" s="342">
        <v>1000</v>
      </c>
      <c r="C376" s="342">
        <v>1000</v>
      </c>
      <c r="D376" s="342">
        <v>1000</v>
      </c>
      <c r="E376" s="342">
        <v>1000</v>
      </c>
      <c r="F376" s="342">
        <v>1000</v>
      </c>
      <c r="G376" s="342">
        <v>1000</v>
      </c>
      <c r="H376" s="342">
        <v>1000</v>
      </c>
      <c r="I376" s="342">
        <v>1000</v>
      </c>
      <c r="J376" s="342">
        <v>1000</v>
      </c>
      <c r="K376" s="342">
        <v>1000</v>
      </c>
      <c r="L376" s="342">
        <v>1000</v>
      </c>
      <c r="M376" s="342">
        <v>1000</v>
      </c>
      <c r="N376" s="342">
        <v>1000</v>
      </c>
      <c r="O376" s="342">
        <v>1000</v>
      </c>
      <c r="P376" s="342">
        <v>1000</v>
      </c>
      <c r="Q376" s="342">
        <v>0</v>
      </c>
      <c r="R376" s="342">
        <v>0</v>
      </c>
      <c r="S376" s="342">
        <v>0</v>
      </c>
      <c r="T376" s="342">
        <v>0</v>
      </c>
      <c r="U376" s="342">
        <v>0</v>
      </c>
      <c r="V376" s="342">
        <v>0</v>
      </c>
      <c r="W376" s="342">
        <v>0</v>
      </c>
      <c r="X376" s="342">
        <v>1</v>
      </c>
      <c r="Z376" s="242"/>
      <c r="AA376" s="242"/>
    </row>
    <row r="377" spans="1:27">
      <c r="A377" s="342" t="s">
        <v>1495</v>
      </c>
      <c r="B377" s="342">
        <v>1000</v>
      </c>
      <c r="C377" s="342">
        <v>1000</v>
      </c>
      <c r="D377" s="342">
        <v>1000</v>
      </c>
      <c r="E377" s="342">
        <v>1000</v>
      </c>
      <c r="F377" s="342">
        <v>1000</v>
      </c>
      <c r="G377" s="342">
        <v>1000</v>
      </c>
      <c r="H377" s="342">
        <v>1000</v>
      </c>
      <c r="I377" s="342">
        <v>1000</v>
      </c>
      <c r="J377" s="342">
        <v>1000</v>
      </c>
      <c r="K377" s="342">
        <v>1000</v>
      </c>
      <c r="L377" s="342">
        <v>1000</v>
      </c>
      <c r="M377" s="342">
        <v>1000</v>
      </c>
      <c r="N377" s="342">
        <v>1000</v>
      </c>
      <c r="O377" s="342">
        <v>1000</v>
      </c>
      <c r="P377" s="342">
        <v>1000</v>
      </c>
      <c r="Q377" s="342">
        <v>0</v>
      </c>
      <c r="R377" s="342">
        <v>0</v>
      </c>
      <c r="S377" s="342">
        <v>0</v>
      </c>
      <c r="T377" s="342">
        <v>0</v>
      </c>
      <c r="U377" s="342">
        <v>0</v>
      </c>
      <c r="V377" s="342">
        <v>0</v>
      </c>
      <c r="W377" s="342">
        <v>0</v>
      </c>
      <c r="X377" s="342">
        <v>1</v>
      </c>
      <c r="Z377" s="242"/>
      <c r="AA377" s="242"/>
    </row>
    <row r="378" spans="1:27">
      <c r="A378" s="342" t="s">
        <v>1600</v>
      </c>
      <c r="B378" s="342">
        <v>1000</v>
      </c>
      <c r="C378" s="342">
        <v>1000</v>
      </c>
      <c r="D378" s="342">
        <v>1000</v>
      </c>
      <c r="E378" s="342">
        <v>1000</v>
      </c>
      <c r="F378" s="342">
        <v>1000</v>
      </c>
      <c r="G378" s="342">
        <v>1000</v>
      </c>
      <c r="H378" s="342">
        <v>1000</v>
      </c>
      <c r="I378" s="342">
        <v>1000</v>
      </c>
      <c r="J378" s="342">
        <v>1000</v>
      </c>
      <c r="K378" s="342">
        <v>1000</v>
      </c>
      <c r="L378" s="342">
        <v>1000</v>
      </c>
      <c r="M378" s="342">
        <v>1000</v>
      </c>
      <c r="N378" s="342">
        <v>1000</v>
      </c>
      <c r="O378" s="342">
        <v>1000</v>
      </c>
      <c r="P378" s="342">
        <v>1000</v>
      </c>
      <c r="Q378" s="342">
        <v>0</v>
      </c>
      <c r="R378" s="342">
        <v>0</v>
      </c>
      <c r="S378" s="342">
        <v>0</v>
      </c>
      <c r="T378" s="342">
        <v>0</v>
      </c>
      <c r="U378" s="342">
        <v>0</v>
      </c>
      <c r="V378" s="342">
        <v>0</v>
      </c>
      <c r="W378" s="342">
        <v>0</v>
      </c>
      <c r="X378" s="342">
        <v>1</v>
      </c>
      <c r="Z378" s="242"/>
      <c r="AA378" s="242"/>
    </row>
    <row r="379" spans="1:27">
      <c r="A379" s="342" t="s">
        <v>1630</v>
      </c>
      <c r="B379" s="342">
        <v>1000</v>
      </c>
      <c r="C379" s="342">
        <v>1000</v>
      </c>
      <c r="D379" s="342">
        <v>1000</v>
      </c>
      <c r="E379" s="342">
        <v>1000</v>
      </c>
      <c r="F379" s="342">
        <v>1000</v>
      </c>
      <c r="G379" s="342">
        <v>1000</v>
      </c>
      <c r="H379" s="342">
        <v>1000</v>
      </c>
      <c r="I379" s="342">
        <v>1000</v>
      </c>
      <c r="J379" s="342">
        <v>1000</v>
      </c>
      <c r="K379" s="342">
        <v>1000</v>
      </c>
      <c r="L379" s="342">
        <v>1000</v>
      </c>
      <c r="M379" s="342">
        <v>1000</v>
      </c>
      <c r="N379" s="342">
        <v>1000</v>
      </c>
      <c r="O379" s="342">
        <v>1000</v>
      </c>
      <c r="P379" s="342">
        <v>1000</v>
      </c>
      <c r="Q379" s="342">
        <v>0</v>
      </c>
      <c r="R379" s="342">
        <v>0</v>
      </c>
      <c r="S379" s="342">
        <v>0</v>
      </c>
      <c r="T379" s="342">
        <v>0</v>
      </c>
      <c r="U379" s="342">
        <v>0</v>
      </c>
      <c r="V379" s="342">
        <v>0</v>
      </c>
      <c r="W379" s="342">
        <v>0</v>
      </c>
      <c r="X379" s="342">
        <v>1</v>
      </c>
      <c r="Z379" s="242"/>
      <c r="AA379" s="242"/>
    </row>
    <row r="380" spans="1:27">
      <c r="A380" s="342" t="s">
        <v>1660</v>
      </c>
      <c r="B380" s="342">
        <v>1000</v>
      </c>
      <c r="C380" s="342">
        <v>1000</v>
      </c>
      <c r="D380" s="342">
        <v>1000</v>
      </c>
      <c r="E380" s="342">
        <v>1000</v>
      </c>
      <c r="F380" s="342">
        <v>1000</v>
      </c>
      <c r="G380" s="342">
        <v>1000</v>
      </c>
      <c r="H380" s="342">
        <v>1000</v>
      </c>
      <c r="I380" s="342">
        <v>1000</v>
      </c>
      <c r="J380" s="342">
        <v>1000</v>
      </c>
      <c r="K380" s="342">
        <v>1000</v>
      </c>
      <c r="L380" s="342">
        <v>1000</v>
      </c>
      <c r="M380" s="342">
        <v>1000</v>
      </c>
      <c r="N380" s="342">
        <v>1000</v>
      </c>
      <c r="O380" s="342">
        <v>1000</v>
      </c>
      <c r="P380" s="342">
        <v>1000</v>
      </c>
      <c r="Q380" s="342">
        <v>0</v>
      </c>
      <c r="R380" s="342">
        <v>0</v>
      </c>
      <c r="S380" s="342">
        <v>0</v>
      </c>
      <c r="T380" s="342">
        <v>0</v>
      </c>
      <c r="U380" s="342">
        <v>0</v>
      </c>
      <c r="V380" s="342">
        <v>0</v>
      </c>
      <c r="W380" s="342">
        <v>0</v>
      </c>
      <c r="X380" s="342">
        <v>1</v>
      </c>
      <c r="Z380" s="242"/>
      <c r="AA380" s="242"/>
    </row>
    <row r="381" spans="1:27">
      <c r="A381" s="342" t="s">
        <v>1690</v>
      </c>
      <c r="B381" s="342">
        <v>1000</v>
      </c>
      <c r="C381" s="342">
        <v>1000</v>
      </c>
      <c r="D381" s="342">
        <v>1000</v>
      </c>
      <c r="E381" s="342">
        <v>1000</v>
      </c>
      <c r="F381" s="342">
        <v>1000</v>
      </c>
      <c r="G381" s="342">
        <v>1000</v>
      </c>
      <c r="H381" s="342">
        <v>1000</v>
      </c>
      <c r="I381" s="342">
        <v>1000</v>
      </c>
      <c r="J381" s="342">
        <v>1000</v>
      </c>
      <c r="K381" s="342">
        <v>1000</v>
      </c>
      <c r="L381" s="342">
        <v>1000</v>
      </c>
      <c r="M381" s="342">
        <v>1000</v>
      </c>
      <c r="N381" s="342">
        <v>1000</v>
      </c>
      <c r="O381" s="342">
        <v>1000</v>
      </c>
      <c r="P381" s="342">
        <v>1000</v>
      </c>
      <c r="Q381" s="342">
        <v>0</v>
      </c>
      <c r="R381" s="342">
        <v>0</v>
      </c>
      <c r="S381" s="342">
        <v>0</v>
      </c>
      <c r="T381" s="342">
        <v>0</v>
      </c>
      <c r="U381" s="342">
        <v>0</v>
      </c>
      <c r="V381" s="342">
        <v>0</v>
      </c>
      <c r="W381" s="342">
        <v>0</v>
      </c>
      <c r="X381" s="342">
        <v>1</v>
      </c>
      <c r="Z381" s="242"/>
      <c r="AA381" s="242"/>
    </row>
    <row r="382" spans="1:27">
      <c r="A382" s="342" t="s">
        <v>1710</v>
      </c>
      <c r="B382" s="342">
        <v>1000</v>
      </c>
      <c r="C382" s="342">
        <v>1000</v>
      </c>
      <c r="D382" s="342">
        <v>1000</v>
      </c>
      <c r="E382" s="342">
        <v>1000</v>
      </c>
      <c r="F382" s="342">
        <v>1000</v>
      </c>
      <c r="G382" s="342">
        <v>1000</v>
      </c>
      <c r="H382" s="342">
        <v>1000</v>
      </c>
      <c r="I382" s="342">
        <v>1000</v>
      </c>
      <c r="J382" s="342">
        <v>1000</v>
      </c>
      <c r="K382" s="342">
        <v>1000</v>
      </c>
      <c r="L382" s="342">
        <v>1000</v>
      </c>
      <c r="M382" s="342">
        <v>1000</v>
      </c>
      <c r="N382" s="342">
        <v>1000</v>
      </c>
      <c r="O382" s="342">
        <v>1000</v>
      </c>
      <c r="P382" s="342">
        <v>1000</v>
      </c>
      <c r="Q382" s="342">
        <v>0</v>
      </c>
      <c r="R382" s="342">
        <v>0</v>
      </c>
      <c r="S382" s="342">
        <v>0</v>
      </c>
      <c r="T382" s="342">
        <v>0</v>
      </c>
      <c r="U382" s="342">
        <v>0</v>
      </c>
      <c r="V382" s="342">
        <v>0</v>
      </c>
      <c r="W382" s="342">
        <v>0</v>
      </c>
      <c r="X382" s="342">
        <v>1</v>
      </c>
      <c r="Z382" s="242"/>
      <c r="AA382" s="242"/>
    </row>
    <row r="383" spans="1:27">
      <c r="A383" s="342" t="s">
        <v>1869</v>
      </c>
      <c r="B383" s="342">
        <v>1000</v>
      </c>
      <c r="C383" s="342">
        <v>1000</v>
      </c>
      <c r="D383" s="342">
        <v>1000</v>
      </c>
      <c r="E383" s="342">
        <v>1000</v>
      </c>
      <c r="F383" s="342">
        <v>1000</v>
      </c>
      <c r="G383" s="342">
        <v>1000</v>
      </c>
      <c r="H383" s="342">
        <v>1000</v>
      </c>
      <c r="I383" s="342">
        <v>1000</v>
      </c>
      <c r="J383" s="342">
        <v>1000</v>
      </c>
      <c r="K383" s="342">
        <v>1000</v>
      </c>
      <c r="L383" s="342">
        <v>1000</v>
      </c>
      <c r="M383" s="342">
        <v>1000</v>
      </c>
      <c r="N383" s="342">
        <v>1000</v>
      </c>
      <c r="O383" s="342">
        <v>1000</v>
      </c>
      <c r="P383" s="342">
        <v>1000</v>
      </c>
      <c r="Q383" s="342">
        <v>0</v>
      </c>
      <c r="R383" s="342">
        <v>0</v>
      </c>
      <c r="S383" s="342">
        <v>0</v>
      </c>
      <c r="T383" s="342">
        <v>0</v>
      </c>
      <c r="U383" s="342">
        <v>0</v>
      </c>
      <c r="V383" s="342">
        <v>0</v>
      </c>
      <c r="W383" s="342">
        <v>0</v>
      </c>
      <c r="X383" s="342">
        <v>1</v>
      </c>
      <c r="Z383" s="242"/>
      <c r="AA383" s="242"/>
    </row>
    <row r="384" spans="1:27">
      <c r="A384" s="342" t="s">
        <v>1875</v>
      </c>
      <c r="B384" s="342">
        <v>1000</v>
      </c>
      <c r="C384" s="342">
        <v>1000</v>
      </c>
      <c r="D384" s="342">
        <v>1000</v>
      </c>
      <c r="E384" s="342">
        <v>1000</v>
      </c>
      <c r="F384" s="342">
        <v>1000</v>
      </c>
      <c r="G384" s="342">
        <v>1000</v>
      </c>
      <c r="H384" s="342">
        <v>1000</v>
      </c>
      <c r="I384" s="342">
        <v>1000</v>
      </c>
      <c r="J384" s="342">
        <v>1000</v>
      </c>
      <c r="K384" s="342">
        <v>1000</v>
      </c>
      <c r="L384" s="342">
        <v>1000</v>
      </c>
      <c r="M384" s="342">
        <v>1000</v>
      </c>
      <c r="N384" s="342">
        <v>1000</v>
      </c>
      <c r="O384" s="342">
        <v>1000</v>
      </c>
      <c r="P384" s="342">
        <v>1000</v>
      </c>
      <c r="Q384" s="342">
        <v>0</v>
      </c>
      <c r="R384" s="342">
        <v>0</v>
      </c>
      <c r="S384" s="342">
        <v>0</v>
      </c>
      <c r="T384" s="342">
        <v>0</v>
      </c>
      <c r="U384" s="342">
        <v>0</v>
      </c>
      <c r="V384" s="342">
        <v>0</v>
      </c>
      <c r="W384" s="342">
        <v>0</v>
      </c>
      <c r="X384" s="342">
        <v>1</v>
      </c>
      <c r="Z384" s="242"/>
      <c r="AA384" s="242"/>
    </row>
    <row r="385" spans="1:27">
      <c r="A385" s="342" t="s">
        <v>1899</v>
      </c>
      <c r="B385" s="342">
        <v>1000</v>
      </c>
      <c r="C385" s="342">
        <v>1000</v>
      </c>
      <c r="D385" s="342">
        <v>1000</v>
      </c>
      <c r="E385" s="342">
        <v>1000</v>
      </c>
      <c r="F385" s="342">
        <v>1000</v>
      </c>
      <c r="G385" s="342">
        <v>1000</v>
      </c>
      <c r="H385" s="342">
        <v>1000</v>
      </c>
      <c r="I385" s="342">
        <v>1000</v>
      </c>
      <c r="J385" s="342">
        <v>1000</v>
      </c>
      <c r="K385" s="342">
        <v>1000</v>
      </c>
      <c r="L385" s="342">
        <v>1000</v>
      </c>
      <c r="M385" s="342">
        <v>1000</v>
      </c>
      <c r="N385" s="342">
        <v>1000</v>
      </c>
      <c r="O385" s="342">
        <v>1000</v>
      </c>
      <c r="P385" s="342">
        <v>1000</v>
      </c>
      <c r="Q385" s="342">
        <v>0</v>
      </c>
      <c r="R385" s="342">
        <v>0</v>
      </c>
      <c r="S385" s="342">
        <v>0</v>
      </c>
      <c r="T385" s="342">
        <v>0</v>
      </c>
      <c r="U385" s="342">
        <v>0</v>
      </c>
      <c r="V385" s="342">
        <v>0</v>
      </c>
      <c r="W385" s="342">
        <v>0</v>
      </c>
      <c r="X385" s="342">
        <v>1</v>
      </c>
      <c r="Z385" s="242"/>
      <c r="AA385" s="242"/>
    </row>
    <row r="386" spans="1:27">
      <c r="A386" s="342" t="s">
        <v>2007</v>
      </c>
      <c r="B386" s="342">
        <v>1000</v>
      </c>
      <c r="C386" s="342">
        <v>1000</v>
      </c>
      <c r="D386" s="342">
        <v>1000</v>
      </c>
      <c r="E386" s="342">
        <v>1000</v>
      </c>
      <c r="F386" s="342">
        <v>1000</v>
      </c>
      <c r="G386" s="342">
        <v>1000</v>
      </c>
      <c r="H386" s="342">
        <v>1000</v>
      </c>
      <c r="I386" s="342">
        <v>1000</v>
      </c>
      <c r="J386" s="342">
        <v>1000</v>
      </c>
      <c r="K386" s="342">
        <v>1000</v>
      </c>
      <c r="L386" s="342">
        <v>1000</v>
      </c>
      <c r="M386" s="342">
        <v>1000</v>
      </c>
      <c r="N386" s="342">
        <v>1000</v>
      </c>
      <c r="O386" s="342">
        <v>1000</v>
      </c>
      <c r="P386" s="342">
        <v>1000</v>
      </c>
      <c r="Q386" s="342">
        <v>0</v>
      </c>
      <c r="R386" s="342">
        <v>0</v>
      </c>
      <c r="S386" s="342">
        <v>0</v>
      </c>
      <c r="T386" s="342">
        <v>0</v>
      </c>
      <c r="U386" s="342">
        <v>0</v>
      </c>
      <c r="V386" s="342">
        <v>0</v>
      </c>
      <c r="W386" s="342">
        <v>0</v>
      </c>
      <c r="X386" s="342">
        <v>1</v>
      </c>
      <c r="Z386" s="242"/>
      <c r="AA386" s="242"/>
    </row>
    <row r="387" spans="1:27">
      <c r="A387" s="342" t="s">
        <v>2091</v>
      </c>
      <c r="B387" s="342">
        <v>1000</v>
      </c>
      <c r="C387" s="342">
        <v>1000</v>
      </c>
      <c r="D387" s="342">
        <v>1000</v>
      </c>
      <c r="E387" s="342">
        <v>1000</v>
      </c>
      <c r="F387" s="342">
        <v>1000</v>
      </c>
      <c r="G387" s="342">
        <v>1000</v>
      </c>
      <c r="H387" s="342">
        <v>1000</v>
      </c>
      <c r="I387" s="342">
        <v>1000</v>
      </c>
      <c r="J387" s="342">
        <v>1000</v>
      </c>
      <c r="K387" s="342">
        <v>1000</v>
      </c>
      <c r="L387" s="342">
        <v>1000</v>
      </c>
      <c r="M387" s="342">
        <v>1000</v>
      </c>
      <c r="N387" s="342">
        <v>1000</v>
      </c>
      <c r="O387" s="342">
        <v>1000</v>
      </c>
      <c r="P387" s="342">
        <v>1000</v>
      </c>
      <c r="Q387" s="342">
        <v>0</v>
      </c>
      <c r="R387" s="342">
        <v>0</v>
      </c>
      <c r="S387" s="342">
        <v>0</v>
      </c>
      <c r="T387" s="342">
        <v>0</v>
      </c>
      <c r="U387" s="342">
        <v>0</v>
      </c>
      <c r="V387" s="342">
        <v>0</v>
      </c>
      <c r="W387" s="342">
        <v>0</v>
      </c>
      <c r="X387" s="342">
        <v>1</v>
      </c>
      <c r="Z387" s="242"/>
      <c r="AA387" s="242"/>
    </row>
    <row r="388" spans="1:27">
      <c r="A388" s="342" t="s">
        <v>1764</v>
      </c>
      <c r="B388" s="342">
        <v>1000</v>
      </c>
      <c r="C388" s="342">
        <v>1000</v>
      </c>
      <c r="D388" s="342">
        <v>1000</v>
      </c>
      <c r="E388" s="342">
        <v>1000</v>
      </c>
      <c r="F388" s="342">
        <v>1000</v>
      </c>
      <c r="G388" s="342">
        <v>1000</v>
      </c>
      <c r="H388" s="342">
        <v>1000</v>
      </c>
      <c r="I388" s="342">
        <v>1000</v>
      </c>
      <c r="J388" s="342">
        <v>1000</v>
      </c>
      <c r="K388" s="342">
        <v>1000</v>
      </c>
      <c r="L388" s="342">
        <v>1000</v>
      </c>
      <c r="M388" s="342">
        <v>1000</v>
      </c>
      <c r="N388" s="342">
        <v>1000</v>
      </c>
      <c r="O388" s="342">
        <v>1000</v>
      </c>
      <c r="P388" s="342">
        <v>1000</v>
      </c>
      <c r="Q388" s="342">
        <v>0</v>
      </c>
      <c r="R388" s="342">
        <v>0</v>
      </c>
      <c r="S388" s="342">
        <v>0</v>
      </c>
      <c r="T388" s="342">
        <v>0</v>
      </c>
      <c r="U388" s="342">
        <v>0</v>
      </c>
      <c r="V388" s="342">
        <v>0</v>
      </c>
      <c r="W388" s="342">
        <v>0</v>
      </c>
      <c r="X388" s="342">
        <v>1</v>
      </c>
      <c r="Z388" s="242"/>
      <c r="AA388" s="242"/>
    </row>
    <row r="389" spans="1:27">
      <c r="A389" s="342" t="s">
        <v>2055</v>
      </c>
      <c r="B389" s="342">
        <v>1000</v>
      </c>
      <c r="C389" s="342">
        <v>1000</v>
      </c>
      <c r="D389" s="342">
        <v>1000</v>
      </c>
      <c r="E389" s="342">
        <v>1000</v>
      </c>
      <c r="F389" s="342">
        <v>1000</v>
      </c>
      <c r="G389" s="342">
        <v>1000</v>
      </c>
      <c r="H389" s="342">
        <v>1000</v>
      </c>
      <c r="I389" s="342">
        <v>1000</v>
      </c>
      <c r="J389" s="342">
        <v>1000</v>
      </c>
      <c r="K389" s="342">
        <v>1000</v>
      </c>
      <c r="L389" s="342">
        <v>1000</v>
      </c>
      <c r="M389" s="342">
        <v>1000</v>
      </c>
      <c r="N389" s="342">
        <v>1000</v>
      </c>
      <c r="O389" s="342">
        <v>1000</v>
      </c>
      <c r="P389" s="342">
        <v>1000</v>
      </c>
      <c r="Q389" s="342">
        <v>0</v>
      </c>
      <c r="R389" s="342">
        <v>0</v>
      </c>
      <c r="S389" s="342">
        <v>0</v>
      </c>
      <c r="T389" s="342">
        <v>0</v>
      </c>
      <c r="U389" s="342">
        <v>0</v>
      </c>
      <c r="V389" s="342">
        <v>0</v>
      </c>
      <c r="W389" s="342">
        <v>0</v>
      </c>
      <c r="X389" s="342">
        <v>1</v>
      </c>
      <c r="Z389" s="242"/>
      <c r="AA389" s="242"/>
    </row>
    <row r="390" spans="1:27">
      <c r="A390" s="342" t="s">
        <v>2205</v>
      </c>
      <c r="B390" s="342">
        <v>1000</v>
      </c>
      <c r="C390" s="342">
        <v>1000</v>
      </c>
      <c r="D390" s="342">
        <v>1000</v>
      </c>
      <c r="E390" s="342">
        <v>1000</v>
      </c>
      <c r="F390" s="342">
        <v>1000</v>
      </c>
      <c r="G390" s="342">
        <v>1000</v>
      </c>
      <c r="H390" s="342">
        <v>1000</v>
      </c>
      <c r="I390" s="342">
        <v>1000</v>
      </c>
      <c r="J390" s="342">
        <v>1000</v>
      </c>
      <c r="K390" s="342">
        <v>1000</v>
      </c>
      <c r="L390" s="342">
        <v>1000</v>
      </c>
      <c r="M390" s="342">
        <v>1000</v>
      </c>
      <c r="N390" s="342">
        <v>1000</v>
      </c>
      <c r="O390" s="342">
        <v>1000</v>
      </c>
      <c r="P390" s="342">
        <v>1000</v>
      </c>
      <c r="Q390" s="342">
        <v>0</v>
      </c>
      <c r="R390" s="342">
        <v>0</v>
      </c>
      <c r="S390" s="342">
        <v>0</v>
      </c>
      <c r="T390" s="342">
        <v>0</v>
      </c>
      <c r="U390" s="342">
        <v>0</v>
      </c>
      <c r="V390" s="342">
        <v>0</v>
      </c>
      <c r="W390" s="342">
        <v>0</v>
      </c>
      <c r="X390" s="342">
        <v>1</v>
      </c>
      <c r="Z390" s="242"/>
      <c r="AA390" s="242"/>
    </row>
    <row r="391" spans="1:27">
      <c r="A391" s="342" t="s">
        <v>2271</v>
      </c>
      <c r="B391" s="342">
        <v>1000</v>
      </c>
      <c r="C391" s="342">
        <v>1000</v>
      </c>
      <c r="D391" s="342">
        <v>1000</v>
      </c>
      <c r="E391" s="342">
        <v>1000</v>
      </c>
      <c r="F391" s="342">
        <v>1000</v>
      </c>
      <c r="G391" s="342">
        <v>1000</v>
      </c>
      <c r="H391" s="342">
        <v>1000</v>
      </c>
      <c r="I391" s="342">
        <v>1000</v>
      </c>
      <c r="J391" s="342">
        <v>1000</v>
      </c>
      <c r="K391" s="342">
        <v>1000</v>
      </c>
      <c r="L391" s="342">
        <v>1000</v>
      </c>
      <c r="M391" s="342">
        <v>1000</v>
      </c>
      <c r="N391" s="342">
        <v>1000</v>
      </c>
      <c r="O391" s="342">
        <v>1000</v>
      </c>
      <c r="P391" s="342">
        <v>1000</v>
      </c>
      <c r="Q391" s="342">
        <v>0</v>
      </c>
      <c r="R391" s="342">
        <v>0</v>
      </c>
      <c r="S391" s="342">
        <v>0</v>
      </c>
      <c r="T391" s="342">
        <v>0</v>
      </c>
      <c r="U391" s="342">
        <v>0</v>
      </c>
      <c r="V391" s="342">
        <v>0</v>
      </c>
      <c r="W391" s="342">
        <v>0</v>
      </c>
      <c r="X391" s="342">
        <v>1</v>
      </c>
      <c r="Z391" s="242"/>
      <c r="AA391" s="242"/>
    </row>
    <row r="392" spans="1:27">
      <c r="A392" s="342" t="s">
        <v>2295</v>
      </c>
      <c r="B392" s="342">
        <v>1000</v>
      </c>
      <c r="C392" s="342">
        <v>1000</v>
      </c>
      <c r="D392" s="342">
        <v>1000</v>
      </c>
      <c r="E392" s="342">
        <v>1000</v>
      </c>
      <c r="F392" s="342">
        <v>1000</v>
      </c>
      <c r="G392" s="342">
        <v>1000</v>
      </c>
      <c r="H392" s="342">
        <v>1000</v>
      </c>
      <c r="I392" s="342">
        <v>1000</v>
      </c>
      <c r="J392" s="342">
        <v>1000</v>
      </c>
      <c r="K392" s="342">
        <v>1000</v>
      </c>
      <c r="L392" s="342">
        <v>1000</v>
      </c>
      <c r="M392" s="342">
        <v>1000</v>
      </c>
      <c r="N392" s="342">
        <v>1000</v>
      </c>
      <c r="O392" s="342">
        <v>1000</v>
      </c>
      <c r="P392" s="342">
        <v>1000</v>
      </c>
      <c r="Q392" s="342">
        <v>0</v>
      </c>
      <c r="R392" s="342">
        <v>0</v>
      </c>
      <c r="S392" s="342">
        <v>0</v>
      </c>
      <c r="T392" s="342">
        <v>0</v>
      </c>
      <c r="U392" s="342">
        <v>0</v>
      </c>
      <c r="V392" s="342">
        <v>0</v>
      </c>
      <c r="W392" s="342">
        <v>0</v>
      </c>
      <c r="X392" s="342">
        <v>1</v>
      </c>
      <c r="Z392" s="242"/>
      <c r="AA392" s="242"/>
    </row>
    <row r="393" spans="1:27">
      <c r="A393" s="342" t="s">
        <v>1413</v>
      </c>
      <c r="B393" s="342">
        <v>1000</v>
      </c>
      <c r="C393" s="342">
        <v>1000</v>
      </c>
      <c r="D393" s="342">
        <v>1000</v>
      </c>
      <c r="E393" s="342">
        <v>1000</v>
      </c>
      <c r="F393" s="342">
        <v>1000</v>
      </c>
      <c r="G393" s="342">
        <v>1000</v>
      </c>
      <c r="H393" s="342">
        <v>1000</v>
      </c>
      <c r="I393" s="342">
        <v>1000</v>
      </c>
      <c r="J393" s="342">
        <v>1000</v>
      </c>
      <c r="K393" s="342">
        <v>1000</v>
      </c>
      <c r="L393" s="342">
        <v>1000</v>
      </c>
      <c r="M393" s="342">
        <v>1000</v>
      </c>
      <c r="N393" s="342">
        <v>1000</v>
      </c>
      <c r="O393" s="342">
        <v>1000</v>
      </c>
      <c r="P393" s="342">
        <v>1000</v>
      </c>
      <c r="Q393" s="342">
        <v>0</v>
      </c>
      <c r="R393" s="342">
        <v>0</v>
      </c>
      <c r="S393" s="342">
        <v>0</v>
      </c>
      <c r="T393" s="342">
        <v>0</v>
      </c>
      <c r="U393" s="342">
        <v>0</v>
      </c>
      <c r="V393" s="342">
        <v>0</v>
      </c>
      <c r="W393" s="342">
        <v>0</v>
      </c>
      <c r="X393" s="342">
        <v>1</v>
      </c>
      <c r="Z393" s="242"/>
      <c r="AA393" s="242"/>
    </row>
    <row r="394" spans="1:27">
      <c r="A394" s="342" t="s">
        <v>1567</v>
      </c>
      <c r="B394" s="342">
        <v>1000</v>
      </c>
      <c r="C394" s="342">
        <v>1000</v>
      </c>
      <c r="D394" s="342">
        <v>1000</v>
      </c>
      <c r="E394" s="342">
        <v>1000</v>
      </c>
      <c r="F394" s="342">
        <v>1000</v>
      </c>
      <c r="G394" s="342">
        <v>1000</v>
      </c>
      <c r="H394" s="342">
        <v>1000</v>
      </c>
      <c r="I394" s="342">
        <v>1000</v>
      </c>
      <c r="J394" s="342">
        <v>1000</v>
      </c>
      <c r="K394" s="342">
        <v>1000</v>
      </c>
      <c r="L394" s="342">
        <v>1000</v>
      </c>
      <c r="M394" s="342">
        <v>1000</v>
      </c>
      <c r="N394" s="342">
        <v>1000</v>
      </c>
      <c r="O394" s="342">
        <v>1000</v>
      </c>
      <c r="P394" s="342">
        <v>1000</v>
      </c>
      <c r="Q394" s="342">
        <v>0</v>
      </c>
      <c r="R394" s="342">
        <v>0</v>
      </c>
      <c r="S394" s="342">
        <v>0</v>
      </c>
      <c r="T394" s="342">
        <v>0</v>
      </c>
      <c r="U394" s="342">
        <v>0</v>
      </c>
      <c r="V394" s="342">
        <v>0</v>
      </c>
      <c r="W394" s="342">
        <v>0</v>
      </c>
      <c r="X394" s="342">
        <v>1</v>
      </c>
      <c r="Z394" s="242"/>
      <c r="AA394" s="242"/>
    </row>
    <row r="395" spans="1:27">
      <c r="A395" s="342" t="s">
        <v>1546</v>
      </c>
      <c r="B395" s="342">
        <v>1000</v>
      </c>
      <c r="C395" s="342">
        <v>55000</v>
      </c>
      <c r="D395" s="342">
        <v>7000</v>
      </c>
      <c r="E395" s="342">
        <v>1000</v>
      </c>
      <c r="F395" s="342">
        <v>45000</v>
      </c>
      <c r="G395" s="342">
        <v>5000</v>
      </c>
      <c r="H395" s="342">
        <v>1000</v>
      </c>
      <c r="I395" s="342">
        <v>1000</v>
      </c>
      <c r="J395" s="342">
        <v>1000</v>
      </c>
      <c r="K395" s="342">
        <v>4000</v>
      </c>
      <c r="L395" s="342">
        <v>1000</v>
      </c>
      <c r="M395" s="342">
        <v>1000</v>
      </c>
      <c r="N395" s="342">
        <v>1000</v>
      </c>
      <c r="O395" s="342">
        <v>1000</v>
      </c>
      <c r="P395" s="342">
        <v>1000</v>
      </c>
      <c r="Q395" s="342">
        <v>0</v>
      </c>
      <c r="R395" s="342">
        <v>0</v>
      </c>
      <c r="S395" s="342">
        <v>0</v>
      </c>
      <c r="T395" s="342">
        <v>0</v>
      </c>
      <c r="U395" s="342">
        <v>0</v>
      </c>
      <c r="V395" s="342">
        <v>0</v>
      </c>
      <c r="W395" s="342">
        <v>1</v>
      </c>
      <c r="X395" s="342">
        <v>1</v>
      </c>
      <c r="Z395" s="242"/>
      <c r="AA395" s="242"/>
    </row>
    <row r="396" spans="1:27">
      <c r="A396" s="342" t="s">
        <v>2058</v>
      </c>
      <c r="B396" s="342">
        <v>1000</v>
      </c>
      <c r="C396" s="342">
        <v>51000</v>
      </c>
      <c r="D396" s="342">
        <v>3000</v>
      </c>
      <c r="E396" s="342">
        <v>1000</v>
      </c>
      <c r="F396" s="342">
        <v>45000</v>
      </c>
      <c r="G396" s="342">
        <v>5000</v>
      </c>
      <c r="H396" s="342">
        <v>1000</v>
      </c>
      <c r="I396" s="342">
        <v>1000</v>
      </c>
      <c r="J396" s="342">
        <v>1000</v>
      </c>
      <c r="K396" s="342">
        <v>4000</v>
      </c>
      <c r="L396" s="342">
        <v>1000</v>
      </c>
      <c r="M396" s="342">
        <v>1000</v>
      </c>
      <c r="N396" s="342">
        <v>1000</v>
      </c>
      <c r="O396" s="342">
        <v>1000</v>
      </c>
      <c r="P396" s="342">
        <v>1000</v>
      </c>
      <c r="Q396" s="342">
        <v>0</v>
      </c>
      <c r="R396" s="342">
        <v>0</v>
      </c>
      <c r="S396" s="342">
        <v>0</v>
      </c>
      <c r="T396" s="342">
        <v>0</v>
      </c>
      <c r="U396" s="342">
        <v>0</v>
      </c>
      <c r="V396" s="342">
        <v>0</v>
      </c>
      <c r="W396" s="342">
        <v>0</v>
      </c>
      <c r="X396" s="342">
        <v>0</v>
      </c>
      <c r="Z396" s="242"/>
      <c r="AA396" s="242"/>
    </row>
    <row r="397" spans="1:27">
      <c r="A397" s="342" t="s">
        <v>2292</v>
      </c>
      <c r="B397" s="342">
        <v>1000</v>
      </c>
      <c r="C397" s="342">
        <v>51000</v>
      </c>
      <c r="D397" s="342">
        <v>3000</v>
      </c>
      <c r="E397" s="342">
        <v>1000</v>
      </c>
      <c r="F397" s="342">
        <v>45000</v>
      </c>
      <c r="G397" s="342">
        <v>5000</v>
      </c>
      <c r="H397" s="342">
        <v>1000</v>
      </c>
      <c r="I397" s="342">
        <v>1000</v>
      </c>
      <c r="J397" s="342">
        <v>1000</v>
      </c>
      <c r="K397" s="342">
        <v>4000</v>
      </c>
      <c r="L397" s="342">
        <v>1000</v>
      </c>
      <c r="M397" s="342">
        <v>1000</v>
      </c>
      <c r="N397" s="342">
        <v>1000</v>
      </c>
      <c r="O397" s="342">
        <v>1000</v>
      </c>
      <c r="P397" s="342">
        <v>1000</v>
      </c>
      <c r="Q397" s="342">
        <v>0</v>
      </c>
      <c r="R397" s="342">
        <v>0</v>
      </c>
      <c r="S397" s="342">
        <v>0</v>
      </c>
      <c r="T397" s="342">
        <v>0</v>
      </c>
      <c r="U397" s="342">
        <v>0</v>
      </c>
      <c r="V397" s="342">
        <v>0</v>
      </c>
      <c r="W397" s="342">
        <v>0</v>
      </c>
      <c r="X397" s="342">
        <v>0</v>
      </c>
      <c r="Z397" s="242"/>
      <c r="AA397" s="242"/>
    </row>
    <row r="398" spans="1:27">
      <c r="A398" s="342" t="s">
        <v>1737</v>
      </c>
      <c r="B398" s="342">
        <v>1000</v>
      </c>
      <c r="C398" s="342">
        <v>51000</v>
      </c>
      <c r="D398" s="342">
        <v>3000</v>
      </c>
      <c r="E398" s="342">
        <v>1000</v>
      </c>
      <c r="F398" s="342">
        <v>45000</v>
      </c>
      <c r="G398" s="342">
        <v>5000</v>
      </c>
      <c r="H398" s="342">
        <v>1000</v>
      </c>
      <c r="I398" s="342">
        <v>1000</v>
      </c>
      <c r="J398" s="342">
        <v>1000</v>
      </c>
      <c r="K398" s="342">
        <v>4000</v>
      </c>
      <c r="L398" s="342">
        <v>1000</v>
      </c>
      <c r="M398" s="342">
        <v>1000</v>
      </c>
      <c r="N398" s="342">
        <v>1000</v>
      </c>
      <c r="O398" s="342">
        <v>1000</v>
      </c>
      <c r="P398" s="342">
        <v>1000</v>
      </c>
      <c r="Q398" s="342">
        <v>0</v>
      </c>
      <c r="R398" s="342">
        <v>0</v>
      </c>
      <c r="S398" s="342">
        <v>0</v>
      </c>
      <c r="T398" s="342">
        <v>0</v>
      </c>
      <c r="U398" s="342">
        <v>0</v>
      </c>
      <c r="V398" s="342">
        <v>0</v>
      </c>
      <c r="W398" s="342">
        <v>0</v>
      </c>
      <c r="X398" s="342">
        <v>0</v>
      </c>
      <c r="Z398" s="242"/>
      <c r="AA398" s="242"/>
    </row>
    <row r="399" spans="1:27">
      <c r="A399" s="342" t="s">
        <v>2154</v>
      </c>
      <c r="B399" s="342">
        <v>1000</v>
      </c>
      <c r="C399" s="342">
        <v>51000</v>
      </c>
      <c r="D399" s="342">
        <v>3000</v>
      </c>
      <c r="E399" s="342">
        <v>1000</v>
      </c>
      <c r="F399" s="342">
        <v>45000</v>
      </c>
      <c r="G399" s="342">
        <v>5000</v>
      </c>
      <c r="H399" s="342">
        <v>1000</v>
      </c>
      <c r="I399" s="342">
        <v>1000</v>
      </c>
      <c r="J399" s="342">
        <v>1000</v>
      </c>
      <c r="K399" s="342">
        <v>4000</v>
      </c>
      <c r="L399" s="342">
        <v>1000</v>
      </c>
      <c r="M399" s="342">
        <v>1000</v>
      </c>
      <c r="N399" s="342">
        <v>1000</v>
      </c>
      <c r="O399" s="342">
        <v>1000</v>
      </c>
      <c r="P399" s="342">
        <v>1000</v>
      </c>
      <c r="Q399" s="342">
        <v>0</v>
      </c>
      <c r="R399" s="342">
        <v>0</v>
      </c>
      <c r="S399" s="342">
        <v>0</v>
      </c>
      <c r="T399" s="342">
        <v>0</v>
      </c>
      <c r="U399" s="342">
        <v>0</v>
      </c>
      <c r="V399" s="342">
        <v>0</v>
      </c>
      <c r="W399" s="342">
        <v>0</v>
      </c>
      <c r="X399" s="342">
        <v>0</v>
      </c>
      <c r="Z399" s="242"/>
      <c r="AA399" s="242"/>
    </row>
    <row r="400" spans="1:27">
      <c r="A400" s="342" t="s">
        <v>2268</v>
      </c>
      <c r="B400" s="342">
        <v>1000</v>
      </c>
      <c r="C400" s="342">
        <v>51000</v>
      </c>
      <c r="D400" s="342">
        <v>3000</v>
      </c>
      <c r="E400" s="342">
        <v>1000</v>
      </c>
      <c r="F400" s="342">
        <v>45000</v>
      </c>
      <c r="G400" s="342">
        <v>5000</v>
      </c>
      <c r="H400" s="342">
        <v>1000</v>
      </c>
      <c r="I400" s="342">
        <v>1000</v>
      </c>
      <c r="J400" s="342">
        <v>1000</v>
      </c>
      <c r="K400" s="342">
        <v>4000</v>
      </c>
      <c r="L400" s="342">
        <v>1000</v>
      </c>
      <c r="M400" s="342">
        <v>1000</v>
      </c>
      <c r="N400" s="342">
        <v>1000</v>
      </c>
      <c r="O400" s="342">
        <v>1000</v>
      </c>
      <c r="P400" s="342">
        <v>1000</v>
      </c>
      <c r="Q400" s="342">
        <v>0</v>
      </c>
      <c r="R400" s="342">
        <v>0</v>
      </c>
      <c r="S400" s="342">
        <v>0</v>
      </c>
      <c r="T400" s="342">
        <v>0</v>
      </c>
      <c r="U400" s="342">
        <v>0</v>
      </c>
      <c r="V400" s="342">
        <v>0</v>
      </c>
      <c r="W400" s="342">
        <v>0</v>
      </c>
      <c r="X400" s="342">
        <v>0</v>
      </c>
      <c r="Z400" s="242"/>
      <c r="AA400" s="242"/>
    </row>
    <row r="401" spans="1:27">
      <c r="A401" s="342" t="s">
        <v>1276</v>
      </c>
      <c r="B401" s="342">
        <v>1000</v>
      </c>
      <c r="C401" s="342">
        <v>51000</v>
      </c>
      <c r="D401" s="342">
        <v>3000</v>
      </c>
      <c r="E401" s="342">
        <v>1000</v>
      </c>
      <c r="F401" s="342">
        <v>45000</v>
      </c>
      <c r="G401" s="342">
        <v>5000</v>
      </c>
      <c r="H401" s="342">
        <v>1000</v>
      </c>
      <c r="I401" s="342">
        <v>1000</v>
      </c>
      <c r="J401" s="342">
        <v>1000</v>
      </c>
      <c r="K401" s="342">
        <v>4000</v>
      </c>
      <c r="L401" s="342">
        <v>1000</v>
      </c>
      <c r="M401" s="342">
        <v>1000</v>
      </c>
      <c r="N401" s="342">
        <v>1000</v>
      </c>
      <c r="O401" s="342">
        <v>1000</v>
      </c>
      <c r="P401" s="342">
        <v>1000</v>
      </c>
      <c r="Q401" s="342">
        <v>0</v>
      </c>
      <c r="R401" s="342">
        <v>0</v>
      </c>
      <c r="S401" s="342">
        <v>0</v>
      </c>
      <c r="T401" s="342">
        <v>0</v>
      </c>
      <c r="U401" s="342">
        <v>0</v>
      </c>
      <c r="V401" s="342">
        <v>0</v>
      </c>
      <c r="W401" s="342">
        <v>0</v>
      </c>
      <c r="X401" s="342">
        <v>0</v>
      </c>
      <c r="Z401" s="242"/>
      <c r="AA401" s="242"/>
    </row>
    <row r="402" spans="1:27">
      <c r="A402" s="342" t="s">
        <v>2280</v>
      </c>
      <c r="B402" s="342">
        <v>1000</v>
      </c>
      <c r="C402" s="342">
        <v>51000</v>
      </c>
      <c r="D402" s="342">
        <v>3000</v>
      </c>
      <c r="E402" s="342">
        <v>1000</v>
      </c>
      <c r="F402" s="342">
        <v>45000</v>
      </c>
      <c r="G402" s="342">
        <v>5000</v>
      </c>
      <c r="H402" s="342">
        <v>1000</v>
      </c>
      <c r="I402" s="342">
        <v>1000</v>
      </c>
      <c r="J402" s="342">
        <v>1000</v>
      </c>
      <c r="K402" s="342">
        <v>4000</v>
      </c>
      <c r="L402" s="342">
        <v>1000</v>
      </c>
      <c r="M402" s="342">
        <v>1000</v>
      </c>
      <c r="N402" s="342">
        <v>1000</v>
      </c>
      <c r="O402" s="342">
        <v>1000</v>
      </c>
      <c r="P402" s="342">
        <v>1000</v>
      </c>
      <c r="Q402" s="342">
        <v>0</v>
      </c>
      <c r="R402" s="342">
        <v>0</v>
      </c>
      <c r="S402" s="342">
        <v>0</v>
      </c>
      <c r="T402" s="342">
        <v>0</v>
      </c>
      <c r="U402" s="342">
        <v>0</v>
      </c>
      <c r="V402" s="342">
        <v>0</v>
      </c>
      <c r="W402" s="342">
        <v>0</v>
      </c>
      <c r="X402" s="342">
        <v>0</v>
      </c>
      <c r="Z402" s="242"/>
      <c r="AA402" s="242"/>
    </row>
    <row r="403" spans="1:27">
      <c r="A403" s="342" t="s">
        <v>1821</v>
      </c>
      <c r="B403" s="342">
        <v>1000</v>
      </c>
      <c r="C403" s="342">
        <v>51000</v>
      </c>
      <c r="D403" s="342">
        <v>3000</v>
      </c>
      <c r="E403" s="342">
        <v>1000</v>
      </c>
      <c r="F403" s="342">
        <v>45000</v>
      </c>
      <c r="G403" s="342">
        <v>5000</v>
      </c>
      <c r="H403" s="342">
        <v>1000</v>
      </c>
      <c r="I403" s="342">
        <v>1000</v>
      </c>
      <c r="J403" s="342">
        <v>1000</v>
      </c>
      <c r="K403" s="342">
        <v>4000</v>
      </c>
      <c r="L403" s="342">
        <v>1000</v>
      </c>
      <c r="M403" s="342">
        <v>1000</v>
      </c>
      <c r="N403" s="342">
        <v>1000</v>
      </c>
      <c r="O403" s="342">
        <v>1000</v>
      </c>
      <c r="P403" s="342">
        <v>1000</v>
      </c>
      <c r="Q403" s="342">
        <v>0</v>
      </c>
      <c r="R403" s="342">
        <v>0</v>
      </c>
      <c r="S403" s="342">
        <v>0</v>
      </c>
      <c r="T403" s="342">
        <v>0</v>
      </c>
      <c r="U403" s="342">
        <v>0</v>
      </c>
      <c r="V403" s="342">
        <v>0</v>
      </c>
      <c r="W403" s="342">
        <v>0</v>
      </c>
      <c r="X403" s="342">
        <v>0</v>
      </c>
      <c r="Z403" s="242"/>
      <c r="AA403" s="242"/>
    </row>
    <row r="404" spans="1:27">
      <c r="A404" s="342" t="s">
        <v>1848</v>
      </c>
      <c r="B404" s="342">
        <v>1000</v>
      </c>
      <c r="C404" s="342">
        <v>51000</v>
      </c>
      <c r="D404" s="342">
        <v>3000</v>
      </c>
      <c r="E404" s="342">
        <v>1000</v>
      </c>
      <c r="F404" s="342">
        <v>45000</v>
      </c>
      <c r="G404" s="342">
        <v>5000</v>
      </c>
      <c r="H404" s="342">
        <v>1000</v>
      </c>
      <c r="I404" s="342">
        <v>1000</v>
      </c>
      <c r="J404" s="342">
        <v>1000</v>
      </c>
      <c r="K404" s="342">
        <v>4000</v>
      </c>
      <c r="L404" s="342">
        <v>1000</v>
      </c>
      <c r="M404" s="342">
        <v>1000</v>
      </c>
      <c r="N404" s="342">
        <v>1000</v>
      </c>
      <c r="O404" s="342">
        <v>1000</v>
      </c>
      <c r="P404" s="342">
        <v>1000</v>
      </c>
      <c r="Q404" s="342">
        <v>0</v>
      </c>
      <c r="R404" s="342">
        <v>0</v>
      </c>
      <c r="S404" s="342">
        <v>0</v>
      </c>
      <c r="T404" s="342">
        <v>0</v>
      </c>
      <c r="U404" s="342">
        <v>0</v>
      </c>
      <c r="V404" s="342">
        <v>0</v>
      </c>
      <c r="W404" s="342">
        <v>0</v>
      </c>
      <c r="X404" s="342">
        <v>0</v>
      </c>
      <c r="Z404" s="242"/>
      <c r="AA404" s="242"/>
    </row>
    <row r="405" spans="1:27">
      <c r="A405" s="342" t="s">
        <v>1452</v>
      </c>
      <c r="B405" s="342">
        <v>1000</v>
      </c>
      <c r="C405" s="342">
        <v>1000</v>
      </c>
      <c r="D405" s="342">
        <v>1000</v>
      </c>
      <c r="E405" s="342">
        <v>1000</v>
      </c>
      <c r="F405" s="342">
        <v>1000</v>
      </c>
      <c r="G405" s="342">
        <v>1000</v>
      </c>
      <c r="H405" s="342">
        <v>1000</v>
      </c>
      <c r="I405" s="342">
        <v>1000</v>
      </c>
      <c r="J405" s="342">
        <v>1000</v>
      </c>
      <c r="K405" s="342">
        <v>1000</v>
      </c>
      <c r="L405" s="342">
        <v>1000</v>
      </c>
      <c r="M405" s="342">
        <v>1000</v>
      </c>
      <c r="N405" s="342">
        <v>1000</v>
      </c>
      <c r="O405" s="342">
        <v>1000</v>
      </c>
      <c r="P405" s="342">
        <v>1000</v>
      </c>
      <c r="Q405" s="342">
        <v>0</v>
      </c>
      <c r="R405" s="342">
        <v>0</v>
      </c>
      <c r="S405" s="342">
        <v>0</v>
      </c>
      <c r="T405" s="342">
        <v>0</v>
      </c>
      <c r="U405" s="342">
        <v>0</v>
      </c>
      <c r="V405" s="342">
        <v>0</v>
      </c>
      <c r="W405" s="342">
        <v>0</v>
      </c>
      <c r="X405" s="342">
        <v>0</v>
      </c>
      <c r="Z405" s="242"/>
      <c r="AA405" s="242"/>
    </row>
    <row r="406" spans="1:27">
      <c r="A406" s="342" t="s">
        <v>1839</v>
      </c>
      <c r="B406" s="342">
        <v>1000</v>
      </c>
      <c r="C406" s="342">
        <v>1000</v>
      </c>
      <c r="D406" s="342">
        <v>1000</v>
      </c>
      <c r="E406" s="342">
        <v>1000</v>
      </c>
      <c r="F406" s="342">
        <v>1000</v>
      </c>
      <c r="G406" s="342">
        <v>1000</v>
      </c>
      <c r="H406" s="342">
        <v>1000</v>
      </c>
      <c r="I406" s="342">
        <v>1000</v>
      </c>
      <c r="J406" s="342">
        <v>1000</v>
      </c>
      <c r="K406" s="342">
        <v>1000</v>
      </c>
      <c r="L406" s="342">
        <v>1000</v>
      </c>
      <c r="M406" s="342">
        <v>1000</v>
      </c>
      <c r="N406" s="342">
        <v>1000</v>
      </c>
      <c r="O406" s="342">
        <v>1000</v>
      </c>
      <c r="P406" s="342">
        <v>1000</v>
      </c>
      <c r="Q406" s="342">
        <v>0</v>
      </c>
      <c r="R406" s="342">
        <v>0</v>
      </c>
      <c r="S406" s="342">
        <v>0</v>
      </c>
      <c r="T406" s="342">
        <v>0</v>
      </c>
      <c r="U406" s="342">
        <v>0</v>
      </c>
      <c r="V406" s="342">
        <v>0</v>
      </c>
      <c r="W406" s="342">
        <v>0</v>
      </c>
      <c r="X406" s="342">
        <v>0</v>
      </c>
      <c r="Z406" s="242"/>
      <c r="AA406" s="242"/>
    </row>
    <row r="407" spans="1:27">
      <c r="A407" s="342" t="s">
        <v>2262</v>
      </c>
      <c r="B407" s="342">
        <v>1000</v>
      </c>
      <c r="C407" s="342">
        <v>1000</v>
      </c>
      <c r="D407" s="342">
        <v>1000</v>
      </c>
      <c r="E407" s="342">
        <v>1000</v>
      </c>
      <c r="F407" s="342">
        <v>1000</v>
      </c>
      <c r="G407" s="342">
        <v>1000</v>
      </c>
      <c r="H407" s="342">
        <v>1000</v>
      </c>
      <c r="I407" s="342">
        <v>1000</v>
      </c>
      <c r="J407" s="342">
        <v>1000</v>
      </c>
      <c r="K407" s="342">
        <v>1000</v>
      </c>
      <c r="L407" s="342">
        <v>1000</v>
      </c>
      <c r="M407" s="342">
        <v>1000</v>
      </c>
      <c r="N407" s="342">
        <v>1000</v>
      </c>
      <c r="O407" s="342">
        <v>1000</v>
      </c>
      <c r="P407" s="342">
        <v>1000</v>
      </c>
      <c r="Q407" s="342">
        <v>0</v>
      </c>
      <c r="R407" s="342">
        <v>0</v>
      </c>
      <c r="S407" s="342">
        <v>0</v>
      </c>
      <c r="T407" s="342">
        <v>0</v>
      </c>
      <c r="U407" s="342">
        <v>0</v>
      </c>
      <c r="V407" s="342">
        <v>0</v>
      </c>
      <c r="W407" s="342">
        <v>0</v>
      </c>
      <c r="X407" s="342">
        <v>0</v>
      </c>
      <c r="Z407" s="242"/>
      <c r="AA407" s="242"/>
    </row>
    <row r="408" spans="1:27">
      <c r="A408" s="342" t="s">
        <v>2301</v>
      </c>
      <c r="B408" s="342">
        <v>1000</v>
      </c>
      <c r="C408" s="342">
        <v>1000</v>
      </c>
      <c r="D408" s="342">
        <v>1000</v>
      </c>
      <c r="E408" s="342">
        <v>1000</v>
      </c>
      <c r="F408" s="342">
        <v>1000</v>
      </c>
      <c r="G408" s="342">
        <v>1000</v>
      </c>
      <c r="H408" s="342">
        <v>1000</v>
      </c>
      <c r="I408" s="342">
        <v>1000</v>
      </c>
      <c r="J408" s="342">
        <v>1000</v>
      </c>
      <c r="K408" s="342">
        <v>1000</v>
      </c>
      <c r="L408" s="342">
        <v>1000</v>
      </c>
      <c r="M408" s="342">
        <v>1000</v>
      </c>
      <c r="N408" s="342">
        <v>1000</v>
      </c>
      <c r="O408" s="342">
        <v>1000</v>
      </c>
      <c r="P408" s="342">
        <v>1000</v>
      </c>
      <c r="Q408" s="342">
        <v>0</v>
      </c>
      <c r="R408" s="342">
        <v>0</v>
      </c>
      <c r="S408" s="342">
        <v>0</v>
      </c>
      <c r="T408" s="342">
        <v>0</v>
      </c>
      <c r="U408" s="342">
        <v>0</v>
      </c>
      <c r="V408" s="342">
        <v>0</v>
      </c>
      <c r="W408" s="342">
        <v>0</v>
      </c>
      <c r="X408" s="342">
        <v>0</v>
      </c>
      <c r="Z408" s="242"/>
      <c r="AA408" s="242"/>
    </row>
    <row r="409" spans="1:27">
      <c r="A409" s="342" t="s">
        <v>1770</v>
      </c>
      <c r="B409" s="342">
        <v>1000</v>
      </c>
      <c r="C409" s="342">
        <v>1000</v>
      </c>
      <c r="D409" s="342">
        <v>1000</v>
      </c>
      <c r="E409" s="342">
        <v>1000</v>
      </c>
      <c r="F409" s="342">
        <v>1000</v>
      </c>
      <c r="G409" s="342">
        <v>1000</v>
      </c>
      <c r="H409" s="342">
        <v>1000</v>
      </c>
      <c r="I409" s="342">
        <v>1000</v>
      </c>
      <c r="J409" s="342">
        <v>1000</v>
      </c>
      <c r="K409" s="342">
        <v>1000</v>
      </c>
      <c r="L409" s="342">
        <v>1000</v>
      </c>
      <c r="M409" s="342">
        <v>1000</v>
      </c>
      <c r="N409" s="342">
        <v>1000</v>
      </c>
      <c r="O409" s="342">
        <v>1000</v>
      </c>
      <c r="P409" s="342">
        <v>1000</v>
      </c>
      <c r="Q409" s="342">
        <v>0</v>
      </c>
      <c r="R409" s="342">
        <v>0</v>
      </c>
      <c r="S409" s="342">
        <v>0</v>
      </c>
      <c r="T409" s="342">
        <v>0</v>
      </c>
      <c r="U409" s="342">
        <v>0</v>
      </c>
      <c r="V409" s="342">
        <v>0</v>
      </c>
      <c r="W409" s="342">
        <v>0</v>
      </c>
      <c r="X409" s="342">
        <v>0</v>
      </c>
      <c r="Z409" s="242"/>
      <c r="AA409" s="242"/>
    </row>
    <row r="410" spans="1:27">
      <c r="A410" s="342" t="s">
        <v>1698</v>
      </c>
      <c r="B410" s="342">
        <v>1000</v>
      </c>
      <c r="C410" s="342">
        <v>1000</v>
      </c>
      <c r="D410" s="342">
        <v>1000</v>
      </c>
      <c r="E410" s="342">
        <v>1000</v>
      </c>
      <c r="F410" s="342">
        <v>1000</v>
      </c>
      <c r="G410" s="342">
        <v>1000</v>
      </c>
      <c r="H410" s="342">
        <v>1000</v>
      </c>
      <c r="I410" s="342">
        <v>1000</v>
      </c>
      <c r="J410" s="342">
        <v>1000</v>
      </c>
      <c r="K410" s="342">
        <v>1000</v>
      </c>
      <c r="L410" s="342">
        <v>1000</v>
      </c>
      <c r="M410" s="342">
        <v>1000</v>
      </c>
      <c r="N410" s="342">
        <v>1000</v>
      </c>
      <c r="O410" s="342">
        <v>1000</v>
      </c>
      <c r="P410" s="342">
        <v>1000</v>
      </c>
      <c r="Q410" s="342">
        <v>0</v>
      </c>
      <c r="R410" s="342">
        <v>0</v>
      </c>
      <c r="S410" s="342">
        <v>0</v>
      </c>
      <c r="T410" s="342">
        <v>0</v>
      </c>
      <c r="U410" s="342">
        <v>0</v>
      </c>
      <c r="V410" s="342">
        <v>0</v>
      </c>
      <c r="W410" s="342">
        <v>0</v>
      </c>
      <c r="X410" s="342">
        <v>0</v>
      </c>
      <c r="Z410" s="242"/>
      <c r="AA410" s="242"/>
    </row>
    <row r="411" spans="1:27">
      <c r="A411" s="243"/>
      <c r="B411" s="316"/>
      <c r="C411" s="316"/>
      <c r="D411" s="316"/>
      <c r="E411" s="316"/>
      <c r="F411" s="316"/>
      <c r="G411" s="316"/>
      <c r="H411" s="316"/>
      <c r="I411" s="316"/>
      <c r="J411" s="316"/>
      <c r="K411" s="316"/>
      <c r="L411" s="316"/>
      <c r="M411" s="316"/>
      <c r="N411" s="316"/>
      <c r="O411" s="316"/>
      <c r="P411" s="316"/>
      <c r="Q411" s="316"/>
      <c r="R411" s="316"/>
      <c r="S411" s="316"/>
      <c r="T411" s="316"/>
      <c r="U411" s="316"/>
      <c r="V411" s="316"/>
      <c r="W411" s="316"/>
      <c r="X411" s="316"/>
      <c r="Z411" s="242"/>
      <c r="AA411" s="242"/>
    </row>
    <row r="412" spans="1:27">
      <c r="A412" s="243"/>
      <c r="B412" s="316"/>
      <c r="C412" s="316"/>
      <c r="D412" s="316"/>
      <c r="E412" s="316"/>
      <c r="F412" s="316"/>
      <c r="G412" s="316"/>
      <c r="H412" s="316"/>
      <c r="I412" s="316"/>
      <c r="J412" s="316"/>
      <c r="K412" s="316"/>
      <c r="L412" s="316"/>
      <c r="M412" s="316"/>
      <c r="N412" s="316"/>
      <c r="O412" s="316"/>
      <c r="P412" s="316"/>
      <c r="Q412" s="316"/>
      <c r="R412" s="316"/>
      <c r="S412" s="316"/>
      <c r="T412" s="316"/>
      <c r="U412" s="316"/>
      <c r="V412" s="316"/>
      <c r="W412" s="316"/>
      <c r="X412" s="316"/>
      <c r="Z412" s="242"/>
      <c r="AA412" s="242"/>
    </row>
    <row r="413" spans="1:27">
      <c r="A413" s="243"/>
      <c r="B413" s="316"/>
      <c r="C413" s="316"/>
      <c r="D413" s="316"/>
      <c r="E413" s="316"/>
      <c r="F413" s="316"/>
      <c r="G413" s="316"/>
      <c r="H413" s="316"/>
      <c r="I413" s="316"/>
      <c r="J413" s="316"/>
      <c r="K413" s="316"/>
      <c r="L413" s="316"/>
      <c r="M413" s="316"/>
      <c r="N413" s="316"/>
      <c r="O413" s="316"/>
      <c r="P413" s="316"/>
      <c r="Q413" s="316"/>
      <c r="R413" s="316"/>
      <c r="S413" s="316"/>
      <c r="T413" s="316"/>
      <c r="U413" s="316"/>
      <c r="V413" s="316"/>
      <c r="W413" s="316"/>
      <c r="X413" s="316"/>
      <c r="Z413" s="242"/>
      <c r="AA413" s="242"/>
    </row>
    <row r="414" spans="1:27">
      <c r="A414" s="243"/>
      <c r="B414" s="316"/>
      <c r="C414" s="316"/>
      <c r="D414" s="316"/>
      <c r="E414" s="316"/>
      <c r="F414" s="316"/>
      <c r="G414" s="316"/>
      <c r="H414" s="316"/>
      <c r="I414" s="316"/>
      <c r="J414" s="316"/>
      <c r="K414" s="316"/>
      <c r="L414" s="316"/>
      <c r="M414" s="316"/>
      <c r="N414" s="316"/>
      <c r="O414" s="316"/>
      <c r="P414" s="316"/>
      <c r="Q414" s="316"/>
      <c r="R414" s="316"/>
      <c r="S414" s="316"/>
      <c r="T414" s="316"/>
      <c r="U414" s="316"/>
      <c r="V414" s="316"/>
      <c r="W414" s="316"/>
      <c r="X414" s="316"/>
      <c r="Z414" s="242"/>
      <c r="AA414" s="242"/>
    </row>
    <row r="415" spans="1:27">
      <c r="A415" s="243"/>
      <c r="B415" s="316"/>
      <c r="C415" s="316"/>
      <c r="D415" s="316"/>
      <c r="E415" s="316"/>
      <c r="F415" s="316"/>
      <c r="G415" s="316"/>
      <c r="H415" s="316"/>
      <c r="I415" s="316"/>
      <c r="J415" s="316"/>
      <c r="K415" s="316"/>
      <c r="L415" s="316"/>
      <c r="M415" s="316"/>
      <c r="N415" s="316"/>
      <c r="O415" s="316"/>
      <c r="P415" s="316"/>
      <c r="Q415" s="316"/>
      <c r="R415" s="316"/>
      <c r="S415" s="316"/>
      <c r="T415" s="316"/>
      <c r="U415" s="316"/>
      <c r="V415" s="316"/>
      <c r="W415" s="316"/>
      <c r="X415" s="316"/>
      <c r="Z415" s="242"/>
      <c r="AA415" s="242"/>
    </row>
    <row r="416" spans="1:27">
      <c r="A416" s="243"/>
      <c r="B416" s="316"/>
      <c r="C416" s="316"/>
      <c r="D416" s="316"/>
      <c r="E416" s="316"/>
      <c r="F416" s="316"/>
      <c r="G416" s="316"/>
      <c r="H416" s="316"/>
      <c r="I416" s="316"/>
      <c r="J416" s="316"/>
      <c r="K416" s="316"/>
      <c r="L416" s="316"/>
      <c r="M416" s="316"/>
      <c r="N416" s="316"/>
      <c r="O416" s="316"/>
      <c r="P416" s="316"/>
      <c r="Q416" s="316"/>
      <c r="R416" s="316"/>
      <c r="S416" s="316"/>
      <c r="T416" s="316"/>
      <c r="U416" s="316"/>
      <c r="V416" s="316"/>
      <c r="W416" s="316"/>
      <c r="X416" s="316"/>
      <c r="Z416" s="242"/>
      <c r="AA416" s="242"/>
    </row>
    <row r="417" spans="1:27">
      <c r="A417" s="243"/>
      <c r="B417" s="316"/>
      <c r="C417" s="316"/>
      <c r="D417" s="316"/>
      <c r="E417" s="316"/>
      <c r="F417" s="316"/>
      <c r="G417" s="316"/>
      <c r="H417" s="316"/>
      <c r="I417" s="316"/>
      <c r="J417" s="316"/>
      <c r="K417" s="316"/>
      <c r="L417" s="316"/>
      <c r="M417" s="316"/>
      <c r="N417" s="316"/>
      <c r="O417" s="316"/>
      <c r="P417" s="316"/>
      <c r="Q417" s="316"/>
      <c r="R417" s="316"/>
      <c r="S417" s="316"/>
      <c r="T417" s="316"/>
      <c r="U417" s="316"/>
      <c r="V417" s="316"/>
      <c r="W417" s="316"/>
      <c r="X417" s="316"/>
      <c r="Z417" s="242"/>
      <c r="AA417" s="242"/>
    </row>
    <row r="418" spans="1:27">
      <c r="A418" s="243"/>
      <c r="B418" s="316"/>
      <c r="C418" s="316"/>
      <c r="D418" s="316"/>
      <c r="E418" s="316"/>
      <c r="F418" s="316"/>
      <c r="G418" s="316"/>
      <c r="H418" s="316"/>
      <c r="I418" s="316"/>
      <c r="J418" s="316"/>
      <c r="K418" s="316"/>
      <c r="L418" s="316"/>
      <c r="M418" s="316"/>
      <c r="N418" s="316"/>
      <c r="O418" s="316"/>
      <c r="P418" s="316"/>
      <c r="Q418" s="316"/>
      <c r="R418" s="316"/>
      <c r="S418" s="316"/>
      <c r="T418" s="316"/>
      <c r="U418" s="316"/>
      <c r="V418" s="316"/>
      <c r="W418" s="316"/>
      <c r="X418" s="316"/>
      <c r="Z418" s="242"/>
      <c r="AA418" s="242"/>
    </row>
    <row r="419" spans="1:27">
      <c r="A419" s="243"/>
      <c r="B419" s="316"/>
      <c r="C419" s="316"/>
      <c r="D419" s="316"/>
      <c r="E419" s="316"/>
      <c r="F419" s="316"/>
      <c r="G419" s="316"/>
      <c r="H419" s="316"/>
      <c r="I419" s="316"/>
      <c r="J419" s="316"/>
      <c r="K419" s="316"/>
      <c r="L419" s="316"/>
      <c r="M419" s="316"/>
      <c r="N419" s="316"/>
      <c r="O419" s="316"/>
      <c r="P419" s="316"/>
      <c r="Q419" s="316"/>
      <c r="R419" s="316"/>
      <c r="S419" s="316"/>
      <c r="T419" s="316"/>
      <c r="U419" s="316"/>
      <c r="V419" s="316"/>
      <c r="W419" s="316"/>
      <c r="X419" s="316"/>
      <c r="Z419" s="242"/>
      <c r="AA419" s="242"/>
    </row>
    <row r="420" spans="1:27">
      <c r="A420" s="243"/>
      <c r="B420" s="316"/>
      <c r="C420" s="316"/>
      <c r="D420" s="316"/>
      <c r="E420" s="316"/>
      <c r="F420" s="316"/>
      <c r="G420" s="316"/>
      <c r="H420" s="316"/>
      <c r="I420" s="316"/>
      <c r="J420" s="316"/>
      <c r="K420" s="316"/>
      <c r="L420" s="316"/>
      <c r="M420" s="316"/>
      <c r="N420" s="316"/>
      <c r="O420" s="316"/>
      <c r="P420" s="316"/>
      <c r="Q420" s="316"/>
      <c r="R420" s="316"/>
      <c r="S420" s="316"/>
      <c r="T420" s="316"/>
      <c r="U420" s="316"/>
      <c r="V420" s="316"/>
      <c r="W420" s="316"/>
      <c r="X420" s="316"/>
      <c r="Z420" s="242"/>
      <c r="AA420" s="242"/>
    </row>
    <row r="421" spans="1:27">
      <c r="A421" s="243"/>
      <c r="B421" s="316"/>
      <c r="C421" s="316"/>
      <c r="D421" s="316"/>
      <c r="E421" s="316"/>
      <c r="F421" s="316"/>
      <c r="G421" s="316"/>
      <c r="H421" s="316"/>
      <c r="I421" s="316"/>
      <c r="J421" s="316"/>
      <c r="K421" s="316"/>
      <c r="L421" s="316"/>
      <c r="M421" s="316"/>
      <c r="N421" s="316"/>
      <c r="O421" s="316"/>
      <c r="P421" s="316"/>
      <c r="Q421" s="316"/>
      <c r="R421" s="316"/>
      <c r="S421" s="316"/>
      <c r="T421" s="316"/>
      <c r="U421" s="316"/>
      <c r="V421" s="316"/>
      <c r="W421" s="316"/>
      <c r="X421" s="316"/>
      <c r="Z421" s="242"/>
      <c r="AA421" s="242"/>
    </row>
    <row r="422" spans="1:27">
      <c r="A422" s="243"/>
      <c r="B422" s="316"/>
      <c r="C422" s="316"/>
      <c r="D422" s="316"/>
      <c r="E422" s="316"/>
      <c r="F422" s="316"/>
      <c r="G422" s="316"/>
      <c r="H422" s="316"/>
      <c r="I422" s="316"/>
      <c r="J422" s="316"/>
      <c r="K422" s="316"/>
      <c r="L422" s="316"/>
      <c r="M422" s="316"/>
      <c r="N422" s="316"/>
      <c r="O422" s="316"/>
      <c r="P422" s="316"/>
      <c r="Q422" s="316"/>
      <c r="R422" s="316"/>
      <c r="S422" s="316"/>
      <c r="T422" s="316"/>
      <c r="U422" s="316"/>
      <c r="V422" s="316"/>
      <c r="W422" s="316"/>
      <c r="X422" s="316"/>
      <c r="Z422" s="242"/>
      <c r="AA422" s="242"/>
    </row>
    <row r="423" spans="1:27">
      <c r="A423" s="243"/>
      <c r="B423" s="316"/>
      <c r="C423" s="316"/>
      <c r="D423" s="316"/>
      <c r="E423" s="316"/>
      <c r="F423" s="316"/>
      <c r="G423" s="316"/>
      <c r="H423" s="316"/>
      <c r="I423" s="316"/>
      <c r="J423" s="316"/>
      <c r="K423" s="316"/>
      <c r="L423" s="316"/>
      <c r="M423" s="316"/>
      <c r="N423" s="316"/>
      <c r="O423" s="316"/>
      <c r="P423" s="316"/>
      <c r="Q423" s="316"/>
      <c r="R423" s="316"/>
      <c r="S423" s="316"/>
      <c r="T423" s="316"/>
      <c r="U423" s="316"/>
      <c r="V423" s="316"/>
      <c r="W423" s="316"/>
      <c r="X423" s="316"/>
      <c r="Z423" s="242"/>
      <c r="AA423" s="242"/>
    </row>
    <row r="424" spans="1:27">
      <c r="A424" s="243"/>
      <c r="B424" s="316"/>
      <c r="C424" s="316"/>
      <c r="D424" s="316"/>
      <c r="E424" s="316"/>
      <c r="F424" s="316"/>
      <c r="G424" s="316"/>
      <c r="H424" s="316"/>
      <c r="I424" s="316"/>
      <c r="J424" s="316"/>
      <c r="K424" s="316"/>
      <c r="L424" s="316"/>
      <c r="M424" s="316"/>
      <c r="N424" s="316"/>
      <c r="O424" s="316"/>
      <c r="P424" s="316"/>
      <c r="Q424" s="316"/>
      <c r="R424" s="316"/>
      <c r="S424" s="316"/>
      <c r="T424" s="316"/>
      <c r="U424" s="316"/>
      <c r="V424" s="316"/>
      <c r="W424" s="316"/>
      <c r="X424" s="316"/>
      <c r="Z424" s="242"/>
      <c r="AA424" s="242"/>
    </row>
    <row r="425" spans="1:27">
      <c r="A425" s="243"/>
      <c r="B425" s="316"/>
      <c r="C425" s="316"/>
      <c r="D425" s="316"/>
      <c r="E425" s="316"/>
      <c r="F425" s="316"/>
      <c r="G425" s="316"/>
      <c r="H425" s="316"/>
      <c r="I425" s="316"/>
      <c r="J425" s="316"/>
      <c r="K425" s="316"/>
      <c r="L425" s="316"/>
      <c r="M425" s="316"/>
      <c r="N425" s="316"/>
      <c r="O425" s="316"/>
      <c r="P425" s="316"/>
      <c r="Q425" s="316"/>
      <c r="R425" s="316"/>
      <c r="S425" s="316"/>
      <c r="T425" s="316"/>
      <c r="U425" s="316"/>
      <c r="V425" s="316"/>
      <c r="W425" s="316"/>
      <c r="X425" s="316"/>
      <c r="Z425" s="242"/>
      <c r="AA425" s="242"/>
    </row>
    <row r="426" spans="1:27">
      <c r="A426" s="243"/>
      <c r="B426" s="316"/>
      <c r="C426" s="316"/>
      <c r="D426" s="316"/>
      <c r="E426" s="316"/>
      <c r="F426" s="316"/>
      <c r="G426" s="316"/>
      <c r="H426" s="316"/>
      <c r="I426" s="316"/>
      <c r="J426" s="316"/>
      <c r="K426" s="316"/>
      <c r="L426" s="316"/>
      <c r="M426" s="316"/>
      <c r="N426" s="316"/>
      <c r="O426" s="316"/>
      <c r="P426" s="316"/>
      <c r="Q426" s="316"/>
      <c r="R426" s="316"/>
      <c r="S426" s="316"/>
      <c r="T426" s="316"/>
      <c r="U426" s="316"/>
      <c r="V426" s="316"/>
      <c r="W426" s="316"/>
      <c r="X426" s="316"/>
      <c r="Z426" s="242"/>
      <c r="AA426" s="242"/>
    </row>
    <row r="427" spans="1:27">
      <c r="A427" s="243"/>
      <c r="B427" s="316"/>
      <c r="C427" s="316"/>
      <c r="D427" s="316"/>
      <c r="E427" s="316"/>
      <c r="F427" s="316"/>
      <c r="G427" s="316"/>
      <c r="H427" s="316"/>
      <c r="I427" s="316"/>
      <c r="J427" s="316"/>
      <c r="K427" s="316"/>
      <c r="L427" s="316"/>
      <c r="M427" s="316"/>
      <c r="N427" s="316"/>
      <c r="O427" s="316"/>
      <c r="P427" s="316"/>
      <c r="Q427" s="316"/>
      <c r="R427" s="316"/>
      <c r="S427" s="316"/>
      <c r="T427" s="316"/>
      <c r="U427" s="316"/>
      <c r="V427" s="316"/>
      <c r="W427" s="316"/>
      <c r="X427" s="316"/>
      <c r="Z427" s="242"/>
      <c r="AA427" s="242"/>
    </row>
    <row r="428" spans="1:27">
      <c r="A428" s="243"/>
      <c r="B428" s="316"/>
      <c r="C428" s="316"/>
      <c r="D428" s="316"/>
      <c r="E428" s="316"/>
      <c r="F428" s="316"/>
      <c r="G428" s="316"/>
      <c r="H428" s="316"/>
      <c r="I428" s="316"/>
      <c r="J428" s="316"/>
      <c r="K428" s="316"/>
      <c r="L428" s="316"/>
      <c r="M428" s="316"/>
      <c r="N428" s="316"/>
      <c r="O428" s="316"/>
      <c r="P428" s="316"/>
      <c r="Q428" s="316"/>
      <c r="R428" s="316"/>
      <c r="S428" s="316"/>
      <c r="T428" s="316"/>
      <c r="U428" s="316"/>
      <c r="V428" s="316"/>
      <c r="W428" s="316"/>
      <c r="X428" s="316"/>
      <c r="Z428" s="242"/>
      <c r="AA428" s="242"/>
    </row>
    <row r="429" spans="1:27">
      <c r="A429" s="243"/>
      <c r="B429" s="316"/>
      <c r="C429" s="316"/>
      <c r="D429" s="316"/>
      <c r="E429" s="316"/>
      <c r="F429" s="316"/>
      <c r="G429" s="316"/>
      <c r="H429" s="316"/>
      <c r="I429" s="316"/>
      <c r="J429" s="316"/>
      <c r="K429" s="316"/>
      <c r="L429" s="316"/>
      <c r="M429" s="316"/>
      <c r="N429" s="316"/>
      <c r="O429" s="316"/>
      <c r="P429" s="316"/>
      <c r="Q429" s="316"/>
      <c r="R429" s="316"/>
      <c r="S429" s="316"/>
      <c r="T429" s="316"/>
      <c r="U429" s="316"/>
      <c r="V429" s="316"/>
      <c r="W429" s="316"/>
      <c r="X429" s="316"/>
      <c r="Z429" s="242"/>
      <c r="AA429" s="242"/>
    </row>
    <row r="430" spans="1:27">
      <c r="A430" s="243"/>
      <c r="B430" s="316"/>
      <c r="C430" s="316"/>
      <c r="D430" s="316"/>
      <c r="E430" s="316"/>
      <c r="F430" s="316"/>
      <c r="G430" s="316"/>
      <c r="H430" s="316"/>
      <c r="I430" s="316"/>
      <c r="J430" s="316"/>
      <c r="K430" s="316"/>
      <c r="L430" s="316"/>
      <c r="M430" s="316"/>
      <c r="N430" s="316"/>
      <c r="O430" s="316"/>
      <c r="P430" s="316"/>
      <c r="Q430" s="316"/>
      <c r="R430" s="316"/>
      <c r="S430" s="316"/>
      <c r="T430" s="316"/>
      <c r="U430" s="316"/>
      <c r="V430" s="316"/>
      <c r="W430" s="316"/>
      <c r="X430" s="316"/>
      <c r="Z430" s="242"/>
      <c r="AA430" s="242"/>
    </row>
    <row r="431" spans="1:27">
      <c r="A431" s="243"/>
      <c r="B431" s="316"/>
      <c r="C431" s="316"/>
      <c r="D431" s="316"/>
      <c r="E431" s="316"/>
      <c r="F431" s="316"/>
      <c r="G431" s="316"/>
      <c r="H431" s="316"/>
      <c r="I431" s="316"/>
      <c r="J431" s="316"/>
      <c r="K431" s="316"/>
      <c r="L431" s="316"/>
      <c r="M431" s="316"/>
      <c r="N431" s="316"/>
      <c r="O431" s="316"/>
      <c r="P431" s="316"/>
      <c r="Q431" s="316"/>
      <c r="R431" s="316"/>
      <c r="S431" s="316"/>
      <c r="T431" s="316"/>
      <c r="U431" s="316"/>
      <c r="V431" s="316"/>
      <c r="W431" s="316"/>
      <c r="X431" s="316"/>
      <c r="Z431" s="242"/>
      <c r="AA431" s="242"/>
    </row>
    <row r="432" spans="1:27">
      <c r="A432" s="243"/>
      <c r="B432" s="316"/>
      <c r="C432" s="316"/>
      <c r="D432" s="316"/>
      <c r="E432" s="316"/>
      <c r="F432" s="316"/>
      <c r="G432" s="316"/>
      <c r="H432" s="316"/>
      <c r="I432" s="316"/>
      <c r="J432" s="316"/>
      <c r="K432" s="316"/>
      <c r="L432" s="316"/>
      <c r="M432" s="316"/>
      <c r="N432" s="316"/>
      <c r="O432" s="316"/>
      <c r="P432" s="316"/>
      <c r="Q432" s="316"/>
      <c r="R432" s="316"/>
      <c r="S432" s="316"/>
      <c r="T432" s="316"/>
      <c r="U432" s="316"/>
      <c r="V432" s="316"/>
      <c r="W432" s="316"/>
      <c r="X432" s="316"/>
      <c r="Z432" s="242"/>
      <c r="AA432" s="242"/>
    </row>
  </sheetData>
  <sheetProtection sheet="1" objects="1" scenarios="1"/>
  <autoFilter ref="A1:AA426" xr:uid="{149EACBA-3E52-4B96-8E67-271E5E9A46B9}">
    <sortState xmlns:xlrd2="http://schemas.microsoft.com/office/spreadsheetml/2017/richdata2" ref="A2:AA426">
      <sortCondition ref="A1:A426"/>
    </sortState>
  </autoFilter>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3BF51-3B54-417A-81B2-7687B49A4595}">
  <sheetPr codeName="Sheet8"/>
  <dimension ref="A1:AD438"/>
  <sheetViews>
    <sheetView showGridLines="0" workbookViewId="0">
      <pane xSplit="1" ySplit="2" topLeftCell="B385" activePane="bottomRight" state="frozen"/>
      <selection pane="bottomRight" activeCell="A412" sqref="A412"/>
      <selection pane="bottomLeft" activeCell="D127" sqref="D127"/>
      <selection pane="topRight" activeCell="D127" sqref="D127"/>
    </sheetView>
  </sheetViews>
  <sheetFormatPr defaultRowHeight="15.6"/>
  <cols>
    <col min="1" max="1" width="10.6640625" bestFit="1" customWidth="1"/>
    <col min="2" max="2" width="33" bestFit="1" customWidth="1"/>
    <col min="3" max="3" width="36.21875" bestFit="1" customWidth="1"/>
    <col min="4" max="4" width="32.44140625" bestFit="1" customWidth="1"/>
    <col min="5" max="5" width="19.21875" bestFit="1" customWidth="1"/>
    <col min="6" max="6" width="28.21875" bestFit="1" customWidth="1"/>
    <col min="7" max="7" width="18.6640625" bestFit="1" customWidth="1"/>
    <col min="8" max="8" width="35.109375" bestFit="1" customWidth="1"/>
    <col min="9" max="9" width="29.6640625" bestFit="1" customWidth="1"/>
    <col min="10" max="10" width="58.5546875" bestFit="1" customWidth="1"/>
    <col min="11" max="11" width="29.5546875" bestFit="1" customWidth="1"/>
    <col min="12" max="12" width="22.6640625" bestFit="1" customWidth="1"/>
    <col min="13" max="13" width="21.88671875" bestFit="1" customWidth="1"/>
    <col min="14" max="14" width="27.6640625" bestFit="1" customWidth="1"/>
    <col min="15" max="15" width="29.21875" bestFit="1" customWidth="1"/>
    <col min="16" max="16" width="48.44140625" bestFit="1" customWidth="1"/>
    <col min="17" max="17" width="47.6640625" bestFit="1" customWidth="1"/>
    <col min="18" max="18" width="18.5546875" bestFit="1" customWidth="1"/>
    <col min="19" max="19" width="48.88671875" bestFit="1" customWidth="1"/>
    <col min="20" max="20" width="19.109375" bestFit="1" customWidth="1"/>
    <col min="21" max="21" width="44.109375" bestFit="1" customWidth="1"/>
    <col min="22" max="22" width="13.88671875" bestFit="1" customWidth="1"/>
    <col min="23" max="23" width="13.6640625" bestFit="1" customWidth="1"/>
    <col min="24" max="24" width="14.88671875" bestFit="1" customWidth="1"/>
    <col min="25" max="25" width="16.6640625" bestFit="1" customWidth="1"/>
    <col min="26" max="26" width="19.109375" bestFit="1" customWidth="1"/>
    <col min="27" max="27" width="21.6640625" bestFit="1" customWidth="1"/>
    <col min="28" max="28" width="19.21875" bestFit="1" customWidth="1"/>
    <col min="29" max="29" width="18.21875" bestFit="1" customWidth="1"/>
  </cols>
  <sheetData>
    <row r="1" spans="1:30">
      <c r="A1" s="243"/>
      <c r="B1" s="243" t="s">
        <v>255</v>
      </c>
      <c r="C1" s="243" t="s">
        <v>268</v>
      </c>
      <c r="D1" s="243" t="s">
        <v>275</v>
      </c>
      <c r="E1" s="243" t="s">
        <v>282</v>
      </c>
      <c r="F1" s="243" t="s">
        <v>637</v>
      </c>
      <c r="G1" s="243" t="s">
        <v>289</v>
      </c>
      <c r="H1" s="243" t="s">
        <v>668</v>
      </c>
      <c r="I1" s="243" t="s">
        <v>296</v>
      </c>
      <c r="J1" s="243" t="s">
        <v>715</v>
      </c>
      <c r="K1" s="243" t="s">
        <v>303</v>
      </c>
      <c r="L1" s="243" t="s">
        <v>794</v>
      </c>
      <c r="M1" s="243" t="s">
        <v>810</v>
      </c>
      <c r="N1" s="243" t="s">
        <v>326</v>
      </c>
      <c r="O1" s="243" t="s">
        <v>333</v>
      </c>
      <c r="P1" s="243" t="s">
        <v>340</v>
      </c>
      <c r="Q1" s="243" t="s">
        <v>347</v>
      </c>
      <c r="R1" s="243" t="s">
        <v>920</v>
      </c>
      <c r="S1" s="243" t="s">
        <v>936</v>
      </c>
      <c r="T1" s="243" t="s">
        <v>311</v>
      </c>
      <c r="U1" s="243" t="s">
        <v>319</v>
      </c>
      <c r="V1" s="243" t="s">
        <v>413</v>
      </c>
      <c r="W1" s="243" t="s">
        <v>418</v>
      </c>
      <c r="X1" s="243" t="s">
        <v>422</v>
      </c>
      <c r="Y1" s="243" t="s">
        <v>426</v>
      </c>
      <c r="Z1" s="243" t="s">
        <v>486</v>
      </c>
      <c r="AA1" s="243" t="s">
        <v>490</v>
      </c>
      <c r="AB1" s="243" t="s">
        <v>502</v>
      </c>
      <c r="AC1" s="243" t="s">
        <v>510</v>
      </c>
    </row>
    <row r="2" spans="1:30">
      <c r="A2" s="243" t="s">
        <v>1118</v>
      </c>
      <c r="B2" s="243" t="s">
        <v>2360</v>
      </c>
      <c r="C2" s="243" t="s">
        <v>139</v>
      </c>
      <c r="D2" s="243" t="s">
        <v>140</v>
      </c>
      <c r="E2" s="243" t="s">
        <v>141</v>
      </c>
      <c r="F2" s="243" t="s">
        <v>142</v>
      </c>
      <c r="G2" s="243" t="s">
        <v>143</v>
      </c>
      <c r="H2" s="243" t="s">
        <v>2390</v>
      </c>
      <c r="I2" s="243" t="s">
        <v>146</v>
      </c>
      <c r="J2" s="243" t="s">
        <v>2391</v>
      </c>
      <c r="K2" s="243" t="s">
        <v>147</v>
      </c>
      <c r="L2" s="243" t="s">
        <v>151</v>
      </c>
      <c r="M2" s="243" t="s">
        <v>152</v>
      </c>
      <c r="N2" s="243" t="s">
        <v>156</v>
      </c>
      <c r="O2" s="243" t="s">
        <v>157</v>
      </c>
      <c r="P2" s="243" t="s">
        <v>158</v>
      </c>
      <c r="Q2" s="243" t="s">
        <v>159</v>
      </c>
      <c r="R2" s="243" t="s">
        <v>160</v>
      </c>
      <c r="S2" s="243" t="s">
        <v>2392</v>
      </c>
      <c r="T2" s="243" t="s">
        <v>153</v>
      </c>
      <c r="U2" s="243" t="s">
        <v>318</v>
      </c>
      <c r="V2" s="243"/>
      <c r="W2" s="243"/>
      <c r="X2" s="243"/>
      <c r="Y2" s="243"/>
      <c r="Z2" s="243" t="s">
        <v>2393</v>
      </c>
      <c r="AA2" s="243" t="s">
        <v>2393</v>
      </c>
      <c r="AB2" s="243" t="s">
        <v>2393</v>
      </c>
      <c r="AC2" s="243" t="s">
        <v>2393</v>
      </c>
      <c r="AD2" s="242"/>
    </row>
    <row r="3" spans="1:30">
      <c r="A3" s="243" t="s">
        <v>1588</v>
      </c>
      <c r="B3" s="316">
        <v>0</v>
      </c>
      <c r="C3" s="316">
        <v>3495</v>
      </c>
      <c r="D3" s="316">
        <v>325</v>
      </c>
      <c r="E3" s="316">
        <v>0</v>
      </c>
      <c r="F3" s="316">
        <v>3820</v>
      </c>
      <c r="G3" s="316">
        <v>1222</v>
      </c>
      <c r="H3" s="316">
        <v>0</v>
      </c>
      <c r="I3" s="316">
        <v>0</v>
      </c>
      <c r="J3" s="316">
        <v>0</v>
      </c>
      <c r="K3" s="316">
        <v>0</v>
      </c>
      <c r="L3" s="316">
        <v>1222</v>
      </c>
      <c r="M3" s="316">
        <v>5042</v>
      </c>
      <c r="N3" s="316">
        <v>0</v>
      </c>
      <c r="O3" s="316">
        <v>0</v>
      </c>
      <c r="P3" s="316">
        <v>0</v>
      </c>
      <c r="Q3" s="316">
        <v>0</v>
      </c>
      <c r="R3" s="316">
        <v>0</v>
      </c>
      <c r="S3" s="316">
        <v>0</v>
      </c>
      <c r="T3" s="316">
        <v>0</v>
      </c>
      <c r="U3" s="316">
        <v>0</v>
      </c>
      <c r="V3" s="316">
        <v>4517</v>
      </c>
      <c r="W3" s="316">
        <v>0</v>
      </c>
      <c r="X3" s="316">
        <v>0</v>
      </c>
      <c r="Y3" s="316">
        <v>525</v>
      </c>
      <c r="Z3" s="316">
        <v>-2076</v>
      </c>
      <c r="AA3" s="316">
        <v>0</v>
      </c>
      <c r="AB3" s="316">
        <v>-17</v>
      </c>
      <c r="AC3" s="316">
        <v>-8879</v>
      </c>
    </row>
    <row r="4" spans="1:30">
      <c r="A4" s="243" t="s">
        <v>1785</v>
      </c>
      <c r="B4" s="316">
        <v>610</v>
      </c>
      <c r="C4" s="316">
        <v>61824</v>
      </c>
      <c r="D4" s="316">
        <v>7070</v>
      </c>
      <c r="E4" s="316">
        <v>0</v>
      </c>
      <c r="F4" s="316">
        <v>69504</v>
      </c>
      <c r="G4" s="316">
        <v>1707</v>
      </c>
      <c r="H4" s="316">
        <v>0</v>
      </c>
      <c r="I4" s="316">
        <v>0</v>
      </c>
      <c r="J4" s="316">
        <v>0</v>
      </c>
      <c r="K4" s="316">
        <v>0</v>
      </c>
      <c r="L4" s="316">
        <v>1707</v>
      </c>
      <c r="M4" s="316">
        <v>71211</v>
      </c>
      <c r="N4" s="316">
        <v>9532</v>
      </c>
      <c r="O4" s="316">
        <v>0</v>
      </c>
      <c r="P4" s="316">
        <v>0</v>
      </c>
      <c r="Q4" s="316">
        <v>0</v>
      </c>
      <c r="R4" s="316">
        <v>9532</v>
      </c>
      <c r="S4" s="316">
        <v>0</v>
      </c>
      <c r="T4" s="316">
        <v>0</v>
      </c>
      <c r="U4" s="316">
        <v>0</v>
      </c>
      <c r="V4" s="316">
        <v>37269</v>
      </c>
      <c r="W4" s="316">
        <v>9532</v>
      </c>
      <c r="X4" s="316">
        <v>0</v>
      </c>
      <c r="Y4" s="316">
        <v>24410</v>
      </c>
      <c r="Z4" s="316">
        <v>18046</v>
      </c>
      <c r="AA4" s="316">
        <v>11411</v>
      </c>
      <c r="AB4" s="316">
        <v>-6</v>
      </c>
      <c r="AC4" s="316">
        <v>0</v>
      </c>
    </row>
    <row r="5" spans="1:30">
      <c r="A5" s="243" t="s">
        <v>1944</v>
      </c>
      <c r="B5" s="316">
        <v>0</v>
      </c>
      <c r="C5" s="316">
        <v>48739</v>
      </c>
      <c r="D5" s="316">
        <v>4263</v>
      </c>
      <c r="E5" s="316">
        <v>500</v>
      </c>
      <c r="F5" s="316">
        <v>53502</v>
      </c>
      <c r="G5" s="316">
        <v>3939</v>
      </c>
      <c r="H5" s="316">
        <v>0</v>
      </c>
      <c r="I5" s="316">
        <v>294</v>
      </c>
      <c r="J5" s="316">
        <v>0</v>
      </c>
      <c r="K5" s="316">
        <v>0</v>
      </c>
      <c r="L5" s="316">
        <v>4233</v>
      </c>
      <c r="M5" s="316">
        <v>57735</v>
      </c>
      <c r="N5" s="316">
        <v>250</v>
      </c>
      <c r="O5" s="316">
        <v>0</v>
      </c>
      <c r="P5" s="316">
        <v>205</v>
      </c>
      <c r="Q5" s="316">
        <v>0</v>
      </c>
      <c r="R5" s="316">
        <v>455</v>
      </c>
      <c r="S5" s="316">
        <v>0</v>
      </c>
      <c r="T5" s="316">
        <v>0</v>
      </c>
      <c r="U5" s="316">
        <v>0</v>
      </c>
      <c r="V5" s="316">
        <v>40052</v>
      </c>
      <c r="W5" s="316">
        <v>250</v>
      </c>
      <c r="X5" s="316">
        <v>622</v>
      </c>
      <c r="Y5" s="316">
        <v>16811</v>
      </c>
      <c r="Z5" s="316">
        <v>10481</v>
      </c>
      <c r="AA5" s="316">
        <v>12105</v>
      </c>
      <c r="AB5" s="316">
        <v>-1511</v>
      </c>
      <c r="AC5" s="316">
        <v>-16346</v>
      </c>
    </row>
    <row r="6" spans="1:30">
      <c r="A6" s="243" t="s">
        <v>2103</v>
      </c>
      <c r="B6" s="316">
        <v>13554</v>
      </c>
      <c r="C6" s="316">
        <v>85304</v>
      </c>
      <c r="D6" s="316">
        <v>1940</v>
      </c>
      <c r="E6" s="316">
        <v>0</v>
      </c>
      <c r="F6" s="316">
        <v>100798</v>
      </c>
      <c r="G6" s="316">
        <v>324</v>
      </c>
      <c r="H6" s="316">
        <v>0</v>
      </c>
      <c r="I6" s="316">
        <v>221</v>
      </c>
      <c r="J6" s="316">
        <v>0</v>
      </c>
      <c r="K6" s="316">
        <v>0</v>
      </c>
      <c r="L6" s="316">
        <v>545</v>
      </c>
      <c r="M6" s="316">
        <v>101343</v>
      </c>
      <c r="N6" s="316">
        <v>0</v>
      </c>
      <c r="O6" s="316">
        <v>0</v>
      </c>
      <c r="P6" s="316">
        <v>0</v>
      </c>
      <c r="Q6" s="316">
        <v>0</v>
      </c>
      <c r="R6" s="316">
        <v>0</v>
      </c>
      <c r="S6" s="316">
        <v>0</v>
      </c>
      <c r="T6" s="316">
        <v>0</v>
      </c>
      <c r="U6" s="316">
        <v>0</v>
      </c>
      <c r="V6" s="316">
        <v>63933</v>
      </c>
      <c r="W6" s="316">
        <v>1757</v>
      </c>
      <c r="X6" s="316">
        <v>5125</v>
      </c>
      <c r="Y6" s="316">
        <v>30528</v>
      </c>
      <c r="Z6" s="316">
        <v>30528</v>
      </c>
      <c r="AA6" s="316">
        <v>59487</v>
      </c>
      <c r="AB6" s="316">
        <v>-950</v>
      </c>
      <c r="AC6" s="316">
        <v>0</v>
      </c>
    </row>
    <row r="7" spans="1:30">
      <c r="A7" s="243" t="s">
        <v>1373</v>
      </c>
      <c r="B7" s="316">
        <v>0</v>
      </c>
      <c r="C7" s="316">
        <v>92383</v>
      </c>
      <c r="D7" s="316">
        <v>0</v>
      </c>
      <c r="E7" s="316">
        <v>0</v>
      </c>
      <c r="F7" s="316">
        <v>92383</v>
      </c>
      <c r="G7" s="316">
        <v>1263</v>
      </c>
      <c r="H7" s="316">
        <v>0</v>
      </c>
      <c r="I7" s="316">
        <v>0</v>
      </c>
      <c r="J7" s="316">
        <v>0</v>
      </c>
      <c r="K7" s="316">
        <v>0</v>
      </c>
      <c r="L7" s="316">
        <v>1263</v>
      </c>
      <c r="M7" s="316">
        <v>93646</v>
      </c>
      <c r="N7" s="316">
        <v>2792</v>
      </c>
      <c r="O7" s="316">
        <v>0</v>
      </c>
      <c r="P7" s="316">
        <v>0</v>
      </c>
      <c r="Q7" s="316">
        <v>0</v>
      </c>
      <c r="R7" s="316">
        <v>2792</v>
      </c>
      <c r="S7" s="316">
        <v>0</v>
      </c>
      <c r="T7" s="316">
        <v>0</v>
      </c>
      <c r="U7" s="316">
        <v>0</v>
      </c>
      <c r="V7" s="316">
        <v>44269</v>
      </c>
      <c r="W7" s="316">
        <v>2139</v>
      </c>
      <c r="X7" s="316">
        <v>10259</v>
      </c>
      <c r="Y7" s="316">
        <v>36979</v>
      </c>
      <c r="Z7" s="316">
        <v>5391</v>
      </c>
      <c r="AA7" s="316">
        <v>12000</v>
      </c>
      <c r="AB7" s="316">
        <v>-347</v>
      </c>
      <c r="AC7" s="316">
        <v>0</v>
      </c>
    </row>
    <row r="8" spans="1:30">
      <c r="A8" s="243" t="s">
        <v>1558</v>
      </c>
      <c r="B8" s="316">
        <v>358</v>
      </c>
      <c r="C8" s="316">
        <v>43962</v>
      </c>
      <c r="D8" s="316">
        <v>5252</v>
      </c>
      <c r="E8" s="316">
        <v>0</v>
      </c>
      <c r="F8" s="316">
        <v>49572</v>
      </c>
      <c r="G8" s="316">
        <v>2443</v>
      </c>
      <c r="H8" s="316">
        <v>0</v>
      </c>
      <c r="I8" s="316">
        <v>0</v>
      </c>
      <c r="J8" s="316">
        <v>0</v>
      </c>
      <c r="K8" s="316">
        <v>0</v>
      </c>
      <c r="L8" s="316">
        <v>2443</v>
      </c>
      <c r="M8" s="316">
        <v>52015</v>
      </c>
      <c r="N8" s="316">
        <v>0</v>
      </c>
      <c r="O8" s="316">
        <v>0</v>
      </c>
      <c r="P8" s="316">
        <v>0</v>
      </c>
      <c r="Q8" s="316">
        <v>0</v>
      </c>
      <c r="R8" s="316">
        <v>0</v>
      </c>
      <c r="S8" s="316">
        <v>0</v>
      </c>
      <c r="T8" s="316">
        <v>0</v>
      </c>
      <c r="U8" s="316">
        <v>0</v>
      </c>
      <c r="V8" s="316">
        <v>27882</v>
      </c>
      <c r="W8" s="316">
        <v>400</v>
      </c>
      <c r="X8" s="316">
        <v>100</v>
      </c>
      <c r="Y8" s="316">
        <v>23633</v>
      </c>
      <c r="Z8" s="316">
        <v>19945</v>
      </c>
      <c r="AA8" s="316">
        <v>-5000</v>
      </c>
      <c r="AB8" s="316">
        <v>-7941</v>
      </c>
      <c r="AC8" s="316">
        <v>-40000</v>
      </c>
    </row>
    <row r="9" spans="1:30">
      <c r="A9" s="243" t="s">
        <v>2226</v>
      </c>
      <c r="B9" s="316">
        <v>57745</v>
      </c>
      <c r="C9" s="316">
        <v>80031</v>
      </c>
      <c r="D9" s="316">
        <v>30251</v>
      </c>
      <c r="E9" s="316">
        <v>0</v>
      </c>
      <c r="F9" s="316">
        <v>168027</v>
      </c>
      <c r="G9" s="316">
        <v>4933</v>
      </c>
      <c r="H9" s="316">
        <v>0</v>
      </c>
      <c r="I9" s="316">
        <v>189545</v>
      </c>
      <c r="J9" s="316">
        <v>0</v>
      </c>
      <c r="K9" s="316">
        <v>0</v>
      </c>
      <c r="L9" s="316">
        <v>194478</v>
      </c>
      <c r="M9" s="316">
        <v>362505</v>
      </c>
      <c r="N9" s="316">
        <v>0</v>
      </c>
      <c r="O9" s="316">
        <v>0</v>
      </c>
      <c r="P9" s="316">
        <v>0</v>
      </c>
      <c r="Q9" s="316">
        <v>0</v>
      </c>
      <c r="R9" s="316">
        <v>0</v>
      </c>
      <c r="S9" s="316">
        <v>0</v>
      </c>
      <c r="T9" s="316">
        <v>0</v>
      </c>
      <c r="U9" s="316">
        <v>1000</v>
      </c>
      <c r="V9" s="316">
        <v>59729</v>
      </c>
      <c r="W9" s="316">
        <v>10211</v>
      </c>
      <c r="X9" s="316">
        <v>0</v>
      </c>
      <c r="Y9" s="316">
        <v>293565</v>
      </c>
      <c r="Z9" s="316">
        <v>261769</v>
      </c>
      <c r="AA9" s="316">
        <v>305927</v>
      </c>
      <c r="AB9" s="316">
        <v>-150</v>
      </c>
      <c r="AC9" s="316">
        <v>0</v>
      </c>
    </row>
    <row r="10" spans="1:30">
      <c r="A10" s="243" t="s">
        <v>1197</v>
      </c>
      <c r="B10" s="316">
        <v>0</v>
      </c>
      <c r="C10" s="316">
        <v>41689</v>
      </c>
      <c r="D10" s="316">
        <v>2144</v>
      </c>
      <c r="E10" s="316">
        <v>2286</v>
      </c>
      <c r="F10" s="316">
        <v>46119</v>
      </c>
      <c r="G10" s="316">
        <v>4856</v>
      </c>
      <c r="H10" s="316">
        <v>0</v>
      </c>
      <c r="I10" s="316">
        <v>235</v>
      </c>
      <c r="J10" s="316">
        <v>0</v>
      </c>
      <c r="K10" s="316">
        <v>145</v>
      </c>
      <c r="L10" s="316">
        <v>5236</v>
      </c>
      <c r="M10" s="316">
        <v>51355</v>
      </c>
      <c r="N10" s="316">
        <v>0</v>
      </c>
      <c r="O10" s="316">
        <v>0</v>
      </c>
      <c r="P10" s="316">
        <v>0</v>
      </c>
      <c r="Q10" s="316">
        <v>0</v>
      </c>
      <c r="R10" s="316">
        <v>0</v>
      </c>
      <c r="S10" s="316">
        <v>0</v>
      </c>
      <c r="T10" s="316">
        <v>0</v>
      </c>
      <c r="U10" s="316">
        <v>0</v>
      </c>
      <c r="V10" s="316">
        <v>27985</v>
      </c>
      <c r="W10" s="316">
        <v>0</v>
      </c>
      <c r="X10" s="316">
        <v>3056</v>
      </c>
      <c r="Y10" s="316">
        <v>20314</v>
      </c>
      <c r="Z10" s="316">
        <v>8157</v>
      </c>
      <c r="AA10" s="316">
        <v>6634</v>
      </c>
      <c r="AB10" s="316">
        <v>-2885</v>
      </c>
      <c r="AC10" s="316">
        <v>-32700</v>
      </c>
    </row>
    <row r="11" spans="1:30">
      <c r="A11" s="243" t="s">
        <v>1200</v>
      </c>
      <c r="B11" s="316">
        <v>0</v>
      </c>
      <c r="C11" s="316">
        <v>126276</v>
      </c>
      <c r="D11" s="316">
        <v>0</v>
      </c>
      <c r="E11" s="316">
        <v>0</v>
      </c>
      <c r="F11" s="316">
        <v>126276</v>
      </c>
      <c r="G11" s="316">
        <v>1986</v>
      </c>
      <c r="H11" s="316">
        <v>0</v>
      </c>
      <c r="I11" s="316">
        <v>0</v>
      </c>
      <c r="J11" s="316">
        <v>0</v>
      </c>
      <c r="K11" s="316">
        <v>0</v>
      </c>
      <c r="L11" s="316">
        <v>1986</v>
      </c>
      <c r="M11" s="316">
        <v>128262</v>
      </c>
      <c r="N11" s="316">
        <v>0</v>
      </c>
      <c r="O11" s="316">
        <v>0</v>
      </c>
      <c r="P11" s="316">
        <v>0</v>
      </c>
      <c r="Q11" s="316">
        <v>0</v>
      </c>
      <c r="R11" s="316">
        <v>0</v>
      </c>
      <c r="S11" s="316">
        <v>0</v>
      </c>
      <c r="T11" s="316">
        <v>0</v>
      </c>
      <c r="U11" s="316">
        <v>0</v>
      </c>
      <c r="V11" s="316">
        <v>49711</v>
      </c>
      <c r="W11" s="316">
        <v>0</v>
      </c>
      <c r="X11" s="316">
        <v>7430</v>
      </c>
      <c r="Y11" s="316">
        <v>71121</v>
      </c>
      <c r="Z11" s="316">
        <v>69457</v>
      </c>
      <c r="AA11" s="316">
        <v>62182</v>
      </c>
      <c r="AB11" s="316">
        <v>-2717</v>
      </c>
      <c r="AC11" s="316">
        <v>-1000</v>
      </c>
    </row>
    <row r="12" spans="1:30">
      <c r="A12" s="243" t="s">
        <v>1669</v>
      </c>
      <c r="B12" s="316">
        <v>0</v>
      </c>
      <c r="C12" s="316">
        <v>163455</v>
      </c>
      <c r="D12" s="316">
        <v>3153</v>
      </c>
      <c r="E12" s="316">
        <v>900</v>
      </c>
      <c r="F12" s="316">
        <v>167508</v>
      </c>
      <c r="G12" s="316">
        <v>3826</v>
      </c>
      <c r="H12" s="316">
        <v>0</v>
      </c>
      <c r="I12" s="316">
        <v>0</v>
      </c>
      <c r="J12" s="316">
        <v>0</v>
      </c>
      <c r="K12" s="316">
        <v>0</v>
      </c>
      <c r="L12" s="316">
        <v>3826</v>
      </c>
      <c r="M12" s="316">
        <v>171334</v>
      </c>
      <c r="N12" s="316">
        <v>10469</v>
      </c>
      <c r="O12" s="316">
        <v>0</v>
      </c>
      <c r="P12" s="316">
        <v>0</v>
      </c>
      <c r="Q12" s="316">
        <v>0</v>
      </c>
      <c r="R12" s="316">
        <v>10469</v>
      </c>
      <c r="S12" s="316">
        <v>0</v>
      </c>
      <c r="T12" s="316">
        <v>0</v>
      </c>
      <c r="U12" s="316">
        <v>5500</v>
      </c>
      <c r="V12" s="316">
        <v>42936</v>
      </c>
      <c r="W12" s="316">
        <v>34650</v>
      </c>
      <c r="X12" s="316">
        <v>20840</v>
      </c>
      <c r="Y12" s="316">
        <v>78408</v>
      </c>
      <c r="Z12" s="316">
        <v>57757</v>
      </c>
      <c r="AA12" s="316">
        <v>78408</v>
      </c>
      <c r="AB12" s="316">
        <v>-1094</v>
      </c>
      <c r="AC12" s="316">
        <v>0</v>
      </c>
    </row>
    <row r="13" spans="1:30">
      <c r="A13" s="243" t="s">
        <v>1456</v>
      </c>
      <c r="B13" s="316">
        <v>10240</v>
      </c>
      <c r="C13" s="316">
        <v>136741</v>
      </c>
      <c r="D13" s="316">
        <v>9694</v>
      </c>
      <c r="E13" s="316">
        <v>575</v>
      </c>
      <c r="F13" s="316">
        <v>157250</v>
      </c>
      <c r="G13" s="316">
        <v>8393</v>
      </c>
      <c r="H13" s="316">
        <v>0</v>
      </c>
      <c r="I13" s="316">
        <v>0</v>
      </c>
      <c r="J13" s="316">
        <v>0</v>
      </c>
      <c r="K13" s="316">
        <v>0</v>
      </c>
      <c r="L13" s="316">
        <v>8393</v>
      </c>
      <c r="M13" s="316">
        <v>165643</v>
      </c>
      <c r="N13" s="316">
        <v>19219</v>
      </c>
      <c r="O13" s="316">
        <v>0</v>
      </c>
      <c r="P13" s="316">
        <v>60</v>
      </c>
      <c r="Q13" s="316">
        <v>0</v>
      </c>
      <c r="R13" s="316">
        <v>19279</v>
      </c>
      <c r="S13" s="316">
        <v>0</v>
      </c>
      <c r="T13" s="316">
        <v>0</v>
      </c>
      <c r="U13" s="316">
        <v>0</v>
      </c>
      <c r="V13" s="316">
        <v>84700</v>
      </c>
      <c r="W13" s="316">
        <v>10230</v>
      </c>
      <c r="X13" s="316">
        <v>35205</v>
      </c>
      <c r="Y13" s="316">
        <v>35508</v>
      </c>
      <c r="Z13" s="316">
        <v>32789</v>
      </c>
      <c r="AA13" s="316">
        <v>-14107.03983</v>
      </c>
      <c r="AB13" s="316">
        <v>-1526.92461</v>
      </c>
      <c r="AC13" s="316">
        <v>-72820.868969999996</v>
      </c>
    </row>
    <row r="14" spans="1:30">
      <c r="A14" s="243" t="s">
        <v>1827</v>
      </c>
      <c r="B14" s="316">
        <v>14898</v>
      </c>
      <c r="C14" s="316">
        <v>58041</v>
      </c>
      <c r="D14" s="316">
        <v>3050</v>
      </c>
      <c r="E14" s="316">
        <v>1451</v>
      </c>
      <c r="F14" s="316">
        <v>77440</v>
      </c>
      <c r="G14" s="316">
        <v>4058</v>
      </c>
      <c r="H14" s="316">
        <v>0</v>
      </c>
      <c r="I14" s="316">
        <v>0</v>
      </c>
      <c r="J14" s="316">
        <v>0</v>
      </c>
      <c r="K14" s="316">
        <v>0</v>
      </c>
      <c r="L14" s="316">
        <v>4058</v>
      </c>
      <c r="M14" s="316">
        <v>81498</v>
      </c>
      <c r="N14" s="316">
        <v>0</v>
      </c>
      <c r="O14" s="316">
        <v>0</v>
      </c>
      <c r="P14" s="316">
        <v>0</v>
      </c>
      <c r="Q14" s="316">
        <v>0</v>
      </c>
      <c r="R14" s="316">
        <v>0</v>
      </c>
      <c r="S14" s="316">
        <v>0</v>
      </c>
      <c r="T14" s="316">
        <v>0</v>
      </c>
      <c r="U14" s="316">
        <v>0</v>
      </c>
      <c r="V14" s="316">
        <v>41481</v>
      </c>
      <c r="W14" s="316">
        <v>0</v>
      </c>
      <c r="X14" s="316">
        <v>0</v>
      </c>
      <c r="Y14" s="316">
        <v>40017</v>
      </c>
      <c r="Z14" s="316">
        <v>32848</v>
      </c>
      <c r="AA14" s="316">
        <v>15928</v>
      </c>
      <c r="AB14" s="316">
        <v>0</v>
      </c>
      <c r="AC14" s="316">
        <v>0</v>
      </c>
    </row>
    <row r="15" spans="1:30">
      <c r="A15" s="243" t="s">
        <v>1836</v>
      </c>
      <c r="B15" s="316">
        <v>0</v>
      </c>
      <c r="C15" s="316">
        <v>38338</v>
      </c>
      <c r="D15" s="316">
        <v>5135</v>
      </c>
      <c r="E15" s="316">
        <v>742</v>
      </c>
      <c r="F15" s="316">
        <v>44215</v>
      </c>
      <c r="G15" s="316">
        <v>2223</v>
      </c>
      <c r="H15" s="316">
        <v>0</v>
      </c>
      <c r="I15" s="316">
        <v>0</v>
      </c>
      <c r="J15" s="316">
        <v>0</v>
      </c>
      <c r="K15" s="316">
        <v>0</v>
      </c>
      <c r="L15" s="316">
        <v>2223</v>
      </c>
      <c r="M15" s="316">
        <v>46438</v>
      </c>
      <c r="N15" s="316">
        <v>4000</v>
      </c>
      <c r="O15" s="316">
        <v>0</v>
      </c>
      <c r="P15" s="316">
        <v>0</v>
      </c>
      <c r="Q15" s="316">
        <v>0</v>
      </c>
      <c r="R15" s="316">
        <v>4000</v>
      </c>
      <c r="S15" s="316">
        <v>0</v>
      </c>
      <c r="T15" s="316">
        <v>0</v>
      </c>
      <c r="U15" s="316">
        <v>0</v>
      </c>
      <c r="V15" s="316">
        <v>25782</v>
      </c>
      <c r="W15" s="316">
        <v>3000</v>
      </c>
      <c r="X15" s="316">
        <v>0</v>
      </c>
      <c r="Y15" s="316">
        <v>17656</v>
      </c>
      <c r="Z15" s="316">
        <v>11205</v>
      </c>
      <c r="AA15" s="316">
        <v>22074</v>
      </c>
      <c r="AB15" s="316">
        <v>0</v>
      </c>
      <c r="AC15" s="316">
        <v>1000</v>
      </c>
    </row>
    <row r="16" spans="1:30">
      <c r="A16" s="243" t="s">
        <v>2355</v>
      </c>
      <c r="B16" s="316">
        <v>4690</v>
      </c>
      <c r="C16" s="316">
        <v>152042</v>
      </c>
      <c r="D16" s="316">
        <v>11781</v>
      </c>
      <c r="E16" s="316">
        <v>1278</v>
      </c>
      <c r="F16" s="316">
        <v>169791</v>
      </c>
      <c r="G16" s="316">
        <v>63816</v>
      </c>
      <c r="H16" s="316">
        <v>0</v>
      </c>
      <c r="I16" s="316">
        <v>0</v>
      </c>
      <c r="J16" s="316">
        <v>0</v>
      </c>
      <c r="K16" s="316">
        <v>0</v>
      </c>
      <c r="L16" s="316">
        <v>63816</v>
      </c>
      <c r="M16" s="316">
        <v>233607</v>
      </c>
      <c r="N16" s="316">
        <v>23356</v>
      </c>
      <c r="O16" s="316">
        <v>0</v>
      </c>
      <c r="P16" s="316">
        <v>0</v>
      </c>
      <c r="Q16" s="316">
        <v>0</v>
      </c>
      <c r="R16" s="316">
        <v>23356</v>
      </c>
      <c r="S16" s="316">
        <v>0</v>
      </c>
      <c r="T16" s="316">
        <v>0</v>
      </c>
      <c r="U16" s="316">
        <v>0</v>
      </c>
      <c r="V16" s="316">
        <v>92019</v>
      </c>
      <c r="W16" s="316">
        <v>37059</v>
      </c>
      <c r="X16" s="316">
        <v>12430</v>
      </c>
      <c r="Y16" s="316">
        <v>92099</v>
      </c>
      <c r="Z16" s="316">
        <v>84637</v>
      </c>
      <c r="AA16" s="316">
        <v>93900</v>
      </c>
      <c r="AB16" s="316">
        <v>-1064</v>
      </c>
      <c r="AC16" s="316">
        <v>5000</v>
      </c>
    </row>
    <row r="17" spans="1:29">
      <c r="A17" s="243" t="s">
        <v>1383</v>
      </c>
      <c r="B17" s="316">
        <v>3300</v>
      </c>
      <c r="C17" s="316">
        <v>211041</v>
      </c>
      <c r="D17" s="316">
        <v>7592</v>
      </c>
      <c r="E17" s="316">
        <v>795</v>
      </c>
      <c r="F17" s="316">
        <v>222728</v>
      </c>
      <c r="G17" s="316">
        <v>9640</v>
      </c>
      <c r="H17" s="316">
        <v>0</v>
      </c>
      <c r="I17" s="316">
        <v>864</v>
      </c>
      <c r="J17" s="316">
        <v>0</v>
      </c>
      <c r="K17" s="316">
        <v>0</v>
      </c>
      <c r="L17" s="316">
        <v>10504</v>
      </c>
      <c r="M17" s="316">
        <v>233232</v>
      </c>
      <c r="N17" s="316">
        <v>500</v>
      </c>
      <c r="O17" s="316">
        <v>0</v>
      </c>
      <c r="P17" s="316">
        <v>0</v>
      </c>
      <c r="Q17" s="316">
        <v>0</v>
      </c>
      <c r="R17" s="316">
        <v>500</v>
      </c>
      <c r="S17" s="316">
        <v>0</v>
      </c>
      <c r="T17" s="316">
        <v>0</v>
      </c>
      <c r="U17" s="316">
        <v>0</v>
      </c>
      <c r="V17" s="316">
        <v>118886</v>
      </c>
      <c r="W17" s="316">
        <v>16479</v>
      </c>
      <c r="X17" s="316">
        <v>29671</v>
      </c>
      <c r="Y17" s="316">
        <v>68196</v>
      </c>
      <c r="Z17" s="316">
        <v>56322</v>
      </c>
      <c r="AA17" s="316">
        <v>93751</v>
      </c>
      <c r="AB17" s="316">
        <v>-4666</v>
      </c>
      <c r="AC17" s="316">
        <v>-11255</v>
      </c>
    </row>
    <row r="18" spans="1:29">
      <c r="A18" s="243" t="s">
        <v>1704</v>
      </c>
      <c r="B18" s="316">
        <v>24986</v>
      </c>
      <c r="C18" s="316">
        <v>137034</v>
      </c>
      <c r="D18" s="316">
        <v>2574</v>
      </c>
      <c r="E18" s="316">
        <v>2540</v>
      </c>
      <c r="F18" s="316">
        <v>167134</v>
      </c>
      <c r="G18" s="316">
        <v>399</v>
      </c>
      <c r="H18" s="316">
        <v>0</v>
      </c>
      <c r="I18" s="316">
        <v>1300</v>
      </c>
      <c r="J18" s="316">
        <v>0</v>
      </c>
      <c r="K18" s="316">
        <v>0</v>
      </c>
      <c r="L18" s="316">
        <v>1699</v>
      </c>
      <c r="M18" s="316">
        <v>168833</v>
      </c>
      <c r="N18" s="316">
        <v>11000</v>
      </c>
      <c r="O18" s="316">
        <v>0</v>
      </c>
      <c r="P18" s="316">
        <v>0</v>
      </c>
      <c r="Q18" s="316">
        <v>0</v>
      </c>
      <c r="R18" s="316">
        <v>11000</v>
      </c>
      <c r="S18" s="316">
        <v>0</v>
      </c>
      <c r="T18" s="316">
        <v>0</v>
      </c>
      <c r="U18" s="316">
        <v>0</v>
      </c>
      <c r="V18" s="316">
        <v>65845</v>
      </c>
      <c r="W18" s="316">
        <v>47273</v>
      </c>
      <c r="X18" s="316">
        <v>13507</v>
      </c>
      <c r="Y18" s="316">
        <v>42208</v>
      </c>
      <c r="Z18" s="316">
        <v>31908</v>
      </c>
      <c r="AA18" s="316">
        <v>0</v>
      </c>
      <c r="AB18" s="316">
        <v>-1000</v>
      </c>
      <c r="AC18" s="316">
        <v>-60000</v>
      </c>
    </row>
    <row r="19" spans="1:29">
      <c r="A19" s="243" t="s">
        <v>1986</v>
      </c>
      <c r="B19" s="316">
        <v>0</v>
      </c>
      <c r="C19" s="316">
        <v>5021</v>
      </c>
      <c r="D19" s="316">
        <v>67</v>
      </c>
      <c r="E19" s="316">
        <v>49</v>
      </c>
      <c r="F19" s="316">
        <v>5137</v>
      </c>
      <c r="G19" s="316">
        <v>1499</v>
      </c>
      <c r="H19" s="316">
        <v>0</v>
      </c>
      <c r="I19" s="316">
        <v>0</v>
      </c>
      <c r="J19" s="316">
        <v>0</v>
      </c>
      <c r="K19" s="316">
        <v>0</v>
      </c>
      <c r="L19" s="316">
        <v>1499</v>
      </c>
      <c r="M19" s="316">
        <v>6636</v>
      </c>
      <c r="N19" s="316">
        <v>0</v>
      </c>
      <c r="O19" s="316">
        <v>0</v>
      </c>
      <c r="P19" s="316">
        <v>0</v>
      </c>
      <c r="Q19" s="316">
        <v>0</v>
      </c>
      <c r="R19" s="316">
        <v>0</v>
      </c>
      <c r="S19" s="316">
        <v>0</v>
      </c>
      <c r="T19" s="316">
        <v>0</v>
      </c>
      <c r="U19" s="316">
        <v>0</v>
      </c>
      <c r="V19" s="316">
        <v>5946</v>
      </c>
      <c r="W19" s="316">
        <v>595</v>
      </c>
      <c r="X19" s="316">
        <v>95</v>
      </c>
      <c r="Y19" s="316">
        <v>0</v>
      </c>
      <c r="Z19" s="316">
        <v>0</v>
      </c>
      <c r="AA19" s="316">
        <v>0</v>
      </c>
      <c r="AB19" s="316">
        <v>0</v>
      </c>
      <c r="AC19" s="316">
        <v>-3000</v>
      </c>
    </row>
    <row r="20" spans="1:29">
      <c r="A20" s="243" t="s">
        <v>1893</v>
      </c>
      <c r="B20" s="316">
        <v>38189</v>
      </c>
      <c r="C20" s="316">
        <v>138728</v>
      </c>
      <c r="D20" s="316">
        <v>17366</v>
      </c>
      <c r="E20" s="316">
        <v>2994</v>
      </c>
      <c r="F20" s="316">
        <v>197277</v>
      </c>
      <c r="G20" s="316">
        <v>103556</v>
      </c>
      <c r="H20" s="316">
        <v>91179</v>
      </c>
      <c r="I20" s="316">
        <v>5770</v>
      </c>
      <c r="J20" s="316">
        <v>0</v>
      </c>
      <c r="K20" s="316">
        <v>630</v>
      </c>
      <c r="L20" s="316">
        <v>109956</v>
      </c>
      <c r="M20" s="316">
        <v>307233</v>
      </c>
      <c r="N20" s="316">
        <v>30079</v>
      </c>
      <c r="O20" s="316">
        <v>0</v>
      </c>
      <c r="P20" s="316">
        <v>3019</v>
      </c>
      <c r="Q20" s="316">
        <v>0</v>
      </c>
      <c r="R20" s="316">
        <v>33098</v>
      </c>
      <c r="S20" s="316">
        <v>0</v>
      </c>
      <c r="T20" s="316">
        <v>0</v>
      </c>
      <c r="U20" s="316">
        <v>6649</v>
      </c>
      <c r="V20" s="316">
        <v>199267</v>
      </c>
      <c r="W20" s="316">
        <v>38540</v>
      </c>
      <c r="X20" s="316">
        <v>57389</v>
      </c>
      <c r="Y20" s="316">
        <v>18686</v>
      </c>
      <c r="Z20" s="316">
        <v>-32738</v>
      </c>
      <c r="AA20" s="316">
        <v>-24039</v>
      </c>
      <c r="AB20" s="316">
        <v>-12034</v>
      </c>
      <c r="AC20" s="316">
        <v>-75900</v>
      </c>
    </row>
    <row r="21" spans="1:29">
      <c r="A21" s="243" t="s">
        <v>1603</v>
      </c>
      <c r="B21" s="316">
        <v>0</v>
      </c>
      <c r="C21" s="316">
        <v>121302.6713</v>
      </c>
      <c r="D21" s="316">
        <v>20499.3</v>
      </c>
      <c r="E21" s="316">
        <v>0</v>
      </c>
      <c r="F21" s="316">
        <v>141801.9713</v>
      </c>
      <c r="G21" s="316">
        <v>4731.6945699999997</v>
      </c>
      <c r="H21" s="316">
        <v>0</v>
      </c>
      <c r="I21" s="316">
        <v>0</v>
      </c>
      <c r="J21" s="316">
        <v>0</v>
      </c>
      <c r="K21" s="316">
        <v>0</v>
      </c>
      <c r="L21" s="316">
        <v>4731.6945699999997</v>
      </c>
      <c r="M21" s="316">
        <v>146533.66579999999</v>
      </c>
      <c r="N21" s="316">
        <v>0</v>
      </c>
      <c r="O21" s="316">
        <v>0</v>
      </c>
      <c r="P21" s="316">
        <v>0</v>
      </c>
      <c r="Q21" s="316">
        <v>0</v>
      </c>
      <c r="R21" s="316">
        <v>0</v>
      </c>
      <c r="S21" s="316">
        <v>0</v>
      </c>
      <c r="T21" s="316">
        <v>0</v>
      </c>
      <c r="U21" s="316">
        <v>0</v>
      </c>
      <c r="V21" s="316">
        <v>75770</v>
      </c>
      <c r="W21" s="316">
        <v>13556.858480000001</v>
      </c>
      <c r="X21" s="316">
        <v>6510</v>
      </c>
      <c r="Y21" s="316">
        <v>50697.203739999997</v>
      </c>
      <c r="Z21" s="316">
        <v>41561.203739999997</v>
      </c>
      <c r="AA21" s="316">
        <v>-3128</v>
      </c>
      <c r="AB21" s="316">
        <v>-1341</v>
      </c>
      <c r="AC21" s="316">
        <v>7000</v>
      </c>
    </row>
    <row r="22" spans="1:29">
      <c r="A22" s="243" t="s">
        <v>2160</v>
      </c>
      <c r="B22" s="316">
        <v>0</v>
      </c>
      <c r="C22" s="316">
        <v>152231</v>
      </c>
      <c r="D22" s="316">
        <v>0</v>
      </c>
      <c r="E22" s="316">
        <v>550</v>
      </c>
      <c r="F22" s="316">
        <v>152781</v>
      </c>
      <c r="G22" s="316">
        <v>0</v>
      </c>
      <c r="H22" s="316">
        <v>0</v>
      </c>
      <c r="I22" s="316">
        <v>19755</v>
      </c>
      <c r="J22" s="316">
        <v>0</v>
      </c>
      <c r="K22" s="316">
        <v>8422</v>
      </c>
      <c r="L22" s="316">
        <v>28177</v>
      </c>
      <c r="M22" s="316">
        <v>180958</v>
      </c>
      <c r="N22" s="316">
        <v>410</v>
      </c>
      <c r="O22" s="316">
        <v>0</v>
      </c>
      <c r="P22" s="316">
        <v>0</v>
      </c>
      <c r="Q22" s="316">
        <v>0</v>
      </c>
      <c r="R22" s="316">
        <v>410</v>
      </c>
      <c r="S22" s="316">
        <v>0</v>
      </c>
      <c r="T22" s="316">
        <v>0</v>
      </c>
      <c r="U22" s="316">
        <v>0</v>
      </c>
      <c r="V22" s="316">
        <v>52857</v>
      </c>
      <c r="W22" s="316">
        <v>410</v>
      </c>
      <c r="X22" s="316">
        <v>1848</v>
      </c>
      <c r="Y22" s="316">
        <v>125843</v>
      </c>
      <c r="Z22" s="316">
        <v>121457</v>
      </c>
      <c r="AA22" s="316">
        <v>125872</v>
      </c>
      <c r="AB22" s="316">
        <v>-3272</v>
      </c>
      <c r="AC22" s="316">
        <v>0</v>
      </c>
    </row>
    <row r="23" spans="1:29">
      <c r="A23" s="243" t="s">
        <v>2106</v>
      </c>
      <c r="B23" s="316">
        <v>0</v>
      </c>
      <c r="C23" s="316">
        <v>215171</v>
      </c>
      <c r="D23" s="316">
        <v>8967</v>
      </c>
      <c r="E23" s="316">
        <v>0</v>
      </c>
      <c r="F23" s="316">
        <v>224138</v>
      </c>
      <c r="G23" s="316">
        <v>18442</v>
      </c>
      <c r="H23" s="316">
        <v>0</v>
      </c>
      <c r="I23" s="316">
        <v>1910</v>
      </c>
      <c r="J23" s="316">
        <v>0</v>
      </c>
      <c r="K23" s="316">
        <v>1144</v>
      </c>
      <c r="L23" s="316">
        <v>21496</v>
      </c>
      <c r="M23" s="316">
        <v>245634</v>
      </c>
      <c r="N23" s="316">
        <v>8439</v>
      </c>
      <c r="O23" s="316">
        <v>0</v>
      </c>
      <c r="P23" s="316">
        <v>0</v>
      </c>
      <c r="Q23" s="316">
        <v>0</v>
      </c>
      <c r="R23" s="316">
        <v>8439</v>
      </c>
      <c r="S23" s="316">
        <v>0</v>
      </c>
      <c r="T23" s="316">
        <v>0</v>
      </c>
      <c r="U23" s="316">
        <v>0</v>
      </c>
      <c r="V23" s="316">
        <v>96419</v>
      </c>
      <c r="W23" s="316">
        <v>6834</v>
      </c>
      <c r="X23" s="316">
        <v>15836</v>
      </c>
      <c r="Y23" s="316">
        <v>126545</v>
      </c>
      <c r="Z23" s="316">
        <v>104284</v>
      </c>
      <c r="AA23" s="316">
        <v>137424</v>
      </c>
      <c r="AB23" s="316">
        <v>-8565</v>
      </c>
      <c r="AC23" s="316">
        <v>0</v>
      </c>
    </row>
    <row r="24" spans="1:29">
      <c r="A24" s="243" t="s">
        <v>1172</v>
      </c>
      <c r="B24" s="316">
        <v>0</v>
      </c>
      <c r="C24" s="316">
        <v>166463</v>
      </c>
      <c r="D24" s="316">
        <v>9417</v>
      </c>
      <c r="E24" s="316">
        <v>127</v>
      </c>
      <c r="F24" s="316">
        <v>176007</v>
      </c>
      <c r="G24" s="316">
        <v>1980</v>
      </c>
      <c r="H24" s="316">
        <v>0</v>
      </c>
      <c r="I24" s="316">
        <v>5200</v>
      </c>
      <c r="J24" s="316">
        <v>0</v>
      </c>
      <c r="K24" s="316">
        <v>0</v>
      </c>
      <c r="L24" s="316">
        <v>7180</v>
      </c>
      <c r="M24" s="316">
        <v>183187</v>
      </c>
      <c r="N24" s="316">
        <v>0</v>
      </c>
      <c r="O24" s="316">
        <v>0</v>
      </c>
      <c r="P24" s="316">
        <v>0</v>
      </c>
      <c r="Q24" s="316">
        <v>0</v>
      </c>
      <c r="R24" s="316">
        <v>0</v>
      </c>
      <c r="S24" s="316">
        <v>0</v>
      </c>
      <c r="T24" s="316">
        <v>0</v>
      </c>
      <c r="U24" s="316">
        <v>2911</v>
      </c>
      <c r="V24" s="316">
        <v>69458</v>
      </c>
      <c r="W24" s="316">
        <v>13184</v>
      </c>
      <c r="X24" s="316">
        <v>1000</v>
      </c>
      <c r="Y24" s="316">
        <v>102456</v>
      </c>
      <c r="Z24" s="316">
        <v>91190</v>
      </c>
      <c r="AA24" s="316">
        <v>91190</v>
      </c>
      <c r="AB24" s="316">
        <v>-54</v>
      </c>
      <c r="AC24" s="316">
        <v>-49900</v>
      </c>
    </row>
    <row r="25" spans="1:29">
      <c r="A25" s="243" t="s">
        <v>1236</v>
      </c>
      <c r="B25" s="316">
        <v>22222</v>
      </c>
      <c r="C25" s="316">
        <v>234617</v>
      </c>
      <c r="D25" s="316">
        <v>9824</v>
      </c>
      <c r="E25" s="316">
        <v>787</v>
      </c>
      <c r="F25" s="316">
        <v>267450</v>
      </c>
      <c r="G25" s="316">
        <v>29740</v>
      </c>
      <c r="H25" s="316">
        <v>0</v>
      </c>
      <c r="I25" s="316">
        <v>0</v>
      </c>
      <c r="J25" s="316">
        <v>0</v>
      </c>
      <c r="K25" s="316">
        <v>940</v>
      </c>
      <c r="L25" s="316">
        <v>30680</v>
      </c>
      <c r="M25" s="316">
        <v>298130</v>
      </c>
      <c r="N25" s="316">
        <v>26000</v>
      </c>
      <c r="O25" s="316">
        <v>0</v>
      </c>
      <c r="P25" s="316">
        <v>0</v>
      </c>
      <c r="Q25" s="316">
        <v>0</v>
      </c>
      <c r="R25" s="316">
        <v>26000</v>
      </c>
      <c r="S25" s="316">
        <v>0</v>
      </c>
      <c r="T25" s="316">
        <v>0</v>
      </c>
      <c r="U25" s="316">
        <v>0</v>
      </c>
      <c r="V25" s="316">
        <v>118130</v>
      </c>
      <c r="W25" s="316">
        <v>50000</v>
      </c>
      <c r="X25" s="316">
        <v>78000</v>
      </c>
      <c r="Y25" s="316">
        <v>52000</v>
      </c>
      <c r="Z25" s="316">
        <v>30000</v>
      </c>
      <c r="AA25" s="316">
        <v>100000</v>
      </c>
      <c r="AB25" s="316">
        <v>-9000</v>
      </c>
      <c r="AC25" s="316">
        <v>-50000</v>
      </c>
    </row>
    <row r="26" spans="1:29">
      <c r="A26" s="243" t="s">
        <v>1851</v>
      </c>
      <c r="B26" s="316">
        <v>4505</v>
      </c>
      <c r="C26" s="316">
        <v>160936</v>
      </c>
      <c r="D26" s="316">
        <v>5737</v>
      </c>
      <c r="E26" s="316">
        <v>0</v>
      </c>
      <c r="F26" s="316">
        <v>171178</v>
      </c>
      <c r="G26" s="316">
        <v>4442</v>
      </c>
      <c r="H26" s="316">
        <v>0</v>
      </c>
      <c r="I26" s="316">
        <v>0</v>
      </c>
      <c r="J26" s="316">
        <v>0</v>
      </c>
      <c r="K26" s="316">
        <v>0</v>
      </c>
      <c r="L26" s="316">
        <v>4442</v>
      </c>
      <c r="M26" s="316">
        <v>175620</v>
      </c>
      <c r="N26" s="316">
        <v>0</v>
      </c>
      <c r="O26" s="316">
        <v>0</v>
      </c>
      <c r="P26" s="316">
        <v>0</v>
      </c>
      <c r="Q26" s="316">
        <v>0</v>
      </c>
      <c r="R26" s="316">
        <v>0</v>
      </c>
      <c r="S26" s="316">
        <v>0</v>
      </c>
      <c r="T26" s="316">
        <v>0</v>
      </c>
      <c r="U26" s="316">
        <v>0</v>
      </c>
      <c r="V26" s="316">
        <v>147648</v>
      </c>
      <c r="W26" s="316">
        <v>2227</v>
      </c>
      <c r="X26" s="316">
        <v>100</v>
      </c>
      <c r="Y26" s="316">
        <v>25645</v>
      </c>
      <c r="Z26" s="316">
        <v>17991</v>
      </c>
      <c r="AA26" s="316">
        <v>-46000</v>
      </c>
      <c r="AB26" s="316">
        <v>-1000</v>
      </c>
      <c r="AC26" s="316">
        <v>-20000</v>
      </c>
    </row>
    <row r="27" spans="1:29">
      <c r="A27" s="243" t="s">
        <v>2028</v>
      </c>
      <c r="B27" s="316">
        <v>13745</v>
      </c>
      <c r="C27" s="316">
        <v>75927</v>
      </c>
      <c r="D27" s="316">
        <v>6912</v>
      </c>
      <c r="E27" s="316">
        <v>0</v>
      </c>
      <c r="F27" s="316">
        <v>96584</v>
      </c>
      <c r="G27" s="316">
        <v>38363</v>
      </c>
      <c r="H27" s="316">
        <v>0</v>
      </c>
      <c r="I27" s="316">
        <v>6550</v>
      </c>
      <c r="J27" s="316">
        <v>0</v>
      </c>
      <c r="K27" s="316">
        <v>0</v>
      </c>
      <c r="L27" s="316">
        <v>44913</v>
      </c>
      <c r="M27" s="316">
        <v>141497</v>
      </c>
      <c r="N27" s="316">
        <v>7234</v>
      </c>
      <c r="O27" s="316">
        <v>800</v>
      </c>
      <c r="P27" s="316">
        <v>0</v>
      </c>
      <c r="Q27" s="316">
        <v>0</v>
      </c>
      <c r="R27" s="316">
        <v>8034</v>
      </c>
      <c r="S27" s="316">
        <v>0</v>
      </c>
      <c r="T27" s="316">
        <v>0</v>
      </c>
      <c r="U27" s="316">
        <v>0</v>
      </c>
      <c r="V27" s="316">
        <v>77822</v>
      </c>
      <c r="W27" s="316">
        <v>1700</v>
      </c>
      <c r="X27" s="316">
        <v>1149</v>
      </c>
      <c r="Y27" s="316">
        <v>60826</v>
      </c>
      <c r="Z27" s="316">
        <v>51501</v>
      </c>
      <c r="AA27" s="316">
        <v>24553</v>
      </c>
      <c r="AB27" s="316">
        <v>-1791</v>
      </c>
      <c r="AC27" s="316">
        <v>-40000</v>
      </c>
    </row>
    <row r="28" spans="1:29">
      <c r="A28" s="243" t="s">
        <v>1929</v>
      </c>
      <c r="B28" s="316">
        <v>578</v>
      </c>
      <c r="C28" s="316">
        <v>157909</v>
      </c>
      <c r="D28" s="316">
        <v>5718</v>
      </c>
      <c r="E28" s="316">
        <v>2594</v>
      </c>
      <c r="F28" s="316">
        <v>166799</v>
      </c>
      <c r="G28" s="316">
        <v>12821</v>
      </c>
      <c r="H28" s="316">
        <v>0</v>
      </c>
      <c r="I28" s="316">
        <v>641</v>
      </c>
      <c r="J28" s="316">
        <v>0</v>
      </c>
      <c r="K28" s="316">
        <v>0</v>
      </c>
      <c r="L28" s="316">
        <v>13462</v>
      </c>
      <c r="M28" s="316">
        <v>180261</v>
      </c>
      <c r="N28" s="316">
        <v>0</v>
      </c>
      <c r="O28" s="316">
        <v>0</v>
      </c>
      <c r="P28" s="316">
        <v>1800</v>
      </c>
      <c r="Q28" s="316">
        <v>0</v>
      </c>
      <c r="R28" s="316">
        <v>1800</v>
      </c>
      <c r="S28" s="316">
        <v>0</v>
      </c>
      <c r="T28" s="316">
        <v>0</v>
      </c>
      <c r="U28" s="316">
        <v>0</v>
      </c>
      <c r="V28" s="316">
        <v>72547</v>
      </c>
      <c r="W28" s="316">
        <v>7535</v>
      </c>
      <c r="X28" s="316">
        <v>0</v>
      </c>
      <c r="Y28" s="316">
        <v>100179</v>
      </c>
      <c r="Z28" s="316">
        <v>100179</v>
      </c>
      <c r="AA28" s="316">
        <v>-8000</v>
      </c>
      <c r="AB28" s="316">
        <v>-96000</v>
      </c>
      <c r="AC28" s="316">
        <v>0</v>
      </c>
    </row>
    <row r="29" spans="1:29">
      <c r="A29" s="243" t="s">
        <v>2190</v>
      </c>
      <c r="B29" s="316">
        <v>5000</v>
      </c>
      <c r="C29" s="316">
        <v>72587</v>
      </c>
      <c r="D29" s="316">
        <v>619</v>
      </c>
      <c r="E29" s="316">
        <v>0</v>
      </c>
      <c r="F29" s="316">
        <v>78206</v>
      </c>
      <c r="G29" s="316">
        <v>5500</v>
      </c>
      <c r="H29" s="316">
        <v>0</v>
      </c>
      <c r="I29" s="316">
        <v>6338</v>
      </c>
      <c r="J29" s="316">
        <v>0</v>
      </c>
      <c r="K29" s="316">
        <v>0</v>
      </c>
      <c r="L29" s="316">
        <v>11838</v>
      </c>
      <c r="M29" s="316">
        <v>90044</v>
      </c>
      <c r="N29" s="316">
        <v>0</v>
      </c>
      <c r="O29" s="316">
        <v>0</v>
      </c>
      <c r="P29" s="316">
        <v>0</v>
      </c>
      <c r="Q29" s="316">
        <v>0</v>
      </c>
      <c r="R29" s="316">
        <v>0</v>
      </c>
      <c r="S29" s="316">
        <v>0</v>
      </c>
      <c r="T29" s="316">
        <v>0</v>
      </c>
      <c r="U29" s="316">
        <v>0</v>
      </c>
      <c r="V29" s="316">
        <v>45525</v>
      </c>
      <c r="W29" s="316">
        <v>1512</v>
      </c>
      <c r="X29" s="316">
        <v>1661</v>
      </c>
      <c r="Y29" s="316">
        <v>41346</v>
      </c>
      <c r="Z29" s="316">
        <v>33546</v>
      </c>
      <c r="AA29" s="316">
        <v>-2634</v>
      </c>
      <c r="AB29" s="316">
        <v>-1000</v>
      </c>
      <c r="AC29" s="316">
        <v>-31000</v>
      </c>
    </row>
    <row r="30" spans="1:29">
      <c r="A30" s="243" t="s">
        <v>2142</v>
      </c>
      <c r="B30" s="316">
        <v>13645</v>
      </c>
      <c r="C30" s="316">
        <v>107305</v>
      </c>
      <c r="D30" s="316">
        <v>15638</v>
      </c>
      <c r="E30" s="316">
        <v>3410</v>
      </c>
      <c r="F30" s="316">
        <v>139998</v>
      </c>
      <c r="G30" s="316">
        <v>0</v>
      </c>
      <c r="H30" s="316">
        <v>0</v>
      </c>
      <c r="I30" s="316">
        <v>0</v>
      </c>
      <c r="J30" s="316">
        <v>0</v>
      </c>
      <c r="K30" s="316">
        <v>0</v>
      </c>
      <c r="L30" s="316">
        <v>0</v>
      </c>
      <c r="M30" s="316">
        <v>139998</v>
      </c>
      <c r="N30" s="316">
        <v>0</v>
      </c>
      <c r="O30" s="316">
        <v>0</v>
      </c>
      <c r="P30" s="316">
        <v>0</v>
      </c>
      <c r="Q30" s="316">
        <v>0</v>
      </c>
      <c r="R30" s="316">
        <v>0</v>
      </c>
      <c r="S30" s="316">
        <v>0</v>
      </c>
      <c r="T30" s="316">
        <v>0</v>
      </c>
      <c r="U30" s="316">
        <v>0</v>
      </c>
      <c r="V30" s="316">
        <v>63069</v>
      </c>
      <c r="W30" s="316">
        <v>2399</v>
      </c>
      <c r="X30" s="316">
        <v>41235</v>
      </c>
      <c r="Y30" s="316">
        <v>33295</v>
      </c>
      <c r="Z30" s="316">
        <v>26911</v>
      </c>
      <c r="AA30" s="316">
        <v>-403926</v>
      </c>
      <c r="AB30" s="316">
        <v>-40433</v>
      </c>
      <c r="AC30" s="316">
        <v>-33586</v>
      </c>
    </row>
    <row r="31" spans="1:29">
      <c r="A31" s="243" t="s">
        <v>1926</v>
      </c>
      <c r="B31" s="316">
        <v>8287.5</v>
      </c>
      <c r="C31" s="316">
        <v>60039.241999999998</v>
      </c>
      <c r="D31" s="316">
        <v>6716.9740000000002</v>
      </c>
      <c r="E31" s="316">
        <v>3160.2240000000002</v>
      </c>
      <c r="F31" s="316">
        <v>78203.94</v>
      </c>
      <c r="G31" s="316">
        <v>4337.384</v>
      </c>
      <c r="H31" s="316">
        <v>0</v>
      </c>
      <c r="I31" s="316">
        <v>0</v>
      </c>
      <c r="J31" s="316">
        <v>0</v>
      </c>
      <c r="K31" s="316">
        <v>0</v>
      </c>
      <c r="L31" s="316">
        <v>4337.384</v>
      </c>
      <c r="M31" s="316">
        <v>82541.323999999993</v>
      </c>
      <c r="N31" s="316">
        <v>0</v>
      </c>
      <c r="O31" s="316">
        <v>0</v>
      </c>
      <c r="P31" s="316">
        <v>0</v>
      </c>
      <c r="Q31" s="316">
        <v>0</v>
      </c>
      <c r="R31" s="316">
        <v>0</v>
      </c>
      <c r="S31" s="316">
        <v>0</v>
      </c>
      <c r="T31" s="316">
        <v>0</v>
      </c>
      <c r="U31" s="316">
        <v>0</v>
      </c>
      <c r="V31" s="316">
        <v>63473</v>
      </c>
      <c r="W31" s="316">
        <v>13433</v>
      </c>
      <c r="X31" s="316">
        <v>0</v>
      </c>
      <c r="Y31" s="316">
        <v>5635</v>
      </c>
      <c r="Z31" s="316">
        <v>-14196</v>
      </c>
      <c r="AA31" s="316">
        <v>-14300</v>
      </c>
      <c r="AB31" s="316">
        <v>-900</v>
      </c>
      <c r="AC31" s="316">
        <v>0</v>
      </c>
    </row>
    <row r="32" spans="1:29">
      <c r="A32" s="243" t="s">
        <v>1740</v>
      </c>
      <c r="B32" s="316">
        <v>2325</v>
      </c>
      <c r="C32" s="316">
        <v>160436</v>
      </c>
      <c r="D32" s="316">
        <v>16631</v>
      </c>
      <c r="E32" s="316">
        <v>0</v>
      </c>
      <c r="F32" s="316">
        <v>179392</v>
      </c>
      <c r="G32" s="316">
        <v>4912</v>
      </c>
      <c r="H32" s="316">
        <v>0</v>
      </c>
      <c r="I32" s="316">
        <v>0</v>
      </c>
      <c r="J32" s="316">
        <v>0</v>
      </c>
      <c r="K32" s="316">
        <v>13504</v>
      </c>
      <c r="L32" s="316">
        <v>18416</v>
      </c>
      <c r="M32" s="316">
        <v>197808</v>
      </c>
      <c r="N32" s="316">
        <v>0</v>
      </c>
      <c r="O32" s="316">
        <v>0</v>
      </c>
      <c r="P32" s="316">
        <v>0</v>
      </c>
      <c r="Q32" s="316">
        <v>0</v>
      </c>
      <c r="R32" s="316">
        <v>0</v>
      </c>
      <c r="S32" s="316">
        <v>0</v>
      </c>
      <c r="T32" s="316">
        <v>0</v>
      </c>
      <c r="U32" s="316">
        <v>0</v>
      </c>
      <c r="V32" s="316">
        <v>48979</v>
      </c>
      <c r="W32" s="316">
        <v>4470</v>
      </c>
      <c r="X32" s="316">
        <v>26715.643619999999</v>
      </c>
      <c r="Y32" s="316">
        <v>117643</v>
      </c>
      <c r="Z32" s="316">
        <v>117643</v>
      </c>
      <c r="AA32" s="316">
        <v>-17716</v>
      </c>
      <c r="AB32" s="316">
        <v>-924</v>
      </c>
      <c r="AC32" s="316">
        <v>-12369</v>
      </c>
    </row>
    <row r="33" spans="1:29">
      <c r="A33" s="243" t="s">
        <v>2067</v>
      </c>
      <c r="B33" s="316">
        <v>2746</v>
      </c>
      <c r="C33" s="316">
        <v>68577</v>
      </c>
      <c r="D33" s="316">
        <v>220</v>
      </c>
      <c r="E33" s="316">
        <v>3374</v>
      </c>
      <c r="F33" s="316">
        <v>74917</v>
      </c>
      <c r="G33" s="316">
        <v>14500</v>
      </c>
      <c r="H33" s="316">
        <v>0</v>
      </c>
      <c r="I33" s="316">
        <v>2550</v>
      </c>
      <c r="J33" s="316">
        <v>0</v>
      </c>
      <c r="K33" s="316">
        <v>0</v>
      </c>
      <c r="L33" s="316">
        <v>17050</v>
      </c>
      <c r="M33" s="316">
        <v>91967</v>
      </c>
      <c r="N33" s="316">
        <v>0</v>
      </c>
      <c r="O33" s="316">
        <v>0</v>
      </c>
      <c r="P33" s="316">
        <v>0</v>
      </c>
      <c r="Q33" s="316">
        <v>0</v>
      </c>
      <c r="R33" s="316">
        <v>0</v>
      </c>
      <c r="S33" s="316">
        <v>0</v>
      </c>
      <c r="T33" s="316">
        <v>0</v>
      </c>
      <c r="U33" s="316">
        <v>0</v>
      </c>
      <c r="V33" s="316">
        <v>44570</v>
      </c>
      <c r="W33" s="316">
        <v>5874</v>
      </c>
      <c r="X33" s="316">
        <v>14758</v>
      </c>
      <c r="Y33" s="316">
        <v>26765</v>
      </c>
      <c r="Z33" s="316">
        <v>26765</v>
      </c>
      <c r="AA33" s="316">
        <v>-189</v>
      </c>
      <c r="AB33" s="316">
        <v>-526</v>
      </c>
      <c r="AC33" s="316">
        <v>0</v>
      </c>
    </row>
    <row r="34" spans="1:29">
      <c r="A34" s="243" t="s">
        <v>2184</v>
      </c>
      <c r="B34" s="316">
        <v>2860</v>
      </c>
      <c r="C34" s="316">
        <v>69987</v>
      </c>
      <c r="D34" s="316">
        <v>3566</v>
      </c>
      <c r="E34" s="316">
        <v>1284</v>
      </c>
      <c r="F34" s="316">
        <v>77697</v>
      </c>
      <c r="G34" s="316">
        <v>1950</v>
      </c>
      <c r="H34" s="316">
        <v>0</v>
      </c>
      <c r="I34" s="316">
        <v>0</v>
      </c>
      <c r="J34" s="316">
        <v>0</v>
      </c>
      <c r="K34" s="316">
        <v>0</v>
      </c>
      <c r="L34" s="316">
        <v>1950</v>
      </c>
      <c r="M34" s="316">
        <v>79647</v>
      </c>
      <c r="N34" s="316">
        <v>35000</v>
      </c>
      <c r="O34" s="316">
        <v>0</v>
      </c>
      <c r="P34" s="316">
        <v>0</v>
      </c>
      <c r="Q34" s="316">
        <v>19259</v>
      </c>
      <c r="R34" s="316">
        <v>54259</v>
      </c>
      <c r="S34" s="316">
        <v>0</v>
      </c>
      <c r="T34" s="316">
        <v>0</v>
      </c>
      <c r="U34" s="316">
        <v>180159</v>
      </c>
      <c r="V34" s="316">
        <v>24528</v>
      </c>
      <c r="W34" s="316">
        <v>0</v>
      </c>
      <c r="X34" s="316">
        <v>11169</v>
      </c>
      <c r="Y34" s="316">
        <v>224109</v>
      </c>
      <c r="Z34" s="316">
        <v>67993</v>
      </c>
      <c r="AA34" s="316">
        <v>72500</v>
      </c>
      <c r="AB34" s="316">
        <v>-179</v>
      </c>
      <c r="AC34" s="316">
        <v>-179</v>
      </c>
    </row>
    <row r="35" spans="1:29">
      <c r="A35" s="243" t="s">
        <v>1758</v>
      </c>
      <c r="B35" s="316">
        <v>540</v>
      </c>
      <c r="C35" s="316">
        <v>113088</v>
      </c>
      <c r="D35" s="316">
        <v>452</v>
      </c>
      <c r="E35" s="316">
        <v>1</v>
      </c>
      <c r="F35" s="316">
        <v>114081</v>
      </c>
      <c r="G35" s="316">
        <v>4079</v>
      </c>
      <c r="H35" s="316">
        <v>0</v>
      </c>
      <c r="I35" s="316">
        <v>9726</v>
      </c>
      <c r="J35" s="316">
        <v>0</v>
      </c>
      <c r="K35" s="316">
        <v>0</v>
      </c>
      <c r="L35" s="316">
        <v>13805</v>
      </c>
      <c r="M35" s="316">
        <v>127886</v>
      </c>
      <c r="N35" s="316">
        <v>0</v>
      </c>
      <c r="O35" s="316">
        <v>0</v>
      </c>
      <c r="P35" s="316">
        <v>0</v>
      </c>
      <c r="Q35" s="316">
        <v>0</v>
      </c>
      <c r="R35" s="316">
        <v>0</v>
      </c>
      <c r="S35" s="316">
        <v>0</v>
      </c>
      <c r="T35" s="316">
        <v>0</v>
      </c>
      <c r="U35" s="316">
        <v>0</v>
      </c>
      <c r="V35" s="316">
        <v>23851</v>
      </c>
      <c r="W35" s="316">
        <v>2434</v>
      </c>
      <c r="X35" s="316">
        <v>3050</v>
      </c>
      <c r="Y35" s="316">
        <v>98551</v>
      </c>
      <c r="Z35" s="316">
        <v>39185</v>
      </c>
      <c r="AA35" s="316">
        <v>103145</v>
      </c>
      <c r="AB35" s="316">
        <v>0</v>
      </c>
      <c r="AC35" s="316">
        <v>0</v>
      </c>
    </row>
    <row r="36" spans="1:29">
      <c r="A36" s="243" t="s">
        <v>1215</v>
      </c>
      <c r="B36" s="316">
        <v>0</v>
      </c>
      <c r="C36" s="316">
        <v>13867</v>
      </c>
      <c r="D36" s="316">
        <v>890</v>
      </c>
      <c r="E36" s="316">
        <v>230</v>
      </c>
      <c r="F36" s="316">
        <v>14987</v>
      </c>
      <c r="G36" s="316">
        <v>0</v>
      </c>
      <c r="H36" s="316">
        <v>0</v>
      </c>
      <c r="I36" s="316">
        <v>0</v>
      </c>
      <c r="J36" s="316">
        <v>0</v>
      </c>
      <c r="K36" s="316">
        <v>0</v>
      </c>
      <c r="L36" s="316">
        <v>0</v>
      </c>
      <c r="M36" s="316">
        <v>14987</v>
      </c>
      <c r="N36" s="316">
        <v>0</v>
      </c>
      <c r="O36" s="316">
        <v>0</v>
      </c>
      <c r="P36" s="316">
        <v>0</v>
      </c>
      <c r="Q36" s="316">
        <v>0</v>
      </c>
      <c r="R36" s="316">
        <v>0</v>
      </c>
      <c r="S36" s="316">
        <v>0</v>
      </c>
      <c r="T36" s="316">
        <v>0</v>
      </c>
      <c r="U36" s="316">
        <v>0</v>
      </c>
      <c r="V36" s="316">
        <v>7643</v>
      </c>
      <c r="W36" s="316">
        <v>2250</v>
      </c>
      <c r="X36" s="316">
        <v>0</v>
      </c>
      <c r="Y36" s="316">
        <v>5094</v>
      </c>
      <c r="Z36" s="316">
        <v>2147</v>
      </c>
      <c r="AA36" s="316">
        <v>0</v>
      </c>
      <c r="AB36" s="316">
        <v>0</v>
      </c>
      <c r="AC36" s="316">
        <v>0</v>
      </c>
    </row>
    <row r="37" spans="1:29">
      <c r="A37" s="243" t="s">
        <v>2250</v>
      </c>
      <c r="B37" s="316">
        <v>6000</v>
      </c>
      <c r="C37" s="316">
        <v>53367</v>
      </c>
      <c r="D37" s="316">
        <v>6370</v>
      </c>
      <c r="E37" s="316">
        <v>1180</v>
      </c>
      <c r="F37" s="316">
        <v>66917</v>
      </c>
      <c r="G37" s="316">
        <v>2467</v>
      </c>
      <c r="H37" s="316">
        <v>0</v>
      </c>
      <c r="I37" s="316">
        <v>0</v>
      </c>
      <c r="J37" s="316">
        <v>0</v>
      </c>
      <c r="K37" s="316">
        <v>0</v>
      </c>
      <c r="L37" s="316">
        <v>2467</v>
      </c>
      <c r="M37" s="316">
        <v>69384</v>
      </c>
      <c r="N37" s="316">
        <v>0</v>
      </c>
      <c r="O37" s="316">
        <v>0</v>
      </c>
      <c r="P37" s="316">
        <v>0</v>
      </c>
      <c r="Q37" s="316">
        <v>0</v>
      </c>
      <c r="R37" s="316">
        <v>0</v>
      </c>
      <c r="S37" s="316">
        <v>0</v>
      </c>
      <c r="T37" s="316">
        <v>0</v>
      </c>
      <c r="U37" s="316">
        <v>0</v>
      </c>
      <c r="V37" s="316">
        <v>38744</v>
      </c>
      <c r="W37" s="316">
        <v>0</v>
      </c>
      <c r="X37" s="316">
        <v>0</v>
      </c>
      <c r="Y37" s="316">
        <v>30640</v>
      </c>
      <c r="Z37" s="316">
        <v>30640</v>
      </c>
      <c r="AA37" s="316">
        <v>18427</v>
      </c>
      <c r="AB37" s="316">
        <v>-863</v>
      </c>
      <c r="AC37" s="316">
        <v>0</v>
      </c>
    </row>
    <row r="38" spans="1:29">
      <c r="A38" s="243" t="s">
        <v>1938</v>
      </c>
      <c r="B38" s="316">
        <v>5222</v>
      </c>
      <c r="C38" s="316">
        <v>145170</v>
      </c>
      <c r="D38" s="316">
        <v>5401</v>
      </c>
      <c r="E38" s="316">
        <v>1111</v>
      </c>
      <c r="F38" s="316">
        <v>156904</v>
      </c>
      <c r="G38" s="316">
        <v>2316</v>
      </c>
      <c r="H38" s="316">
        <v>0</v>
      </c>
      <c r="I38" s="316">
        <v>2500</v>
      </c>
      <c r="J38" s="316">
        <v>0</v>
      </c>
      <c r="K38" s="316">
        <v>0</v>
      </c>
      <c r="L38" s="316">
        <v>4816</v>
      </c>
      <c r="M38" s="316">
        <v>161720</v>
      </c>
      <c r="N38" s="316">
        <v>5331</v>
      </c>
      <c r="O38" s="316">
        <v>0</v>
      </c>
      <c r="P38" s="316">
        <v>1744</v>
      </c>
      <c r="Q38" s="316">
        <v>0</v>
      </c>
      <c r="R38" s="316">
        <v>7075</v>
      </c>
      <c r="S38" s="316">
        <v>0</v>
      </c>
      <c r="T38" s="316">
        <v>0</v>
      </c>
      <c r="U38" s="316">
        <v>1798</v>
      </c>
      <c r="V38" s="316">
        <v>66616</v>
      </c>
      <c r="W38" s="316">
        <v>5075</v>
      </c>
      <c r="X38" s="316">
        <v>25344</v>
      </c>
      <c r="Y38" s="316">
        <v>66483</v>
      </c>
      <c r="Z38" s="316">
        <v>55001</v>
      </c>
      <c r="AA38" s="316">
        <v>64143</v>
      </c>
      <c r="AB38" s="316">
        <v>-1304</v>
      </c>
      <c r="AC38" s="316">
        <v>-16677</v>
      </c>
    </row>
    <row r="39" spans="1:29">
      <c r="A39" s="243" t="s">
        <v>2010</v>
      </c>
      <c r="B39" s="316">
        <v>9293</v>
      </c>
      <c r="C39" s="316">
        <v>30220</v>
      </c>
      <c r="D39" s="316">
        <v>757</v>
      </c>
      <c r="E39" s="316">
        <v>0</v>
      </c>
      <c r="F39" s="316">
        <v>40270</v>
      </c>
      <c r="G39" s="316">
        <v>1140</v>
      </c>
      <c r="H39" s="316">
        <v>0</v>
      </c>
      <c r="I39" s="316">
        <v>5000</v>
      </c>
      <c r="J39" s="316">
        <v>0</v>
      </c>
      <c r="K39" s="316">
        <v>0</v>
      </c>
      <c r="L39" s="316">
        <v>6140</v>
      </c>
      <c r="M39" s="316">
        <v>46410</v>
      </c>
      <c r="N39" s="316">
        <v>0</v>
      </c>
      <c r="O39" s="316">
        <v>0</v>
      </c>
      <c r="P39" s="316">
        <v>0</v>
      </c>
      <c r="Q39" s="316">
        <v>0</v>
      </c>
      <c r="R39" s="316">
        <v>0</v>
      </c>
      <c r="S39" s="316">
        <v>0</v>
      </c>
      <c r="T39" s="316">
        <v>0</v>
      </c>
      <c r="U39" s="316">
        <v>31575</v>
      </c>
      <c r="V39" s="316">
        <v>32062</v>
      </c>
      <c r="W39" s="316">
        <v>38252</v>
      </c>
      <c r="X39" s="316">
        <v>7671</v>
      </c>
      <c r="Y39" s="316">
        <v>0</v>
      </c>
      <c r="Z39" s="316">
        <v>-142752</v>
      </c>
      <c r="AA39" s="316">
        <v>-165569</v>
      </c>
      <c r="AB39" s="316">
        <v>-1809</v>
      </c>
      <c r="AC39" s="316">
        <v>5000</v>
      </c>
    </row>
    <row r="40" spans="1:29">
      <c r="A40" s="243" t="s">
        <v>2322</v>
      </c>
      <c r="B40" s="316">
        <v>0</v>
      </c>
      <c r="C40" s="316">
        <v>39971</v>
      </c>
      <c r="D40" s="316">
        <v>4020</v>
      </c>
      <c r="E40" s="316">
        <v>500</v>
      </c>
      <c r="F40" s="316">
        <v>44491</v>
      </c>
      <c r="G40" s="316">
        <v>1032</v>
      </c>
      <c r="H40" s="316">
        <v>0</v>
      </c>
      <c r="I40" s="316">
        <v>0</v>
      </c>
      <c r="J40" s="316">
        <v>0</v>
      </c>
      <c r="K40" s="316">
        <v>0</v>
      </c>
      <c r="L40" s="316">
        <v>1032</v>
      </c>
      <c r="M40" s="316">
        <v>45523</v>
      </c>
      <c r="N40" s="316">
        <v>0</v>
      </c>
      <c r="O40" s="316">
        <v>0</v>
      </c>
      <c r="P40" s="316">
        <v>0</v>
      </c>
      <c r="Q40" s="316">
        <v>0</v>
      </c>
      <c r="R40" s="316">
        <v>0</v>
      </c>
      <c r="S40" s="316">
        <v>0</v>
      </c>
      <c r="T40" s="316">
        <v>0</v>
      </c>
      <c r="U40" s="316">
        <v>0</v>
      </c>
      <c r="V40" s="316">
        <v>23292</v>
      </c>
      <c r="W40" s="316">
        <v>0</v>
      </c>
      <c r="X40" s="316">
        <v>0</v>
      </c>
      <c r="Y40" s="316">
        <v>22231</v>
      </c>
      <c r="Z40" s="316">
        <v>22231</v>
      </c>
      <c r="AA40" s="316">
        <v>160209</v>
      </c>
      <c r="AB40" s="316">
        <v>0</v>
      </c>
      <c r="AC40" s="316">
        <v>15497</v>
      </c>
    </row>
    <row r="41" spans="1:29">
      <c r="A41" s="243" t="s">
        <v>2331</v>
      </c>
      <c r="B41" s="316">
        <v>5541</v>
      </c>
      <c r="C41" s="316">
        <v>74106</v>
      </c>
      <c r="D41" s="316">
        <v>3395</v>
      </c>
      <c r="E41" s="316">
        <v>2588</v>
      </c>
      <c r="F41" s="316">
        <v>85630</v>
      </c>
      <c r="G41" s="316">
        <v>10076</v>
      </c>
      <c r="H41" s="316">
        <v>0</v>
      </c>
      <c r="I41" s="316">
        <v>6000</v>
      </c>
      <c r="J41" s="316">
        <v>0</v>
      </c>
      <c r="K41" s="316">
        <v>0</v>
      </c>
      <c r="L41" s="316">
        <v>16076</v>
      </c>
      <c r="M41" s="316">
        <v>101706</v>
      </c>
      <c r="N41" s="316">
        <v>7198</v>
      </c>
      <c r="O41" s="316">
        <v>0</v>
      </c>
      <c r="P41" s="316">
        <v>0</v>
      </c>
      <c r="Q41" s="316">
        <v>0</v>
      </c>
      <c r="R41" s="316">
        <v>7198</v>
      </c>
      <c r="S41" s="316">
        <v>0</v>
      </c>
      <c r="T41" s="316">
        <v>0</v>
      </c>
      <c r="U41" s="316">
        <v>0</v>
      </c>
      <c r="V41" s="316">
        <v>32262</v>
      </c>
      <c r="W41" s="316">
        <v>11348</v>
      </c>
      <c r="X41" s="316">
        <v>5726</v>
      </c>
      <c r="Y41" s="316">
        <v>52370</v>
      </c>
      <c r="Z41" s="316">
        <v>15270</v>
      </c>
      <c r="AA41" s="316">
        <v>5800</v>
      </c>
      <c r="AB41" s="316">
        <v>0</v>
      </c>
      <c r="AC41" s="316">
        <v>1000</v>
      </c>
    </row>
    <row r="42" spans="1:29">
      <c r="A42" s="243" t="s">
        <v>1788</v>
      </c>
      <c r="B42" s="316">
        <v>0</v>
      </c>
      <c r="C42" s="316">
        <v>104420</v>
      </c>
      <c r="D42" s="316">
        <v>10380</v>
      </c>
      <c r="E42" s="316">
        <v>0</v>
      </c>
      <c r="F42" s="316">
        <v>114800</v>
      </c>
      <c r="G42" s="316">
        <v>43200</v>
      </c>
      <c r="H42" s="316">
        <v>0</v>
      </c>
      <c r="I42" s="316">
        <v>0</v>
      </c>
      <c r="J42" s="316">
        <v>0</v>
      </c>
      <c r="K42" s="316">
        <v>0</v>
      </c>
      <c r="L42" s="316">
        <v>43200</v>
      </c>
      <c r="M42" s="316">
        <v>158000</v>
      </c>
      <c r="N42" s="316">
        <v>1197</v>
      </c>
      <c r="O42" s="316">
        <v>0</v>
      </c>
      <c r="P42" s="316">
        <v>0</v>
      </c>
      <c r="Q42" s="316">
        <v>0</v>
      </c>
      <c r="R42" s="316">
        <v>1197</v>
      </c>
      <c r="S42" s="316">
        <v>0</v>
      </c>
      <c r="T42" s="316">
        <v>0</v>
      </c>
      <c r="U42" s="316">
        <v>0</v>
      </c>
      <c r="V42" s="316">
        <v>88238</v>
      </c>
      <c r="W42" s="316">
        <v>2163</v>
      </c>
      <c r="X42" s="316">
        <v>57743</v>
      </c>
      <c r="Y42" s="316">
        <v>9856</v>
      </c>
      <c r="Z42" s="316">
        <v>-2450</v>
      </c>
      <c r="AA42" s="316">
        <v>-16214</v>
      </c>
      <c r="AB42" s="316">
        <v>-15</v>
      </c>
      <c r="AC42" s="316">
        <v>-50000</v>
      </c>
    </row>
    <row r="43" spans="1:29">
      <c r="A43" s="243" t="s">
        <v>1233</v>
      </c>
      <c r="B43" s="316">
        <v>53309</v>
      </c>
      <c r="C43" s="316">
        <v>132743</v>
      </c>
      <c r="D43" s="316">
        <v>16018</v>
      </c>
      <c r="E43" s="316">
        <v>5458</v>
      </c>
      <c r="F43" s="316">
        <v>207528</v>
      </c>
      <c r="G43" s="316">
        <v>2480</v>
      </c>
      <c r="H43" s="316">
        <v>0</v>
      </c>
      <c r="I43" s="316">
        <v>0</v>
      </c>
      <c r="J43" s="316">
        <v>0</v>
      </c>
      <c r="K43" s="316">
        <v>0</v>
      </c>
      <c r="L43" s="316">
        <v>2480</v>
      </c>
      <c r="M43" s="316">
        <v>210008</v>
      </c>
      <c r="N43" s="316">
        <v>20420</v>
      </c>
      <c r="O43" s="316">
        <v>0</v>
      </c>
      <c r="P43" s="316">
        <v>100</v>
      </c>
      <c r="Q43" s="316">
        <v>0</v>
      </c>
      <c r="R43" s="316">
        <v>20520</v>
      </c>
      <c r="S43" s="316">
        <v>0</v>
      </c>
      <c r="T43" s="316">
        <v>0</v>
      </c>
      <c r="U43" s="316">
        <v>1690</v>
      </c>
      <c r="V43" s="316">
        <v>51772</v>
      </c>
      <c r="W43" s="316">
        <v>18884</v>
      </c>
      <c r="X43" s="316">
        <v>26807</v>
      </c>
      <c r="Y43" s="316">
        <v>114235</v>
      </c>
      <c r="Z43" s="316">
        <v>92119</v>
      </c>
      <c r="AA43" s="316">
        <v>69808</v>
      </c>
      <c r="AB43" s="316">
        <v>-3516</v>
      </c>
      <c r="AC43" s="316">
        <v>-32242</v>
      </c>
    </row>
    <row r="44" spans="1:29">
      <c r="A44" s="243" t="s">
        <v>1932</v>
      </c>
      <c r="B44" s="316">
        <v>10500</v>
      </c>
      <c r="C44" s="316">
        <v>306502</v>
      </c>
      <c r="D44" s="316">
        <v>42191</v>
      </c>
      <c r="E44" s="316">
        <v>2063</v>
      </c>
      <c r="F44" s="316">
        <v>361256</v>
      </c>
      <c r="G44" s="316">
        <v>7758</v>
      </c>
      <c r="H44" s="316">
        <v>0</v>
      </c>
      <c r="I44" s="316">
        <v>2043</v>
      </c>
      <c r="J44" s="316">
        <v>0</v>
      </c>
      <c r="K44" s="316">
        <v>100</v>
      </c>
      <c r="L44" s="316">
        <v>9901</v>
      </c>
      <c r="M44" s="316">
        <v>371157</v>
      </c>
      <c r="N44" s="316">
        <v>0</v>
      </c>
      <c r="O44" s="316">
        <v>0</v>
      </c>
      <c r="P44" s="316">
        <v>0</v>
      </c>
      <c r="Q44" s="316">
        <v>0</v>
      </c>
      <c r="R44" s="316">
        <v>0</v>
      </c>
      <c r="S44" s="316">
        <v>0</v>
      </c>
      <c r="T44" s="316">
        <v>0</v>
      </c>
      <c r="U44" s="316">
        <v>0</v>
      </c>
      <c r="V44" s="316">
        <v>127586</v>
      </c>
      <c r="W44" s="316">
        <v>0</v>
      </c>
      <c r="X44" s="316">
        <v>72633</v>
      </c>
      <c r="Y44" s="316">
        <v>170938</v>
      </c>
      <c r="Z44" s="316">
        <v>161867</v>
      </c>
      <c r="AA44" s="316">
        <v>-10032</v>
      </c>
      <c r="AB44" s="316">
        <v>-3538</v>
      </c>
      <c r="AC44" s="316">
        <v>-214138</v>
      </c>
    </row>
    <row r="45" spans="1:29">
      <c r="A45" s="243" t="s">
        <v>2064</v>
      </c>
      <c r="B45" s="316">
        <v>2263</v>
      </c>
      <c r="C45" s="316">
        <v>121880</v>
      </c>
      <c r="D45" s="316">
        <v>5075</v>
      </c>
      <c r="E45" s="316">
        <v>13570</v>
      </c>
      <c r="F45" s="316">
        <v>142788</v>
      </c>
      <c r="G45" s="316">
        <v>3388</v>
      </c>
      <c r="H45" s="316">
        <v>0</v>
      </c>
      <c r="I45" s="316">
        <v>0</v>
      </c>
      <c r="J45" s="316">
        <v>0</v>
      </c>
      <c r="K45" s="316">
        <v>0</v>
      </c>
      <c r="L45" s="316">
        <v>3388</v>
      </c>
      <c r="M45" s="316">
        <v>146176</v>
      </c>
      <c r="N45" s="316">
        <v>6302</v>
      </c>
      <c r="O45" s="316">
        <v>0</v>
      </c>
      <c r="P45" s="316">
        <v>0</v>
      </c>
      <c r="Q45" s="316">
        <v>0</v>
      </c>
      <c r="R45" s="316">
        <v>6302</v>
      </c>
      <c r="S45" s="316">
        <v>0</v>
      </c>
      <c r="T45" s="316">
        <v>0</v>
      </c>
      <c r="U45" s="316">
        <v>0</v>
      </c>
      <c r="V45" s="316">
        <v>57578</v>
      </c>
      <c r="W45" s="316">
        <v>3130</v>
      </c>
      <c r="X45" s="316">
        <v>27638</v>
      </c>
      <c r="Y45" s="316">
        <v>57830</v>
      </c>
      <c r="Z45" s="316">
        <v>45071.091890000003</v>
      </c>
      <c r="AA45" s="316">
        <v>60748.865039999997</v>
      </c>
      <c r="AB45" s="316">
        <v>-3657.8016299999999</v>
      </c>
      <c r="AC45" s="316">
        <v>0</v>
      </c>
    </row>
    <row r="46" spans="1:29">
      <c r="A46" s="243" t="s">
        <v>1645</v>
      </c>
      <c r="B46" s="316">
        <v>6530</v>
      </c>
      <c r="C46" s="316">
        <v>36346.849000000002</v>
      </c>
      <c r="D46" s="316">
        <v>3938.1190000000001</v>
      </c>
      <c r="E46" s="316">
        <v>299.99900000000002</v>
      </c>
      <c r="F46" s="316">
        <v>47114.966999999997</v>
      </c>
      <c r="G46" s="316">
        <v>4136.3559999999998</v>
      </c>
      <c r="H46" s="316">
        <v>0</v>
      </c>
      <c r="I46" s="316">
        <v>1200</v>
      </c>
      <c r="J46" s="316">
        <v>0</v>
      </c>
      <c r="K46" s="316">
        <v>1315</v>
      </c>
      <c r="L46" s="316">
        <v>6651.3559999999998</v>
      </c>
      <c r="M46" s="316">
        <v>53766.322999999997</v>
      </c>
      <c r="N46" s="316">
        <v>1620</v>
      </c>
      <c r="O46" s="316">
        <v>0</v>
      </c>
      <c r="P46" s="316">
        <v>0</v>
      </c>
      <c r="Q46" s="316">
        <v>0</v>
      </c>
      <c r="R46" s="316">
        <v>1620</v>
      </c>
      <c r="S46" s="316">
        <v>0</v>
      </c>
      <c r="T46" s="316">
        <v>0</v>
      </c>
      <c r="U46" s="316">
        <v>0</v>
      </c>
      <c r="V46" s="316">
        <v>30583.705000000002</v>
      </c>
      <c r="W46" s="316">
        <v>1215.0340000000001</v>
      </c>
      <c r="X46" s="316">
        <v>10773.433000000001</v>
      </c>
      <c r="Y46" s="316">
        <v>11194.156999999999</v>
      </c>
      <c r="Z46" s="316">
        <v>0.157</v>
      </c>
      <c r="AA46" s="316">
        <v>-31637</v>
      </c>
      <c r="AB46" s="316">
        <v>2843</v>
      </c>
      <c r="AC46" s="316">
        <v>0</v>
      </c>
    </row>
    <row r="47" spans="1:29">
      <c r="A47" s="243" t="s">
        <v>1425</v>
      </c>
      <c r="B47" s="316">
        <v>2246</v>
      </c>
      <c r="C47" s="316">
        <v>228883</v>
      </c>
      <c r="D47" s="316">
        <v>14099</v>
      </c>
      <c r="E47" s="316">
        <v>2797</v>
      </c>
      <c r="F47" s="316">
        <v>248025</v>
      </c>
      <c r="G47" s="316">
        <v>10136</v>
      </c>
      <c r="H47" s="316">
        <v>0</v>
      </c>
      <c r="I47" s="316">
        <v>41648</v>
      </c>
      <c r="J47" s="316">
        <v>953</v>
      </c>
      <c r="K47" s="316">
        <v>675</v>
      </c>
      <c r="L47" s="316">
        <v>52459</v>
      </c>
      <c r="M47" s="316">
        <v>300484</v>
      </c>
      <c r="N47" s="316">
        <v>10479</v>
      </c>
      <c r="O47" s="316">
        <v>0</v>
      </c>
      <c r="P47" s="316">
        <v>151</v>
      </c>
      <c r="Q47" s="316">
        <v>260</v>
      </c>
      <c r="R47" s="316">
        <v>10890</v>
      </c>
      <c r="S47" s="316">
        <v>0</v>
      </c>
      <c r="T47" s="316">
        <v>0</v>
      </c>
      <c r="U47" s="316">
        <v>0</v>
      </c>
      <c r="V47" s="316">
        <v>89514</v>
      </c>
      <c r="W47" s="316">
        <v>10890</v>
      </c>
      <c r="X47" s="316">
        <v>1196</v>
      </c>
      <c r="Y47" s="316">
        <v>198884</v>
      </c>
      <c r="Z47" s="316">
        <v>179625</v>
      </c>
      <c r="AA47" s="316">
        <v>-23020</v>
      </c>
      <c r="AB47" s="316">
        <v>378</v>
      </c>
      <c r="AC47" s="316">
        <v>-185000</v>
      </c>
    </row>
    <row r="48" spans="1:29">
      <c r="A48" s="243" t="s">
        <v>1316</v>
      </c>
      <c r="B48" s="316">
        <v>3336</v>
      </c>
      <c r="C48" s="316">
        <v>192883</v>
      </c>
      <c r="D48" s="316">
        <v>7313</v>
      </c>
      <c r="E48" s="316">
        <v>8610</v>
      </c>
      <c r="F48" s="316">
        <v>212142</v>
      </c>
      <c r="G48" s="316">
        <v>2542</v>
      </c>
      <c r="H48" s="316">
        <v>0</v>
      </c>
      <c r="I48" s="316">
        <v>0</v>
      </c>
      <c r="J48" s="316">
        <v>0</v>
      </c>
      <c r="K48" s="316">
        <v>0</v>
      </c>
      <c r="L48" s="316">
        <v>2542</v>
      </c>
      <c r="M48" s="316">
        <v>214684</v>
      </c>
      <c r="N48" s="316">
        <v>1000</v>
      </c>
      <c r="O48" s="316">
        <v>0</v>
      </c>
      <c r="P48" s="316">
        <v>200</v>
      </c>
      <c r="Q48" s="316">
        <v>0</v>
      </c>
      <c r="R48" s="316">
        <v>1200</v>
      </c>
      <c r="S48" s="316">
        <v>0</v>
      </c>
      <c r="T48" s="316">
        <v>0</v>
      </c>
      <c r="U48" s="316">
        <v>0</v>
      </c>
      <c r="V48" s="316">
        <v>131807</v>
      </c>
      <c r="W48" s="316">
        <v>3321</v>
      </c>
      <c r="X48" s="316">
        <v>410</v>
      </c>
      <c r="Y48" s="316">
        <v>79146</v>
      </c>
      <c r="Z48" s="316">
        <v>61303</v>
      </c>
      <c r="AA48" s="316">
        <v>40655</v>
      </c>
      <c r="AB48" s="316">
        <v>-2000</v>
      </c>
      <c r="AC48" s="316">
        <v>0</v>
      </c>
    </row>
    <row r="49" spans="1:29">
      <c r="A49" s="243" t="s">
        <v>1322</v>
      </c>
      <c r="B49" s="316">
        <v>0</v>
      </c>
      <c r="C49" s="316">
        <v>98283.438330000004</v>
      </c>
      <c r="D49" s="316">
        <v>2050</v>
      </c>
      <c r="E49" s="316">
        <v>2790</v>
      </c>
      <c r="F49" s="316">
        <v>103123.43829999999</v>
      </c>
      <c r="G49" s="316">
        <v>4563</v>
      </c>
      <c r="H49" s="316">
        <v>0</v>
      </c>
      <c r="I49" s="316">
        <v>0</v>
      </c>
      <c r="J49" s="316">
        <v>0</v>
      </c>
      <c r="K49" s="316">
        <v>0</v>
      </c>
      <c r="L49" s="316">
        <v>4563</v>
      </c>
      <c r="M49" s="316">
        <v>107686.43829999999</v>
      </c>
      <c r="N49" s="316">
        <v>3046</v>
      </c>
      <c r="O49" s="316">
        <v>0</v>
      </c>
      <c r="P49" s="316">
        <v>0</v>
      </c>
      <c r="Q49" s="316">
        <v>0</v>
      </c>
      <c r="R49" s="316">
        <v>3046</v>
      </c>
      <c r="S49" s="316">
        <v>0</v>
      </c>
      <c r="T49" s="316">
        <v>0</v>
      </c>
      <c r="U49" s="316">
        <v>1362</v>
      </c>
      <c r="V49" s="316">
        <v>55495</v>
      </c>
      <c r="W49" s="316">
        <v>10038</v>
      </c>
      <c r="X49" s="316">
        <v>14590</v>
      </c>
      <c r="Y49" s="316">
        <v>28925</v>
      </c>
      <c r="Z49" s="316">
        <v>7060</v>
      </c>
      <c r="AA49" s="316">
        <v>66508</v>
      </c>
      <c r="AB49" s="316">
        <v>-1075</v>
      </c>
      <c r="AC49" s="316">
        <v>0</v>
      </c>
    </row>
    <row r="50" spans="1:29">
      <c r="A50" s="243" t="s">
        <v>2004</v>
      </c>
      <c r="B50" s="316">
        <v>1079.6610000000001</v>
      </c>
      <c r="C50" s="316">
        <v>104676.879</v>
      </c>
      <c r="D50" s="316">
        <v>150</v>
      </c>
      <c r="E50" s="316">
        <v>4114.5690000000004</v>
      </c>
      <c r="F50" s="316">
        <v>110021.109</v>
      </c>
      <c r="G50" s="316">
        <v>4697.9589999999998</v>
      </c>
      <c r="H50" s="316">
        <v>0</v>
      </c>
      <c r="I50" s="316">
        <v>0</v>
      </c>
      <c r="J50" s="316">
        <v>0</v>
      </c>
      <c r="K50" s="316">
        <v>0</v>
      </c>
      <c r="L50" s="316">
        <v>4697.9589999999998</v>
      </c>
      <c r="M50" s="316">
        <v>114719.068</v>
      </c>
      <c r="N50" s="316">
        <v>808.50374999999997</v>
      </c>
      <c r="O50" s="316">
        <v>0</v>
      </c>
      <c r="P50" s="316">
        <v>704.17926999999997</v>
      </c>
      <c r="Q50" s="316">
        <v>0</v>
      </c>
      <c r="R50" s="316">
        <v>1512.6830199999999</v>
      </c>
      <c r="S50" s="316">
        <v>0</v>
      </c>
      <c r="T50" s="316">
        <v>0</v>
      </c>
      <c r="U50" s="316">
        <v>0</v>
      </c>
      <c r="V50" s="316">
        <v>55982.877999999997</v>
      </c>
      <c r="W50" s="316">
        <v>12079.762000000001</v>
      </c>
      <c r="X50" s="316">
        <v>5577.3689999999997</v>
      </c>
      <c r="Y50" s="316">
        <v>41079.059000000001</v>
      </c>
      <c r="Z50" s="316">
        <v>24962.65164</v>
      </c>
      <c r="AA50" s="316">
        <v>-5500</v>
      </c>
      <c r="AB50" s="316">
        <v>-34.311329999999998</v>
      </c>
      <c r="AC50" s="316">
        <v>0</v>
      </c>
    </row>
    <row r="51" spans="1:29">
      <c r="A51" s="243" t="s">
        <v>1346</v>
      </c>
      <c r="B51" s="316">
        <v>43568</v>
      </c>
      <c r="C51" s="316">
        <v>302617</v>
      </c>
      <c r="D51" s="316">
        <v>15050</v>
      </c>
      <c r="E51" s="316">
        <v>0</v>
      </c>
      <c r="F51" s="316">
        <v>361235</v>
      </c>
      <c r="G51" s="316">
        <v>4992</v>
      </c>
      <c r="H51" s="316">
        <v>0</v>
      </c>
      <c r="I51" s="316">
        <v>45216</v>
      </c>
      <c r="J51" s="316">
        <v>0</v>
      </c>
      <c r="K51" s="316">
        <v>0</v>
      </c>
      <c r="L51" s="316">
        <v>50208</v>
      </c>
      <c r="M51" s="316">
        <v>411443</v>
      </c>
      <c r="N51" s="316">
        <v>7000</v>
      </c>
      <c r="O51" s="316">
        <v>0</v>
      </c>
      <c r="P51" s="316">
        <v>3000</v>
      </c>
      <c r="Q51" s="316">
        <v>0</v>
      </c>
      <c r="R51" s="316">
        <v>10000</v>
      </c>
      <c r="S51" s="316">
        <v>0</v>
      </c>
      <c r="T51" s="316">
        <v>0</v>
      </c>
      <c r="U51" s="316">
        <v>0</v>
      </c>
      <c r="V51" s="316">
        <v>127915</v>
      </c>
      <c r="W51" s="316">
        <v>22988</v>
      </c>
      <c r="X51" s="316">
        <v>49635</v>
      </c>
      <c r="Y51" s="316">
        <v>210905</v>
      </c>
      <c r="Z51" s="316">
        <v>86909</v>
      </c>
      <c r="AA51" s="316">
        <v>34400</v>
      </c>
      <c r="AB51" s="316">
        <v>47636</v>
      </c>
      <c r="AC51" s="316">
        <v>77300</v>
      </c>
    </row>
    <row r="52" spans="1:29">
      <c r="A52" s="243" t="s">
        <v>1648</v>
      </c>
      <c r="B52" s="316">
        <v>0</v>
      </c>
      <c r="C52" s="316">
        <v>8420</v>
      </c>
      <c r="D52" s="316">
        <v>545</v>
      </c>
      <c r="E52" s="316">
        <v>0</v>
      </c>
      <c r="F52" s="316">
        <v>8965</v>
      </c>
      <c r="G52" s="316">
        <v>417</v>
      </c>
      <c r="H52" s="316">
        <v>0</v>
      </c>
      <c r="I52" s="316">
        <v>0</v>
      </c>
      <c r="J52" s="316">
        <v>0</v>
      </c>
      <c r="K52" s="316">
        <v>0</v>
      </c>
      <c r="L52" s="316">
        <v>417</v>
      </c>
      <c r="M52" s="316">
        <v>9382</v>
      </c>
      <c r="N52" s="316">
        <v>0</v>
      </c>
      <c r="O52" s="316">
        <v>0</v>
      </c>
      <c r="P52" s="316">
        <v>0</v>
      </c>
      <c r="Q52" s="316">
        <v>0</v>
      </c>
      <c r="R52" s="316">
        <v>0</v>
      </c>
      <c r="S52" s="316">
        <v>0</v>
      </c>
      <c r="T52" s="316">
        <v>0</v>
      </c>
      <c r="U52" s="316">
        <v>0</v>
      </c>
      <c r="V52" s="316">
        <v>6244</v>
      </c>
      <c r="W52" s="316">
        <v>115</v>
      </c>
      <c r="X52" s="316">
        <v>1698</v>
      </c>
      <c r="Y52" s="316">
        <v>1325</v>
      </c>
      <c r="Z52" s="316">
        <v>1110</v>
      </c>
      <c r="AA52" s="316">
        <v>0</v>
      </c>
      <c r="AB52" s="316">
        <v>0</v>
      </c>
      <c r="AC52" s="316">
        <v>0</v>
      </c>
    </row>
    <row r="53" spans="1:29">
      <c r="A53" s="243" t="s">
        <v>2313</v>
      </c>
      <c r="B53" s="316">
        <v>300</v>
      </c>
      <c r="C53" s="316">
        <v>139053</v>
      </c>
      <c r="D53" s="316">
        <v>7635</v>
      </c>
      <c r="E53" s="316">
        <v>14503</v>
      </c>
      <c r="F53" s="316">
        <v>161491</v>
      </c>
      <c r="G53" s="316">
        <v>16338</v>
      </c>
      <c r="H53" s="316">
        <v>0</v>
      </c>
      <c r="I53" s="316">
        <v>21298</v>
      </c>
      <c r="J53" s="316">
        <v>0</v>
      </c>
      <c r="K53" s="316">
        <v>0</v>
      </c>
      <c r="L53" s="316">
        <v>37636</v>
      </c>
      <c r="M53" s="316">
        <v>199127</v>
      </c>
      <c r="N53" s="316">
        <v>15386</v>
      </c>
      <c r="O53" s="316">
        <v>0</v>
      </c>
      <c r="P53" s="316">
        <v>275</v>
      </c>
      <c r="Q53" s="316">
        <v>0</v>
      </c>
      <c r="R53" s="316">
        <v>15661</v>
      </c>
      <c r="S53" s="316">
        <v>0</v>
      </c>
      <c r="T53" s="316">
        <v>0</v>
      </c>
      <c r="U53" s="316">
        <v>0</v>
      </c>
      <c r="V53" s="316">
        <v>78454</v>
      </c>
      <c r="W53" s="316">
        <v>1725</v>
      </c>
      <c r="X53" s="316">
        <v>30580</v>
      </c>
      <c r="Y53" s="316">
        <v>88368</v>
      </c>
      <c r="Z53" s="316">
        <v>69753</v>
      </c>
      <c r="AA53" s="316">
        <v>102738</v>
      </c>
      <c r="AB53" s="316">
        <v>0</v>
      </c>
      <c r="AC53" s="316">
        <v>1520</v>
      </c>
    </row>
    <row r="54" spans="1:29">
      <c r="A54" s="243" t="s">
        <v>1176</v>
      </c>
      <c r="B54" s="316">
        <v>2000</v>
      </c>
      <c r="C54" s="316">
        <v>85199.95</v>
      </c>
      <c r="D54" s="316">
        <v>4731</v>
      </c>
      <c r="E54" s="316">
        <v>2642</v>
      </c>
      <c r="F54" s="316">
        <v>94572.95</v>
      </c>
      <c r="G54" s="316">
        <v>20527</v>
      </c>
      <c r="H54" s="316">
        <v>0</v>
      </c>
      <c r="I54" s="316">
        <v>0</v>
      </c>
      <c r="J54" s="316">
        <v>0</v>
      </c>
      <c r="K54" s="316">
        <v>0</v>
      </c>
      <c r="L54" s="316">
        <v>20527</v>
      </c>
      <c r="M54" s="316">
        <v>115099.95</v>
      </c>
      <c r="N54" s="316">
        <v>14254</v>
      </c>
      <c r="O54" s="316">
        <v>0</v>
      </c>
      <c r="P54" s="316">
        <v>0</v>
      </c>
      <c r="Q54" s="316">
        <v>0</v>
      </c>
      <c r="R54" s="316">
        <v>14254</v>
      </c>
      <c r="S54" s="316">
        <v>0</v>
      </c>
      <c r="T54" s="316">
        <v>0</v>
      </c>
      <c r="U54" s="316">
        <v>0</v>
      </c>
      <c r="V54" s="316">
        <v>79748</v>
      </c>
      <c r="W54" s="316">
        <v>14254</v>
      </c>
      <c r="X54" s="316">
        <v>6622</v>
      </c>
      <c r="Y54" s="316">
        <v>14476</v>
      </c>
      <c r="Z54" s="316">
        <v>9106</v>
      </c>
      <c r="AA54" s="316">
        <v>10187</v>
      </c>
      <c r="AB54" s="316">
        <v>-1</v>
      </c>
      <c r="AC54" s="316">
        <v>-10856</v>
      </c>
    </row>
    <row r="55" spans="1:29">
      <c r="A55" s="243" t="s">
        <v>1298</v>
      </c>
      <c r="B55" s="316">
        <v>0</v>
      </c>
      <c r="C55" s="316">
        <v>242676</v>
      </c>
      <c r="D55" s="316">
        <v>2245</v>
      </c>
      <c r="E55" s="316">
        <v>2684</v>
      </c>
      <c r="F55" s="316">
        <v>247605</v>
      </c>
      <c r="G55" s="316">
        <v>3400</v>
      </c>
      <c r="H55" s="316">
        <v>0</v>
      </c>
      <c r="I55" s="316">
        <v>0</v>
      </c>
      <c r="J55" s="316">
        <v>0</v>
      </c>
      <c r="K55" s="316">
        <v>25600</v>
      </c>
      <c r="L55" s="316">
        <v>29000</v>
      </c>
      <c r="M55" s="316">
        <v>276605</v>
      </c>
      <c r="N55" s="316">
        <v>32800</v>
      </c>
      <c r="O55" s="316">
        <v>0</v>
      </c>
      <c r="P55" s="316">
        <v>0</v>
      </c>
      <c r="Q55" s="316">
        <v>0</v>
      </c>
      <c r="R55" s="316">
        <v>32800</v>
      </c>
      <c r="S55" s="316">
        <v>0</v>
      </c>
      <c r="T55" s="316">
        <v>0</v>
      </c>
      <c r="U55" s="316">
        <v>0</v>
      </c>
      <c r="V55" s="316">
        <v>114843</v>
      </c>
      <c r="W55" s="316">
        <v>32800</v>
      </c>
      <c r="X55" s="316">
        <v>9729</v>
      </c>
      <c r="Y55" s="316">
        <v>119233</v>
      </c>
      <c r="Z55" s="316">
        <v>103521</v>
      </c>
      <c r="AA55" s="316">
        <v>103521</v>
      </c>
      <c r="AB55" s="316">
        <v>-788</v>
      </c>
      <c r="AC55" s="316">
        <v>0</v>
      </c>
    </row>
    <row r="56" spans="1:29">
      <c r="A56" s="243" t="s">
        <v>1881</v>
      </c>
      <c r="B56" s="316">
        <v>0</v>
      </c>
      <c r="C56" s="316">
        <v>165206</v>
      </c>
      <c r="D56" s="316">
        <v>13857</v>
      </c>
      <c r="E56" s="316">
        <v>200</v>
      </c>
      <c r="F56" s="316">
        <v>179263</v>
      </c>
      <c r="G56" s="316">
        <v>36272</v>
      </c>
      <c r="H56" s="316">
        <v>0</v>
      </c>
      <c r="I56" s="316">
        <v>7414</v>
      </c>
      <c r="J56" s="316">
        <v>0</v>
      </c>
      <c r="K56" s="316">
        <v>0</v>
      </c>
      <c r="L56" s="316">
        <v>43686</v>
      </c>
      <c r="M56" s="316">
        <v>222949</v>
      </c>
      <c r="N56" s="316">
        <v>3477</v>
      </c>
      <c r="O56" s="316">
        <v>0</v>
      </c>
      <c r="P56" s="316">
        <v>6809</v>
      </c>
      <c r="Q56" s="316">
        <v>0</v>
      </c>
      <c r="R56" s="316">
        <v>10286</v>
      </c>
      <c r="S56" s="316">
        <v>0</v>
      </c>
      <c r="T56" s="316">
        <v>0</v>
      </c>
      <c r="U56" s="316">
        <v>0</v>
      </c>
      <c r="V56" s="316">
        <v>96863</v>
      </c>
      <c r="W56" s="316">
        <v>5589</v>
      </c>
      <c r="X56" s="316">
        <v>14261</v>
      </c>
      <c r="Y56" s="316">
        <v>106236</v>
      </c>
      <c r="Z56" s="316">
        <v>70895</v>
      </c>
      <c r="AA56" s="316">
        <v>118448</v>
      </c>
      <c r="AB56" s="316">
        <v>509</v>
      </c>
      <c r="AC56" s="316">
        <v>14648</v>
      </c>
    </row>
    <row r="57" spans="1:29">
      <c r="A57" s="243" t="s">
        <v>1212</v>
      </c>
      <c r="B57" s="316">
        <v>23400</v>
      </c>
      <c r="C57" s="316">
        <v>178900</v>
      </c>
      <c r="D57" s="316">
        <v>12287</v>
      </c>
      <c r="E57" s="316">
        <v>150</v>
      </c>
      <c r="F57" s="316">
        <v>214737</v>
      </c>
      <c r="G57" s="316">
        <v>11864</v>
      </c>
      <c r="H57" s="316">
        <v>0</v>
      </c>
      <c r="I57" s="316">
        <v>0</v>
      </c>
      <c r="J57" s="316">
        <v>0</v>
      </c>
      <c r="K57" s="316">
        <v>0</v>
      </c>
      <c r="L57" s="316">
        <v>11864</v>
      </c>
      <c r="M57" s="316">
        <v>226601</v>
      </c>
      <c r="N57" s="316">
        <v>16642</v>
      </c>
      <c r="O57" s="316">
        <v>0</v>
      </c>
      <c r="P57" s="316">
        <v>0</v>
      </c>
      <c r="Q57" s="316">
        <v>0</v>
      </c>
      <c r="R57" s="316">
        <v>16642</v>
      </c>
      <c r="S57" s="316">
        <v>0</v>
      </c>
      <c r="T57" s="316">
        <v>0</v>
      </c>
      <c r="U57" s="316">
        <v>0</v>
      </c>
      <c r="V57" s="316">
        <v>90805</v>
      </c>
      <c r="W57" s="316">
        <v>16642</v>
      </c>
      <c r="X57" s="316">
        <v>18790</v>
      </c>
      <c r="Y57" s="316">
        <v>100364</v>
      </c>
      <c r="Z57" s="316">
        <v>81312</v>
      </c>
      <c r="AA57" s="316">
        <v>8423</v>
      </c>
      <c r="AB57" s="316">
        <v>-1235</v>
      </c>
      <c r="AC57" s="316">
        <v>-64600</v>
      </c>
    </row>
    <row r="58" spans="1:29">
      <c r="A58" s="243" t="s">
        <v>1410</v>
      </c>
      <c r="B58" s="316">
        <v>9643</v>
      </c>
      <c r="C58" s="316">
        <v>129071</v>
      </c>
      <c r="D58" s="316">
        <v>8676</v>
      </c>
      <c r="E58" s="316">
        <v>0</v>
      </c>
      <c r="F58" s="316">
        <v>147390</v>
      </c>
      <c r="G58" s="316">
        <v>0</v>
      </c>
      <c r="H58" s="316">
        <v>0</v>
      </c>
      <c r="I58" s="316">
        <v>0</v>
      </c>
      <c r="J58" s="316">
        <v>0</v>
      </c>
      <c r="K58" s="316">
        <v>0</v>
      </c>
      <c r="L58" s="316">
        <v>0</v>
      </c>
      <c r="M58" s="316">
        <v>147390</v>
      </c>
      <c r="N58" s="316">
        <v>0</v>
      </c>
      <c r="O58" s="316">
        <v>0</v>
      </c>
      <c r="P58" s="316">
        <v>0</v>
      </c>
      <c r="Q58" s="316">
        <v>0</v>
      </c>
      <c r="R58" s="316">
        <v>0</v>
      </c>
      <c r="S58" s="316">
        <v>0</v>
      </c>
      <c r="T58" s="316">
        <v>0</v>
      </c>
      <c r="U58" s="316">
        <v>0</v>
      </c>
      <c r="V58" s="316">
        <v>54592</v>
      </c>
      <c r="W58" s="316">
        <v>1000</v>
      </c>
      <c r="X58" s="316">
        <v>11000</v>
      </c>
      <c r="Y58" s="316">
        <v>80798</v>
      </c>
      <c r="Z58" s="316">
        <v>80798</v>
      </c>
      <c r="AA58" s="316">
        <v>20000</v>
      </c>
      <c r="AB58" s="316">
        <v>-8000</v>
      </c>
      <c r="AC58" s="316">
        <v>5000</v>
      </c>
    </row>
    <row r="59" spans="1:29">
      <c r="A59" s="243" t="s">
        <v>1257</v>
      </c>
      <c r="B59" s="316">
        <v>420</v>
      </c>
      <c r="C59" s="316">
        <v>161731.88</v>
      </c>
      <c r="D59" s="316">
        <v>3796.24</v>
      </c>
      <c r="E59" s="316">
        <v>15</v>
      </c>
      <c r="F59" s="316">
        <v>165963.12</v>
      </c>
      <c r="G59" s="316">
        <v>4909.68</v>
      </c>
      <c r="H59" s="316">
        <v>0</v>
      </c>
      <c r="I59" s="316">
        <v>0</v>
      </c>
      <c r="J59" s="316">
        <v>0</v>
      </c>
      <c r="K59" s="316">
        <v>0</v>
      </c>
      <c r="L59" s="316">
        <v>4909.68</v>
      </c>
      <c r="M59" s="316">
        <v>170872.8</v>
      </c>
      <c r="N59" s="316">
        <v>5400</v>
      </c>
      <c r="O59" s="316">
        <v>0</v>
      </c>
      <c r="P59" s="316">
        <v>5627</v>
      </c>
      <c r="Q59" s="316">
        <v>0</v>
      </c>
      <c r="R59" s="316">
        <v>11027</v>
      </c>
      <c r="S59" s="316">
        <v>0</v>
      </c>
      <c r="T59" s="316">
        <v>0</v>
      </c>
      <c r="U59" s="316">
        <v>0</v>
      </c>
      <c r="V59" s="316">
        <v>110509</v>
      </c>
      <c r="W59" s="316">
        <v>11027</v>
      </c>
      <c r="X59" s="316">
        <v>39604</v>
      </c>
      <c r="Y59" s="316">
        <v>9733</v>
      </c>
      <c r="Z59" s="316">
        <v>97453</v>
      </c>
      <c r="AA59" s="316">
        <v>-23910</v>
      </c>
      <c r="AB59" s="316">
        <v>0</v>
      </c>
      <c r="AC59" s="316">
        <v>41300</v>
      </c>
    </row>
    <row r="60" spans="1:29">
      <c r="A60" s="243" t="s">
        <v>1845</v>
      </c>
      <c r="B60" s="316">
        <v>601</v>
      </c>
      <c r="C60" s="316">
        <v>87081</v>
      </c>
      <c r="D60" s="316">
        <v>1701</v>
      </c>
      <c r="E60" s="316">
        <v>1005</v>
      </c>
      <c r="F60" s="316">
        <v>90388</v>
      </c>
      <c r="G60" s="316">
        <v>2382</v>
      </c>
      <c r="H60" s="316">
        <v>0</v>
      </c>
      <c r="I60" s="316">
        <v>0</v>
      </c>
      <c r="J60" s="316">
        <v>0</v>
      </c>
      <c r="K60" s="316">
        <v>0</v>
      </c>
      <c r="L60" s="316">
        <v>2382</v>
      </c>
      <c r="M60" s="316">
        <v>92770</v>
      </c>
      <c r="N60" s="316">
        <v>0</v>
      </c>
      <c r="O60" s="316">
        <v>0</v>
      </c>
      <c r="P60" s="316">
        <v>0</v>
      </c>
      <c r="Q60" s="316">
        <v>0</v>
      </c>
      <c r="R60" s="316">
        <v>0</v>
      </c>
      <c r="S60" s="316">
        <v>0</v>
      </c>
      <c r="T60" s="316">
        <v>0</v>
      </c>
      <c r="U60" s="316">
        <v>0</v>
      </c>
      <c r="V60" s="316">
        <v>69615</v>
      </c>
      <c r="W60" s="316">
        <v>4755</v>
      </c>
      <c r="X60" s="316">
        <v>8292</v>
      </c>
      <c r="Y60" s="316">
        <v>10108</v>
      </c>
      <c r="Z60" s="316">
        <v>10108</v>
      </c>
      <c r="AA60" s="316">
        <v>-6338</v>
      </c>
      <c r="AB60" s="316">
        <v>-28897</v>
      </c>
      <c r="AC60" s="316">
        <v>-5893</v>
      </c>
    </row>
    <row r="61" spans="1:29">
      <c r="A61" s="243" t="s">
        <v>2277</v>
      </c>
      <c r="B61" s="316">
        <v>3365</v>
      </c>
      <c r="C61" s="316">
        <v>147997</v>
      </c>
      <c r="D61" s="316">
        <v>7767</v>
      </c>
      <c r="E61" s="316">
        <v>740</v>
      </c>
      <c r="F61" s="316">
        <v>159869</v>
      </c>
      <c r="G61" s="316">
        <v>2830</v>
      </c>
      <c r="H61" s="316">
        <v>0</v>
      </c>
      <c r="I61" s="316">
        <v>0</v>
      </c>
      <c r="J61" s="316">
        <v>0</v>
      </c>
      <c r="K61" s="316">
        <v>0</v>
      </c>
      <c r="L61" s="316">
        <v>2830</v>
      </c>
      <c r="M61" s="316">
        <v>162699</v>
      </c>
      <c r="N61" s="316">
        <v>0</v>
      </c>
      <c r="O61" s="316">
        <v>0</v>
      </c>
      <c r="P61" s="316">
        <v>0</v>
      </c>
      <c r="Q61" s="316">
        <v>0</v>
      </c>
      <c r="R61" s="316">
        <v>0</v>
      </c>
      <c r="S61" s="316">
        <v>0</v>
      </c>
      <c r="T61" s="316">
        <v>0</v>
      </c>
      <c r="U61" s="316">
        <v>0</v>
      </c>
      <c r="V61" s="316">
        <v>80457</v>
      </c>
      <c r="W61" s="316">
        <v>14325</v>
      </c>
      <c r="X61" s="316">
        <v>14226</v>
      </c>
      <c r="Y61" s="316">
        <v>53691</v>
      </c>
      <c r="Z61" s="316">
        <v>47909</v>
      </c>
      <c r="AA61" s="316">
        <v>50.1</v>
      </c>
      <c r="AB61" s="316">
        <v>-7.6</v>
      </c>
      <c r="AC61" s="316">
        <v>-74</v>
      </c>
    </row>
    <row r="62" spans="1:29">
      <c r="A62" s="243" t="s">
        <v>1361</v>
      </c>
      <c r="B62" s="316">
        <v>0</v>
      </c>
      <c r="C62" s="316">
        <v>156593</v>
      </c>
      <c r="D62" s="316">
        <v>6825</v>
      </c>
      <c r="E62" s="316">
        <v>0</v>
      </c>
      <c r="F62" s="316">
        <v>163418</v>
      </c>
      <c r="G62" s="316">
        <v>10689</v>
      </c>
      <c r="H62" s="316">
        <v>0</v>
      </c>
      <c r="I62" s="316">
        <v>0</v>
      </c>
      <c r="J62" s="316">
        <v>0</v>
      </c>
      <c r="K62" s="316">
        <v>0</v>
      </c>
      <c r="L62" s="316">
        <v>10689</v>
      </c>
      <c r="M62" s="316">
        <v>174107</v>
      </c>
      <c r="N62" s="316">
        <v>101</v>
      </c>
      <c r="O62" s="316">
        <v>0</v>
      </c>
      <c r="P62" s="316">
        <v>0</v>
      </c>
      <c r="Q62" s="316">
        <v>0</v>
      </c>
      <c r="R62" s="316">
        <v>101</v>
      </c>
      <c r="S62" s="316">
        <v>0</v>
      </c>
      <c r="T62" s="316">
        <v>0</v>
      </c>
      <c r="U62" s="316">
        <v>40000</v>
      </c>
      <c r="V62" s="316">
        <v>135785</v>
      </c>
      <c r="W62" s="316">
        <v>1079</v>
      </c>
      <c r="X62" s="316">
        <v>1780</v>
      </c>
      <c r="Y62" s="316">
        <v>75463</v>
      </c>
      <c r="Z62" s="316">
        <v>61659</v>
      </c>
      <c r="AA62" s="316">
        <v>63974</v>
      </c>
      <c r="AB62" s="316">
        <v>-2315</v>
      </c>
      <c r="AC62" s="316">
        <v>0</v>
      </c>
    </row>
    <row r="63" spans="1:29">
      <c r="A63" s="243" t="s">
        <v>2307</v>
      </c>
      <c r="B63" s="316">
        <v>0</v>
      </c>
      <c r="C63" s="316">
        <v>94064</v>
      </c>
      <c r="D63" s="316">
        <v>6076</v>
      </c>
      <c r="E63" s="316">
        <v>0</v>
      </c>
      <c r="F63" s="316">
        <v>100140</v>
      </c>
      <c r="G63" s="316">
        <v>4024</v>
      </c>
      <c r="H63" s="316">
        <v>0</v>
      </c>
      <c r="I63" s="316">
        <v>0</v>
      </c>
      <c r="J63" s="316">
        <v>0</v>
      </c>
      <c r="K63" s="316">
        <v>0</v>
      </c>
      <c r="L63" s="316">
        <v>4024</v>
      </c>
      <c r="M63" s="316">
        <v>104164</v>
      </c>
      <c r="N63" s="316">
        <v>0</v>
      </c>
      <c r="O63" s="316">
        <v>0</v>
      </c>
      <c r="P63" s="316">
        <v>0</v>
      </c>
      <c r="Q63" s="316">
        <v>0</v>
      </c>
      <c r="R63" s="316">
        <v>0</v>
      </c>
      <c r="S63" s="316">
        <v>0</v>
      </c>
      <c r="T63" s="316">
        <v>0</v>
      </c>
      <c r="U63" s="316">
        <v>0</v>
      </c>
      <c r="V63" s="316">
        <v>68173</v>
      </c>
      <c r="W63" s="316">
        <v>2357</v>
      </c>
      <c r="X63" s="316">
        <v>8545</v>
      </c>
      <c r="Y63" s="316">
        <v>25089</v>
      </c>
      <c r="Z63" s="316">
        <v>16040</v>
      </c>
      <c r="AA63" s="316">
        <v>-0.3</v>
      </c>
      <c r="AB63" s="316">
        <v>0</v>
      </c>
      <c r="AC63" s="316">
        <v>0.4</v>
      </c>
    </row>
    <row r="64" spans="1:29">
      <c r="A64" s="243" t="s">
        <v>1866</v>
      </c>
      <c r="B64" s="316">
        <v>5460</v>
      </c>
      <c r="C64" s="316">
        <v>198536</v>
      </c>
      <c r="D64" s="316">
        <v>23073</v>
      </c>
      <c r="E64" s="316">
        <v>212</v>
      </c>
      <c r="F64" s="316">
        <v>227281</v>
      </c>
      <c r="G64" s="316">
        <v>8075</v>
      </c>
      <c r="H64" s="316">
        <v>0</v>
      </c>
      <c r="I64" s="316">
        <v>9726</v>
      </c>
      <c r="J64" s="316">
        <v>0</v>
      </c>
      <c r="K64" s="316">
        <v>0</v>
      </c>
      <c r="L64" s="316">
        <v>17801</v>
      </c>
      <c r="M64" s="316">
        <v>245082</v>
      </c>
      <c r="N64" s="316">
        <v>2202</v>
      </c>
      <c r="O64" s="316">
        <v>0</v>
      </c>
      <c r="P64" s="316">
        <v>4657</v>
      </c>
      <c r="Q64" s="316">
        <v>0</v>
      </c>
      <c r="R64" s="316">
        <v>6859</v>
      </c>
      <c r="S64" s="316">
        <v>0</v>
      </c>
      <c r="T64" s="316">
        <v>0</v>
      </c>
      <c r="U64" s="316">
        <v>0</v>
      </c>
      <c r="V64" s="316">
        <v>157099</v>
      </c>
      <c r="W64" s="316">
        <v>16054</v>
      </c>
      <c r="X64" s="316">
        <v>44250</v>
      </c>
      <c r="Y64" s="316">
        <v>27679</v>
      </c>
      <c r="Z64" s="316">
        <v>4884</v>
      </c>
      <c r="AA64" s="316">
        <v>-96164</v>
      </c>
      <c r="AB64" s="316">
        <v>-25581</v>
      </c>
      <c r="AC64" s="316">
        <v>281741</v>
      </c>
    </row>
    <row r="65" spans="1:29">
      <c r="A65" s="243" t="s">
        <v>2016</v>
      </c>
      <c r="B65" s="316">
        <v>6479</v>
      </c>
      <c r="C65" s="316">
        <v>285090</v>
      </c>
      <c r="D65" s="316">
        <v>8782</v>
      </c>
      <c r="E65" s="316">
        <v>3807</v>
      </c>
      <c r="F65" s="316">
        <v>304158</v>
      </c>
      <c r="G65" s="316">
        <v>0</v>
      </c>
      <c r="H65" s="316">
        <v>0</v>
      </c>
      <c r="I65" s="316">
        <v>0</v>
      </c>
      <c r="J65" s="316">
        <v>0</v>
      </c>
      <c r="K65" s="316">
        <v>0</v>
      </c>
      <c r="L65" s="316">
        <v>0</v>
      </c>
      <c r="M65" s="316">
        <v>304158</v>
      </c>
      <c r="N65" s="316">
        <v>17378</v>
      </c>
      <c r="O65" s="316">
        <v>0</v>
      </c>
      <c r="P65" s="316">
        <v>0</v>
      </c>
      <c r="Q65" s="316">
        <v>0</v>
      </c>
      <c r="R65" s="316">
        <v>17378</v>
      </c>
      <c r="S65" s="316">
        <v>0</v>
      </c>
      <c r="T65" s="316">
        <v>0</v>
      </c>
      <c r="U65" s="316">
        <v>0</v>
      </c>
      <c r="V65" s="316">
        <v>133894</v>
      </c>
      <c r="W65" s="316">
        <v>8130</v>
      </c>
      <c r="X65" s="316">
        <v>19300</v>
      </c>
      <c r="Y65" s="316">
        <v>142834</v>
      </c>
      <c r="Z65" s="316">
        <v>121434</v>
      </c>
      <c r="AA65" s="316">
        <v>0</v>
      </c>
      <c r="AB65" s="316">
        <v>0</v>
      </c>
      <c r="AC65" s="316">
        <v>0</v>
      </c>
    </row>
    <row r="66" spans="1:29">
      <c r="A66" s="243" t="s">
        <v>1269</v>
      </c>
      <c r="B66" s="316">
        <v>0</v>
      </c>
      <c r="C66" s="316">
        <v>146746</v>
      </c>
      <c r="D66" s="316">
        <v>4997</v>
      </c>
      <c r="E66" s="316">
        <v>307</v>
      </c>
      <c r="F66" s="316">
        <v>152050</v>
      </c>
      <c r="G66" s="316">
        <v>1005</v>
      </c>
      <c r="H66" s="316">
        <v>0</v>
      </c>
      <c r="I66" s="316">
        <v>6750</v>
      </c>
      <c r="J66" s="316">
        <v>0</v>
      </c>
      <c r="K66" s="316">
        <v>0</v>
      </c>
      <c r="L66" s="316">
        <v>7755</v>
      </c>
      <c r="M66" s="316">
        <v>159805</v>
      </c>
      <c r="N66" s="316">
        <v>0</v>
      </c>
      <c r="O66" s="316">
        <v>0</v>
      </c>
      <c r="P66" s="316">
        <v>0</v>
      </c>
      <c r="Q66" s="316">
        <v>0</v>
      </c>
      <c r="R66" s="316">
        <v>0</v>
      </c>
      <c r="S66" s="316">
        <v>0</v>
      </c>
      <c r="T66" s="316">
        <v>0</v>
      </c>
      <c r="U66" s="316">
        <v>0</v>
      </c>
      <c r="V66" s="316">
        <v>18083</v>
      </c>
      <c r="W66" s="316">
        <v>6381</v>
      </c>
      <c r="X66" s="316">
        <v>41241</v>
      </c>
      <c r="Y66" s="316">
        <v>94100</v>
      </c>
      <c r="Z66" s="316">
        <v>93584</v>
      </c>
      <c r="AA66" s="316">
        <v>0</v>
      </c>
      <c r="AB66" s="316">
        <v>0</v>
      </c>
      <c r="AC66" s="316">
        <v>0</v>
      </c>
    </row>
    <row r="67" spans="1:29">
      <c r="A67" s="243" t="s">
        <v>1437</v>
      </c>
      <c r="B67" s="316">
        <v>0</v>
      </c>
      <c r="C67" s="316">
        <v>0</v>
      </c>
      <c r="D67" s="316">
        <v>4015</v>
      </c>
      <c r="E67" s="316">
        <v>0</v>
      </c>
      <c r="F67" s="316">
        <v>4015</v>
      </c>
      <c r="G67" s="316">
        <v>854</v>
      </c>
      <c r="H67" s="316">
        <v>0</v>
      </c>
      <c r="I67" s="316">
        <v>1700</v>
      </c>
      <c r="J67" s="316">
        <v>0</v>
      </c>
      <c r="K67" s="316">
        <v>0</v>
      </c>
      <c r="L67" s="316">
        <v>2554</v>
      </c>
      <c r="M67" s="316">
        <v>6569</v>
      </c>
      <c r="N67" s="316">
        <v>50</v>
      </c>
      <c r="O67" s="316">
        <v>0</v>
      </c>
      <c r="P67" s="316">
        <v>0</v>
      </c>
      <c r="Q67" s="316">
        <v>0</v>
      </c>
      <c r="R67" s="316">
        <v>50</v>
      </c>
      <c r="S67" s="316">
        <v>0</v>
      </c>
      <c r="T67" s="316">
        <v>0</v>
      </c>
      <c r="U67" s="316">
        <v>0</v>
      </c>
      <c r="V67" s="316">
        <v>608</v>
      </c>
      <c r="W67" s="316">
        <v>304</v>
      </c>
      <c r="X67" s="316">
        <v>182</v>
      </c>
      <c r="Y67" s="316">
        <v>5475</v>
      </c>
      <c r="Z67" s="316">
        <v>5147</v>
      </c>
      <c r="AA67" s="316">
        <v>0</v>
      </c>
      <c r="AB67" s="316">
        <v>0</v>
      </c>
      <c r="AC67" s="316">
        <v>-9346</v>
      </c>
    </row>
    <row r="68" spans="1:29">
      <c r="A68" s="243" t="s">
        <v>1510</v>
      </c>
      <c r="B68" s="316">
        <v>0</v>
      </c>
      <c r="C68" s="316">
        <v>15308</v>
      </c>
      <c r="D68" s="316">
        <v>1514</v>
      </c>
      <c r="E68" s="316">
        <v>0</v>
      </c>
      <c r="F68" s="316">
        <v>16822</v>
      </c>
      <c r="G68" s="316">
        <v>950</v>
      </c>
      <c r="H68" s="316">
        <v>0</v>
      </c>
      <c r="I68" s="316">
        <v>2800</v>
      </c>
      <c r="J68" s="316">
        <v>0</v>
      </c>
      <c r="K68" s="316">
        <v>0</v>
      </c>
      <c r="L68" s="316">
        <v>3750</v>
      </c>
      <c r="M68" s="316">
        <v>20572</v>
      </c>
      <c r="N68" s="316">
        <v>0</v>
      </c>
      <c r="O68" s="316">
        <v>0</v>
      </c>
      <c r="P68" s="316">
        <v>0</v>
      </c>
      <c r="Q68" s="316">
        <v>0</v>
      </c>
      <c r="R68" s="316">
        <v>0</v>
      </c>
      <c r="S68" s="316">
        <v>0</v>
      </c>
      <c r="T68" s="316">
        <v>0</v>
      </c>
      <c r="U68" s="316">
        <v>0</v>
      </c>
      <c r="V68" s="316">
        <v>9645</v>
      </c>
      <c r="W68" s="316">
        <v>250</v>
      </c>
      <c r="X68" s="316">
        <v>149</v>
      </c>
      <c r="Y68" s="316">
        <v>10528</v>
      </c>
      <c r="Z68" s="316">
        <v>10091</v>
      </c>
      <c r="AA68" s="316">
        <v>10490</v>
      </c>
      <c r="AB68" s="316">
        <v>-23</v>
      </c>
      <c r="AC68" s="316">
        <v>-5600</v>
      </c>
    </row>
    <row r="69" spans="1:29">
      <c r="A69" s="243" t="s">
        <v>1636</v>
      </c>
      <c r="B69" s="316">
        <v>0</v>
      </c>
      <c r="C69" s="316">
        <v>12868</v>
      </c>
      <c r="D69" s="316">
        <v>2718</v>
      </c>
      <c r="E69" s="316">
        <v>262</v>
      </c>
      <c r="F69" s="316">
        <v>15848</v>
      </c>
      <c r="G69" s="316">
        <v>13338</v>
      </c>
      <c r="H69" s="316">
        <v>3006</v>
      </c>
      <c r="I69" s="316">
        <v>0</v>
      </c>
      <c r="J69" s="316">
        <v>0</v>
      </c>
      <c r="K69" s="316">
        <v>206</v>
      </c>
      <c r="L69" s="316">
        <v>13544</v>
      </c>
      <c r="M69" s="316">
        <v>29392</v>
      </c>
      <c r="N69" s="316">
        <v>350</v>
      </c>
      <c r="O69" s="316">
        <v>0</v>
      </c>
      <c r="P69" s="316">
        <v>9</v>
      </c>
      <c r="Q69" s="316">
        <v>0</v>
      </c>
      <c r="R69" s="316">
        <v>359</v>
      </c>
      <c r="S69" s="316">
        <v>0</v>
      </c>
      <c r="T69" s="316">
        <v>0</v>
      </c>
      <c r="U69" s="316">
        <v>0</v>
      </c>
      <c r="V69" s="316">
        <v>22506</v>
      </c>
      <c r="W69" s="316">
        <v>359</v>
      </c>
      <c r="X69" s="316">
        <v>0</v>
      </c>
      <c r="Y69" s="316">
        <v>6527</v>
      </c>
      <c r="Z69" s="316">
        <v>3756</v>
      </c>
      <c r="AA69" s="316">
        <v>-84</v>
      </c>
      <c r="AB69" s="316">
        <v>0</v>
      </c>
      <c r="AC69" s="316">
        <v>7400</v>
      </c>
    </row>
    <row r="70" spans="1:29">
      <c r="A70" s="243" t="s">
        <v>2019</v>
      </c>
      <c r="B70" s="316">
        <v>675</v>
      </c>
      <c r="C70" s="316">
        <v>63168.704169999997</v>
      </c>
      <c r="D70" s="316">
        <v>2442</v>
      </c>
      <c r="E70" s="316">
        <v>349</v>
      </c>
      <c r="F70" s="316">
        <v>66634.704169999997</v>
      </c>
      <c r="G70" s="316">
        <v>985</v>
      </c>
      <c r="H70" s="316">
        <v>0</v>
      </c>
      <c r="I70" s="316">
        <v>4222</v>
      </c>
      <c r="J70" s="316">
        <v>0</v>
      </c>
      <c r="K70" s="316">
        <v>0</v>
      </c>
      <c r="L70" s="316">
        <v>5207</v>
      </c>
      <c r="M70" s="316">
        <v>71841.704169999997</v>
      </c>
      <c r="N70" s="316">
        <v>8250</v>
      </c>
      <c r="O70" s="316">
        <v>0</v>
      </c>
      <c r="P70" s="316">
        <v>0</v>
      </c>
      <c r="Q70" s="316">
        <v>0</v>
      </c>
      <c r="R70" s="316">
        <v>8250</v>
      </c>
      <c r="S70" s="316">
        <v>0</v>
      </c>
      <c r="T70" s="316">
        <v>0</v>
      </c>
      <c r="U70" s="316">
        <v>0</v>
      </c>
      <c r="V70" s="316">
        <v>23465.82</v>
      </c>
      <c r="W70" s="316">
        <v>17117</v>
      </c>
      <c r="X70" s="316">
        <v>27279</v>
      </c>
      <c r="Y70" s="316">
        <v>3980</v>
      </c>
      <c r="Z70" s="316">
        <v>0</v>
      </c>
      <c r="AA70" s="316">
        <v>2900</v>
      </c>
      <c r="AB70" s="316">
        <v>0</v>
      </c>
      <c r="AC70" s="316">
        <v>-15000</v>
      </c>
    </row>
    <row r="71" spans="1:29">
      <c r="A71" s="243" t="s">
        <v>1129</v>
      </c>
      <c r="B71" s="316">
        <v>26</v>
      </c>
      <c r="C71" s="316">
        <v>14914</v>
      </c>
      <c r="D71" s="316">
        <v>1536</v>
      </c>
      <c r="E71" s="316">
        <v>274</v>
      </c>
      <c r="F71" s="316">
        <v>16750</v>
      </c>
      <c r="G71" s="316">
        <v>2299</v>
      </c>
      <c r="H71" s="316">
        <v>0</v>
      </c>
      <c r="I71" s="316">
        <v>0</v>
      </c>
      <c r="J71" s="316">
        <v>0</v>
      </c>
      <c r="K71" s="316">
        <v>0</v>
      </c>
      <c r="L71" s="316">
        <v>2299</v>
      </c>
      <c r="M71" s="316">
        <v>19049</v>
      </c>
      <c r="N71" s="316">
        <v>0</v>
      </c>
      <c r="O71" s="316">
        <v>0</v>
      </c>
      <c r="P71" s="316">
        <v>0</v>
      </c>
      <c r="Q71" s="316">
        <v>0</v>
      </c>
      <c r="R71" s="316">
        <v>0</v>
      </c>
      <c r="S71" s="316">
        <v>0</v>
      </c>
      <c r="T71" s="316">
        <v>0</v>
      </c>
      <c r="U71" s="316">
        <v>0</v>
      </c>
      <c r="V71" s="316">
        <v>16676</v>
      </c>
      <c r="W71" s="316">
        <v>1073</v>
      </c>
      <c r="X71" s="316">
        <v>118</v>
      </c>
      <c r="Y71" s="316">
        <v>1182</v>
      </c>
      <c r="Z71" s="316">
        <v>118</v>
      </c>
      <c r="AA71" s="316">
        <v>0</v>
      </c>
      <c r="AB71" s="316">
        <v>2101</v>
      </c>
      <c r="AC71" s="316">
        <v>6500</v>
      </c>
    </row>
    <row r="72" spans="1:29">
      <c r="A72" s="243" t="s">
        <v>1203</v>
      </c>
      <c r="B72" s="316">
        <v>0</v>
      </c>
      <c r="C72" s="316">
        <v>22462</v>
      </c>
      <c r="D72" s="316">
        <v>2719</v>
      </c>
      <c r="E72" s="316">
        <v>0</v>
      </c>
      <c r="F72" s="316">
        <v>25181</v>
      </c>
      <c r="G72" s="316">
        <v>650</v>
      </c>
      <c r="H72" s="316">
        <v>0</v>
      </c>
      <c r="I72" s="316">
        <v>0</v>
      </c>
      <c r="J72" s="316">
        <v>0</v>
      </c>
      <c r="K72" s="316">
        <v>0</v>
      </c>
      <c r="L72" s="316">
        <v>650</v>
      </c>
      <c r="M72" s="316">
        <v>25831</v>
      </c>
      <c r="N72" s="316">
        <v>2000</v>
      </c>
      <c r="O72" s="316">
        <v>0</v>
      </c>
      <c r="P72" s="316">
        <v>0</v>
      </c>
      <c r="Q72" s="316">
        <v>0</v>
      </c>
      <c r="R72" s="316">
        <v>2000</v>
      </c>
      <c r="S72" s="316">
        <v>0</v>
      </c>
      <c r="T72" s="316">
        <v>0</v>
      </c>
      <c r="U72" s="316">
        <v>0</v>
      </c>
      <c r="V72" s="316">
        <v>700</v>
      </c>
      <c r="W72" s="316">
        <v>3537</v>
      </c>
      <c r="X72" s="316">
        <v>9698</v>
      </c>
      <c r="Y72" s="316">
        <v>11896</v>
      </c>
      <c r="Z72" s="316">
        <v>11544</v>
      </c>
      <c r="AA72" s="316">
        <v>-3400</v>
      </c>
      <c r="AB72" s="316">
        <v>0</v>
      </c>
      <c r="AC72" s="316">
        <v>-12000</v>
      </c>
    </row>
    <row r="73" spans="1:29">
      <c r="A73" s="243" t="s">
        <v>1325</v>
      </c>
      <c r="B73" s="316">
        <v>1500</v>
      </c>
      <c r="C73" s="316">
        <v>46270</v>
      </c>
      <c r="D73" s="316">
        <v>1187</v>
      </c>
      <c r="E73" s="316">
        <v>0</v>
      </c>
      <c r="F73" s="316">
        <v>48957</v>
      </c>
      <c r="G73" s="316">
        <v>3026</v>
      </c>
      <c r="H73" s="316">
        <v>0</v>
      </c>
      <c r="I73" s="316">
        <v>0</v>
      </c>
      <c r="J73" s="316">
        <v>0</v>
      </c>
      <c r="K73" s="316">
        <v>0</v>
      </c>
      <c r="L73" s="316">
        <v>3026</v>
      </c>
      <c r="M73" s="316">
        <v>51983</v>
      </c>
      <c r="N73" s="316">
        <v>5813</v>
      </c>
      <c r="O73" s="316">
        <v>0</v>
      </c>
      <c r="P73" s="316">
        <v>0</v>
      </c>
      <c r="Q73" s="316">
        <v>0</v>
      </c>
      <c r="R73" s="316">
        <v>5813</v>
      </c>
      <c r="S73" s="316">
        <v>0</v>
      </c>
      <c r="T73" s="316">
        <v>0</v>
      </c>
      <c r="U73" s="316">
        <v>0</v>
      </c>
      <c r="V73" s="316">
        <v>18958</v>
      </c>
      <c r="W73" s="316">
        <v>4688</v>
      </c>
      <c r="X73" s="316">
        <v>16521</v>
      </c>
      <c r="Y73" s="316">
        <v>11816</v>
      </c>
      <c r="Z73" s="316">
        <v>8577</v>
      </c>
      <c r="AA73" s="316">
        <v>9900</v>
      </c>
      <c r="AB73" s="316">
        <v>0</v>
      </c>
      <c r="AC73" s="316">
        <v>0</v>
      </c>
    </row>
    <row r="74" spans="1:29">
      <c r="A74" s="243" t="s">
        <v>1392</v>
      </c>
      <c r="B74" s="316">
        <v>1384</v>
      </c>
      <c r="C74" s="316">
        <v>6325</v>
      </c>
      <c r="D74" s="316">
        <v>1171</v>
      </c>
      <c r="E74" s="316">
        <v>302</v>
      </c>
      <c r="F74" s="316">
        <v>9182</v>
      </c>
      <c r="G74" s="316">
        <v>5661</v>
      </c>
      <c r="H74" s="316">
        <v>0</v>
      </c>
      <c r="I74" s="316">
        <v>0</v>
      </c>
      <c r="J74" s="316">
        <v>0</v>
      </c>
      <c r="K74" s="316">
        <v>0</v>
      </c>
      <c r="L74" s="316">
        <v>5661</v>
      </c>
      <c r="M74" s="316">
        <v>14843</v>
      </c>
      <c r="N74" s="316">
        <v>0</v>
      </c>
      <c r="O74" s="316">
        <v>0</v>
      </c>
      <c r="P74" s="316">
        <v>0</v>
      </c>
      <c r="Q74" s="316">
        <v>0</v>
      </c>
      <c r="R74" s="316">
        <v>0</v>
      </c>
      <c r="S74" s="316">
        <v>0</v>
      </c>
      <c r="T74" s="316">
        <v>0</v>
      </c>
      <c r="U74" s="316">
        <v>0</v>
      </c>
      <c r="V74" s="316">
        <v>11960</v>
      </c>
      <c r="W74" s="316">
        <v>785</v>
      </c>
      <c r="X74" s="316">
        <v>2098</v>
      </c>
      <c r="Y74" s="316">
        <v>0</v>
      </c>
      <c r="Z74" s="316">
        <v>-105</v>
      </c>
      <c r="AA74" s="316">
        <v>0</v>
      </c>
      <c r="AB74" s="316">
        <v>0</v>
      </c>
      <c r="AC74" s="316">
        <v>0</v>
      </c>
    </row>
    <row r="75" spans="1:29">
      <c r="A75" s="243" t="s">
        <v>1489</v>
      </c>
      <c r="B75" s="316">
        <v>0</v>
      </c>
      <c r="C75" s="316">
        <v>863</v>
      </c>
      <c r="D75" s="316">
        <v>385</v>
      </c>
      <c r="E75" s="316">
        <v>100</v>
      </c>
      <c r="F75" s="316">
        <v>1348</v>
      </c>
      <c r="G75" s="316">
        <v>1062</v>
      </c>
      <c r="H75" s="316">
        <v>0</v>
      </c>
      <c r="I75" s="316">
        <v>0</v>
      </c>
      <c r="J75" s="316">
        <v>0</v>
      </c>
      <c r="K75" s="316">
        <v>0</v>
      </c>
      <c r="L75" s="316">
        <v>1062</v>
      </c>
      <c r="M75" s="316">
        <v>2410</v>
      </c>
      <c r="N75" s="316">
        <v>280</v>
      </c>
      <c r="O75" s="316">
        <v>0</v>
      </c>
      <c r="P75" s="316">
        <v>0</v>
      </c>
      <c r="Q75" s="316">
        <v>0</v>
      </c>
      <c r="R75" s="316">
        <v>280</v>
      </c>
      <c r="S75" s="316">
        <v>0</v>
      </c>
      <c r="T75" s="316">
        <v>0</v>
      </c>
      <c r="U75" s="316">
        <v>0</v>
      </c>
      <c r="V75" s="316">
        <v>1062</v>
      </c>
      <c r="W75" s="316">
        <v>1345</v>
      </c>
      <c r="X75" s="316">
        <v>3</v>
      </c>
      <c r="Y75" s="316">
        <v>0</v>
      </c>
      <c r="Z75" s="316">
        <v>0</v>
      </c>
      <c r="AA75" s="316">
        <v>0</v>
      </c>
      <c r="AB75" s="316">
        <v>0</v>
      </c>
      <c r="AC75" s="316">
        <v>0</v>
      </c>
    </row>
    <row r="76" spans="1:29">
      <c r="A76" s="243" t="s">
        <v>1615</v>
      </c>
      <c r="B76" s="316">
        <v>2098</v>
      </c>
      <c r="C76" s="316">
        <v>11661</v>
      </c>
      <c r="D76" s="316">
        <v>2418</v>
      </c>
      <c r="E76" s="316">
        <v>0</v>
      </c>
      <c r="F76" s="316">
        <v>16177</v>
      </c>
      <c r="G76" s="316">
        <v>1589</v>
      </c>
      <c r="H76" s="316">
        <v>0</v>
      </c>
      <c r="I76" s="316">
        <v>0</v>
      </c>
      <c r="J76" s="316">
        <v>0</v>
      </c>
      <c r="K76" s="316">
        <v>0</v>
      </c>
      <c r="L76" s="316">
        <v>1589</v>
      </c>
      <c r="M76" s="316">
        <v>17766</v>
      </c>
      <c r="N76" s="316">
        <v>2000</v>
      </c>
      <c r="O76" s="316">
        <v>0</v>
      </c>
      <c r="P76" s="316">
        <v>0</v>
      </c>
      <c r="Q76" s="316">
        <v>0</v>
      </c>
      <c r="R76" s="316">
        <v>2000</v>
      </c>
      <c r="S76" s="316">
        <v>0</v>
      </c>
      <c r="T76" s="316">
        <v>0</v>
      </c>
      <c r="U76" s="316">
        <v>0</v>
      </c>
      <c r="V76" s="316">
        <v>2485</v>
      </c>
      <c r="W76" s="316">
        <v>1819</v>
      </c>
      <c r="X76" s="316">
        <v>6024</v>
      </c>
      <c r="Y76" s="316">
        <v>7438</v>
      </c>
      <c r="Z76" s="316">
        <v>7438</v>
      </c>
      <c r="AA76" s="316">
        <v>4000</v>
      </c>
      <c r="AB76" s="316">
        <v>0</v>
      </c>
      <c r="AC76" s="316">
        <v>-703</v>
      </c>
    </row>
    <row r="77" spans="1:29">
      <c r="A77" s="243" t="s">
        <v>1824</v>
      </c>
      <c r="B77" s="316">
        <v>1000</v>
      </c>
      <c r="C77" s="316">
        <v>44204</v>
      </c>
      <c r="D77" s="316">
        <v>2409</v>
      </c>
      <c r="E77" s="316">
        <v>0</v>
      </c>
      <c r="F77" s="316">
        <v>47613</v>
      </c>
      <c r="G77" s="316">
        <v>820</v>
      </c>
      <c r="H77" s="316">
        <v>0</v>
      </c>
      <c r="I77" s="316">
        <v>0</v>
      </c>
      <c r="J77" s="316">
        <v>0</v>
      </c>
      <c r="K77" s="316">
        <v>0</v>
      </c>
      <c r="L77" s="316">
        <v>820</v>
      </c>
      <c r="M77" s="316">
        <v>48433</v>
      </c>
      <c r="N77" s="316">
        <v>3000</v>
      </c>
      <c r="O77" s="316">
        <v>0</v>
      </c>
      <c r="P77" s="316">
        <v>0</v>
      </c>
      <c r="Q77" s="316">
        <v>0</v>
      </c>
      <c r="R77" s="316">
        <v>3000</v>
      </c>
      <c r="S77" s="316">
        <v>0</v>
      </c>
      <c r="T77" s="316">
        <v>0</v>
      </c>
      <c r="U77" s="316">
        <v>0</v>
      </c>
      <c r="V77" s="316">
        <v>12310</v>
      </c>
      <c r="W77" s="316">
        <v>4239</v>
      </c>
      <c r="X77" s="316">
        <v>16166</v>
      </c>
      <c r="Y77" s="316">
        <v>15718</v>
      </c>
      <c r="Z77" s="316">
        <v>13540</v>
      </c>
      <c r="AA77" s="316">
        <v>3888</v>
      </c>
      <c r="AB77" s="316">
        <v>0</v>
      </c>
      <c r="AC77" s="316">
        <v>-2000</v>
      </c>
    </row>
    <row r="78" spans="1:29">
      <c r="A78" s="243" t="s">
        <v>2022</v>
      </c>
      <c r="B78" s="316">
        <v>0</v>
      </c>
      <c r="C78" s="316">
        <v>5865</v>
      </c>
      <c r="D78" s="316">
        <v>389</v>
      </c>
      <c r="E78" s="316">
        <v>0</v>
      </c>
      <c r="F78" s="316">
        <v>6254</v>
      </c>
      <c r="G78" s="316">
        <v>0</v>
      </c>
      <c r="H78" s="316">
        <v>0</v>
      </c>
      <c r="I78" s="316">
        <v>0</v>
      </c>
      <c r="J78" s="316">
        <v>0</v>
      </c>
      <c r="K78" s="316">
        <v>0</v>
      </c>
      <c r="L78" s="316">
        <v>0</v>
      </c>
      <c r="M78" s="316">
        <v>6254</v>
      </c>
      <c r="N78" s="316">
        <v>0</v>
      </c>
      <c r="O78" s="316">
        <v>0</v>
      </c>
      <c r="P78" s="316">
        <v>0</v>
      </c>
      <c r="Q78" s="316">
        <v>0</v>
      </c>
      <c r="R78" s="316">
        <v>0</v>
      </c>
      <c r="S78" s="316">
        <v>0</v>
      </c>
      <c r="T78" s="316">
        <v>0</v>
      </c>
      <c r="U78" s="316">
        <v>0</v>
      </c>
      <c r="V78" s="316">
        <v>2004</v>
      </c>
      <c r="W78" s="316">
        <v>1244</v>
      </c>
      <c r="X78" s="316">
        <v>3006</v>
      </c>
      <c r="Y78" s="316">
        <v>0</v>
      </c>
      <c r="Z78" s="316">
        <v>-383</v>
      </c>
      <c r="AA78" s="316">
        <v>-10000</v>
      </c>
      <c r="AB78" s="316">
        <v>0</v>
      </c>
      <c r="AC78" s="316">
        <v>0</v>
      </c>
    </row>
    <row r="79" spans="1:29">
      <c r="A79" s="243" t="s">
        <v>1440</v>
      </c>
      <c r="B79" s="316">
        <v>0</v>
      </c>
      <c r="C79" s="316">
        <v>8757.7999999999993</v>
      </c>
      <c r="D79" s="316">
        <v>2530</v>
      </c>
      <c r="E79" s="316">
        <v>0</v>
      </c>
      <c r="F79" s="316">
        <v>11287.8</v>
      </c>
      <c r="G79" s="316">
        <v>410</v>
      </c>
      <c r="H79" s="316">
        <v>0</v>
      </c>
      <c r="I79" s="316">
        <v>49</v>
      </c>
      <c r="J79" s="316">
        <v>0</v>
      </c>
      <c r="K79" s="316">
        <v>0</v>
      </c>
      <c r="L79" s="316">
        <v>459</v>
      </c>
      <c r="M79" s="316">
        <v>11746.8</v>
      </c>
      <c r="N79" s="316">
        <v>0</v>
      </c>
      <c r="O79" s="316">
        <v>0</v>
      </c>
      <c r="P79" s="316">
        <v>0</v>
      </c>
      <c r="Q79" s="316">
        <v>0</v>
      </c>
      <c r="R79" s="316">
        <v>0</v>
      </c>
      <c r="S79" s="316">
        <v>0</v>
      </c>
      <c r="T79" s="316">
        <v>0</v>
      </c>
      <c r="U79" s="316">
        <v>0</v>
      </c>
      <c r="V79" s="316">
        <v>1482</v>
      </c>
      <c r="W79" s="316">
        <v>802</v>
      </c>
      <c r="X79" s="316">
        <v>4406</v>
      </c>
      <c r="Y79" s="316">
        <v>5057</v>
      </c>
      <c r="Z79" s="316">
        <v>4669</v>
      </c>
      <c r="AA79" s="316">
        <v>-944</v>
      </c>
      <c r="AB79" s="316">
        <v>0</v>
      </c>
      <c r="AC79" s="316">
        <v>-34723</v>
      </c>
    </row>
    <row r="80" spans="1:29">
      <c r="A80" s="243" t="s">
        <v>1501</v>
      </c>
      <c r="B80" s="316">
        <v>0</v>
      </c>
      <c r="C80" s="316">
        <v>42874</v>
      </c>
      <c r="D80" s="316">
        <v>1579</v>
      </c>
      <c r="E80" s="316">
        <v>0</v>
      </c>
      <c r="F80" s="316">
        <v>44453</v>
      </c>
      <c r="G80" s="316">
        <v>1708</v>
      </c>
      <c r="H80" s="316">
        <v>0</v>
      </c>
      <c r="I80" s="316">
        <v>10641</v>
      </c>
      <c r="J80" s="316">
        <v>0</v>
      </c>
      <c r="K80" s="316">
        <v>0</v>
      </c>
      <c r="L80" s="316">
        <v>12349</v>
      </c>
      <c r="M80" s="316">
        <v>56802</v>
      </c>
      <c r="N80" s="316">
        <v>1449</v>
      </c>
      <c r="O80" s="316">
        <v>0</v>
      </c>
      <c r="P80" s="316">
        <v>0</v>
      </c>
      <c r="Q80" s="316">
        <v>0</v>
      </c>
      <c r="R80" s="316">
        <v>1449</v>
      </c>
      <c r="S80" s="316">
        <v>0</v>
      </c>
      <c r="T80" s="316">
        <v>0</v>
      </c>
      <c r="U80" s="316">
        <v>0</v>
      </c>
      <c r="V80" s="316">
        <v>8718</v>
      </c>
      <c r="W80" s="316">
        <v>3681</v>
      </c>
      <c r="X80" s="316">
        <v>15895</v>
      </c>
      <c r="Y80" s="316">
        <v>28508</v>
      </c>
      <c r="Z80" s="316">
        <v>3077</v>
      </c>
      <c r="AA80" s="316">
        <v>13934</v>
      </c>
      <c r="AB80" s="316">
        <v>-305</v>
      </c>
      <c r="AC80" s="316">
        <v>-15000</v>
      </c>
    </row>
    <row r="81" spans="1:29">
      <c r="A81" s="243" t="s">
        <v>1776</v>
      </c>
      <c r="B81" s="316">
        <v>1000</v>
      </c>
      <c r="C81" s="316">
        <v>35997</v>
      </c>
      <c r="D81" s="316">
        <v>1380</v>
      </c>
      <c r="E81" s="316">
        <v>0</v>
      </c>
      <c r="F81" s="316">
        <v>38377</v>
      </c>
      <c r="G81" s="316">
        <v>525</v>
      </c>
      <c r="H81" s="316">
        <v>0</v>
      </c>
      <c r="I81" s="316">
        <v>26108</v>
      </c>
      <c r="J81" s="316">
        <v>0</v>
      </c>
      <c r="K81" s="316">
        <v>0</v>
      </c>
      <c r="L81" s="316">
        <v>26633</v>
      </c>
      <c r="M81" s="316">
        <v>65010</v>
      </c>
      <c r="N81" s="316">
        <v>1454</v>
      </c>
      <c r="O81" s="316">
        <v>0</v>
      </c>
      <c r="P81" s="316">
        <v>0</v>
      </c>
      <c r="Q81" s="316">
        <v>0</v>
      </c>
      <c r="R81" s="316">
        <v>1454</v>
      </c>
      <c r="S81" s="316">
        <v>0</v>
      </c>
      <c r="T81" s="316">
        <v>0</v>
      </c>
      <c r="U81" s="316">
        <v>0</v>
      </c>
      <c r="V81" s="316">
        <v>15561</v>
      </c>
      <c r="W81" s="316">
        <v>1575</v>
      </c>
      <c r="X81" s="316">
        <v>4396</v>
      </c>
      <c r="Y81" s="316">
        <v>43478</v>
      </c>
      <c r="Z81" s="316">
        <v>25814</v>
      </c>
      <c r="AA81" s="316">
        <v>10563</v>
      </c>
      <c r="AB81" s="316">
        <v>-277</v>
      </c>
      <c r="AC81" s="316">
        <v>-6000</v>
      </c>
    </row>
    <row r="82" spans="1:29">
      <c r="A82" s="243" t="s">
        <v>1818</v>
      </c>
      <c r="B82" s="316">
        <v>0</v>
      </c>
      <c r="C82" s="316">
        <v>14140</v>
      </c>
      <c r="D82" s="316">
        <v>927</v>
      </c>
      <c r="E82" s="316">
        <v>0</v>
      </c>
      <c r="F82" s="316">
        <v>15067</v>
      </c>
      <c r="G82" s="316">
        <v>6180</v>
      </c>
      <c r="H82" s="316">
        <v>0</v>
      </c>
      <c r="I82" s="316">
        <v>0</v>
      </c>
      <c r="J82" s="316">
        <v>0</v>
      </c>
      <c r="K82" s="316">
        <v>0</v>
      </c>
      <c r="L82" s="316">
        <v>6180</v>
      </c>
      <c r="M82" s="316">
        <v>21247</v>
      </c>
      <c r="N82" s="316">
        <v>150</v>
      </c>
      <c r="O82" s="316">
        <v>0</v>
      </c>
      <c r="P82" s="316">
        <v>0</v>
      </c>
      <c r="Q82" s="316">
        <v>0</v>
      </c>
      <c r="R82" s="316">
        <v>150</v>
      </c>
      <c r="S82" s="316">
        <v>0</v>
      </c>
      <c r="T82" s="316">
        <v>0</v>
      </c>
      <c r="U82" s="316">
        <v>0</v>
      </c>
      <c r="V82" s="316">
        <v>11312</v>
      </c>
      <c r="W82" s="316">
        <v>150</v>
      </c>
      <c r="X82" s="316">
        <v>1235</v>
      </c>
      <c r="Y82" s="316">
        <v>8550</v>
      </c>
      <c r="Z82" s="316">
        <v>7803</v>
      </c>
      <c r="AA82" s="316">
        <v>16000</v>
      </c>
      <c r="AB82" s="316">
        <v>1068</v>
      </c>
      <c r="AC82" s="316">
        <v>-1970</v>
      </c>
    </row>
    <row r="83" spans="1:29">
      <c r="A83" s="243" t="s">
        <v>2031</v>
      </c>
      <c r="B83" s="316">
        <v>1500</v>
      </c>
      <c r="C83" s="316">
        <v>5818</v>
      </c>
      <c r="D83" s="316">
        <v>1575</v>
      </c>
      <c r="E83" s="316">
        <v>25</v>
      </c>
      <c r="F83" s="316">
        <v>8918</v>
      </c>
      <c r="G83" s="316">
        <v>2256</v>
      </c>
      <c r="H83" s="316">
        <v>0</v>
      </c>
      <c r="I83" s="316">
        <v>0</v>
      </c>
      <c r="J83" s="316">
        <v>0</v>
      </c>
      <c r="K83" s="316">
        <v>0</v>
      </c>
      <c r="L83" s="316">
        <v>2256</v>
      </c>
      <c r="M83" s="316">
        <v>11174</v>
      </c>
      <c r="N83" s="316">
        <v>0</v>
      </c>
      <c r="O83" s="316">
        <v>0</v>
      </c>
      <c r="P83" s="316">
        <v>0</v>
      </c>
      <c r="Q83" s="316">
        <v>0</v>
      </c>
      <c r="R83" s="316">
        <v>0</v>
      </c>
      <c r="S83" s="316">
        <v>0</v>
      </c>
      <c r="T83" s="316">
        <v>0</v>
      </c>
      <c r="U83" s="316">
        <v>0</v>
      </c>
      <c r="V83" s="316">
        <v>2804</v>
      </c>
      <c r="W83" s="316">
        <v>1692</v>
      </c>
      <c r="X83" s="316">
        <v>4448</v>
      </c>
      <c r="Y83" s="316">
        <v>2230</v>
      </c>
      <c r="Z83" s="316">
        <v>1685</v>
      </c>
      <c r="AA83" s="316">
        <v>4084</v>
      </c>
      <c r="AB83" s="316">
        <v>0</v>
      </c>
      <c r="AC83" s="316">
        <v>-13900</v>
      </c>
    </row>
    <row r="84" spans="1:29">
      <c r="A84" s="243" t="s">
        <v>2157</v>
      </c>
      <c r="B84" s="316">
        <v>430</v>
      </c>
      <c r="C84" s="316">
        <v>22757</v>
      </c>
      <c r="D84" s="316">
        <v>210</v>
      </c>
      <c r="E84" s="316">
        <v>2360</v>
      </c>
      <c r="F84" s="316">
        <v>25757</v>
      </c>
      <c r="G84" s="316">
        <v>12050</v>
      </c>
      <c r="H84" s="316">
        <v>8559</v>
      </c>
      <c r="I84" s="316">
        <v>560</v>
      </c>
      <c r="J84" s="316">
        <v>0</v>
      </c>
      <c r="K84" s="316">
        <v>0</v>
      </c>
      <c r="L84" s="316">
        <v>12610</v>
      </c>
      <c r="M84" s="316">
        <v>38367</v>
      </c>
      <c r="N84" s="316">
        <v>0</v>
      </c>
      <c r="O84" s="316">
        <v>0</v>
      </c>
      <c r="P84" s="316">
        <v>141</v>
      </c>
      <c r="Q84" s="316">
        <v>0</v>
      </c>
      <c r="R84" s="316">
        <v>141</v>
      </c>
      <c r="S84" s="316">
        <v>0</v>
      </c>
      <c r="T84" s="316">
        <v>0</v>
      </c>
      <c r="U84" s="316">
        <v>0</v>
      </c>
      <c r="V84" s="316">
        <v>23547</v>
      </c>
      <c r="W84" s="316">
        <v>2248</v>
      </c>
      <c r="X84" s="316">
        <v>405</v>
      </c>
      <c r="Y84" s="316">
        <v>12167</v>
      </c>
      <c r="Z84" s="316">
        <v>10616</v>
      </c>
      <c r="AA84" s="316">
        <v>4775</v>
      </c>
      <c r="AB84" s="316">
        <v>0</v>
      </c>
      <c r="AC84" s="316">
        <v>-13033</v>
      </c>
    </row>
    <row r="85" spans="1:29">
      <c r="A85" s="243" t="s">
        <v>2193</v>
      </c>
      <c r="B85" s="316">
        <v>470</v>
      </c>
      <c r="C85" s="316">
        <v>11444</v>
      </c>
      <c r="D85" s="316">
        <v>1551</v>
      </c>
      <c r="E85" s="316">
        <v>41</v>
      </c>
      <c r="F85" s="316">
        <v>13506</v>
      </c>
      <c r="G85" s="316">
        <v>657</v>
      </c>
      <c r="H85" s="316">
        <v>0</v>
      </c>
      <c r="I85" s="316">
        <v>0</v>
      </c>
      <c r="J85" s="316">
        <v>0</v>
      </c>
      <c r="K85" s="316">
        <v>0</v>
      </c>
      <c r="L85" s="316">
        <v>657</v>
      </c>
      <c r="M85" s="316">
        <v>14163</v>
      </c>
      <c r="N85" s="316">
        <v>0</v>
      </c>
      <c r="O85" s="316">
        <v>0</v>
      </c>
      <c r="P85" s="316">
        <v>0</v>
      </c>
      <c r="Q85" s="316">
        <v>0</v>
      </c>
      <c r="R85" s="316">
        <v>0</v>
      </c>
      <c r="S85" s="316">
        <v>0</v>
      </c>
      <c r="T85" s="316">
        <v>0</v>
      </c>
      <c r="U85" s="316">
        <v>0</v>
      </c>
      <c r="V85" s="316">
        <v>657</v>
      </c>
      <c r="W85" s="316">
        <v>0</v>
      </c>
      <c r="X85" s="316">
        <v>13506</v>
      </c>
      <c r="Y85" s="316">
        <v>0</v>
      </c>
      <c r="Z85" s="316">
        <v>-40</v>
      </c>
      <c r="AA85" s="316">
        <v>-126</v>
      </c>
      <c r="AB85" s="316">
        <v>0</v>
      </c>
      <c r="AC85" s="316">
        <v>-2315</v>
      </c>
    </row>
    <row r="86" spans="1:29">
      <c r="A86" s="243" t="s">
        <v>2253</v>
      </c>
      <c r="B86" s="316">
        <v>0</v>
      </c>
      <c r="C86" s="316">
        <v>4210</v>
      </c>
      <c r="D86" s="316">
        <v>586</v>
      </c>
      <c r="E86" s="316">
        <v>55</v>
      </c>
      <c r="F86" s="316">
        <v>4851</v>
      </c>
      <c r="G86" s="316">
        <v>1177</v>
      </c>
      <c r="H86" s="316">
        <v>0</v>
      </c>
      <c r="I86" s="316">
        <v>0</v>
      </c>
      <c r="J86" s="316">
        <v>0</v>
      </c>
      <c r="K86" s="316">
        <v>0</v>
      </c>
      <c r="L86" s="316">
        <v>1177</v>
      </c>
      <c r="M86" s="316">
        <v>6028</v>
      </c>
      <c r="N86" s="316">
        <v>0</v>
      </c>
      <c r="O86" s="316">
        <v>0</v>
      </c>
      <c r="P86" s="316">
        <v>0</v>
      </c>
      <c r="Q86" s="316">
        <v>0</v>
      </c>
      <c r="R86" s="316">
        <v>0</v>
      </c>
      <c r="S86" s="316">
        <v>0</v>
      </c>
      <c r="T86" s="316">
        <v>0</v>
      </c>
      <c r="U86" s="316">
        <v>0</v>
      </c>
      <c r="V86" s="316">
        <v>3856</v>
      </c>
      <c r="W86" s="316">
        <v>30</v>
      </c>
      <c r="X86" s="316">
        <v>1650</v>
      </c>
      <c r="Y86" s="316">
        <v>492</v>
      </c>
      <c r="Z86" s="316">
        <v>-168</v>
      </c>
      <c r="AA86" s="316">
        <v>-713</v>
      </c>
      <c r="AB86" s="316">
        <v>0</v>
      </c>
      <c r="AC86" s="316">
        <v>-4200</v>
      </c>
    </row>
    <row r="87" spans="1:29">
      <c r="A87" s="243" t="s">
        <v>1471</v>
      </c>
      <c r="B87" s="316">
        <v>1453</v>
      </c>
      <c r="C87" s="316">
        <v>29404</v>
      </c>
      <c r="D87" s="316">
        <v>732</v>
      </c>
      <c r="E87" s="316">
        <v>200</v>
      </c>
      <c r="F87" s="316">
        <v>31789</v>
      </c>
      <c r="G87" s="316">
        <v>7291</v>
      </c>
      <c r="H87" s="316">
        <v>0</v>
      </c>
      <c r="I87" s="316">
        <v>2521</v>
      </c>
      <c r="J87" s="316">
        <v>0</v>
      </c>
      <c r="K87" s="316">
        <v>0</v>
      </c>
      <c r="L87" s="316">
        <v>9812</v>
      </c>
      <c r="M87" s="316">
        <v>41601</v>
      </c>
      <c r="N87" s="316">
        <v>0</v>
      </c>
      <c r="O87" s="316">
        <v>0</v>
      </c>
      <c r="P87" s="316">
        <v>0</v>
      </c>
      <c r="Q87" s="316">
        <v>0</v>
      </c>
      <c r="R87" s="316">
        <v>0</v>
      </c>
      <c r="S87" s="316">
        <v>0</v>
      </c>
      <c r="T87" s="316">
        <v>0</v>
      </c>
      <c r="U87" s="316">
        <v>0</v>
      </c>
      <c r="V87" s="316">
        <v>21236</v>
      </c>
      <c r="W87" s="316">
        <v>3568</v>
      </c>
      <c r="X87" s="316">
        <v>5500</v>
      </c>
      <c r="Y87" s="316">
        <v>11297</v>
      </c>
      <c r="Z87" s="316">
        <v>11297</v>
      </c>
      <c r="AA87" s="316">
        <v>4400</v>
      </c>
      <c r="AB87" s="316">
        <v>0</v>
      </c>
      <c r="AC87" s="316">
        <v>0</v>
      </c>
    </row>
    <row r="88" spans="1:29">
      <c r="A88" s="243" t="s">
        <v>1591</v>
      </c>
      <c r="B88" s="316">
        <v>13220</v>
      </c>
      <c r="C88" s="316">
        <v>13999</v>
      </c>
      <c r="D88" s="316">
        <v>626</v>
      </c>
      <c r="E88" s="316">
        <v>0</v>
      </c>
      <c r="F88" s="316">
        <v>27845</v>
      </c>
      <c r="G88" s="316">
        <v>1437</v>
      </c>
      <c r="H88" s="316">
        <v>0</v>
      </c>
      <c r="I88" s="316">
        <v>50</v>
      </c>
      <c r="J88" s="316">
        <v>0</v>
      </c>
      <c r="K88" s="316">
        <v>0</v>
      </c>
      <c r="L88" s="316">
        <v>1487</v>
      </c>
      <c r="M88" s="316">
        <v>29332</v>
      </c>
      <c r="N88" s="316">
        <v>0</v>
      </c>
      <c r="O88" s="316">
        <v>0</v>
      </c>
      <c r="P88" s="316">
        <v>0</v>
      </c>
      <c r="Q88" s="316">
        <v>0</v>
      </c>
      <c r="R88" s="316">
        <v>0</v>
      </c>
      <c r="S88" s="316">
        <v>0</v>
      </c>
      <c r="T88" s="316">
        <v>0</v>
      </c>
      <c r="U88" s="316">
        <v>0</v>
      </c>
      <c r="V88" s="316">
        <v>2641</v>
      </c>
      <c r="W88" s="316">
        <v>952</v>
      </c>
      <c r="X88" s="316">
        <v>0</v>
      </c>
      <c r="Y88" s="316">
        <v>25739</v>
      </c>
      <c r="Z88" s="316">
        <v>14760</v>
      </c>
      <c r="AA88" s="316">
        <v>3000</v>
      </c>
      <c r="AB88" s="316">
        <v>12341</v>
      </c>
      <c r="AC88" s="316">
        <v>581</v>
      </c>
    </row>
    <row r="89" spans="1:29">
      <c r="A89" s="243" t="s">
        <v>1716</v>
      </c>
      <c r="B89" s="316">
        <v>250</v>
      </c>
      <c r="C89" s="316">
        <v>57021</v>
      </c>
      <c r="D89" s="316">
        <v>6472</v>
      </c>
      <c r="E89" s="316">
        <v>356</v>
      </c>
      <c r="F89" s="316">
        <v>64099</v>
      </c>
      <c r="G89" s="316">
        <v>1498</v>
      </c>
      <c r="H89" s="316">
        <v>0</v>
      </c>
      <c r="I89" s="316">
        <v>3559</v>
      </c>
      <c r="J89" s="316">
        <v>0</v>
      </c>
      <c r="K89" s="316">
        <v>0</v>
      </c>
      <c r="L89" s="316">
        <v>5057</v>
      </c>
      <c r="M89" s="316">
        <v>69156</v>
      </c>
      <c r="N89" s="316">
        <v>0</v>
      </c>
      <c r="O89" s="316">
        <v>0</v>
      </c>
      <c r="P89" s="316">
        <v>0</v>
      </c>
      <c r="Q89" s="316">
        <v>0</v>
      </c>
      <c r="R89" s="316">
        <v>0</v>
      </c>
      <c r="S89" s="316">
        <v>0</v>
      </c>
      <c r="T89" s="316">
        <v>0</v>
      </c>
      <c r="U89" s="316">
        <v>0</v>
      </c>
      <c r="V89" s="316">
        <v>31823</v>
      </c>
      <c r="W89" s="316">
        <v>6760</v>
      </c>
      <c r="X89" s="316">
        <v>5501</v>
      </c>
      <c r="Y89" s="316">
        <v>25072</v>
      </c>
      <c r="Z89" s="316">
        <v>24369</v>
      </c>
      <c r="AA89" s="316">
        <v>1648</v>
      </c>
      <c r="AB89" s="316">
        <v>0</v>
      </c>
      <c r="AC89" s="316">
        <v>-5000</v>
      </c>
    </row>
    <row r="90" spans="1:29">
      <c r="A90" s="243" t="s">
        <v>1968</v>
      </c>
      <c r="B90" s="316">
        <v>27851.57389</v>
      </c>
      <c r="C90" s="316">
        <v>83449.887870000006</v>
      </c>
      <c r="D90" s="316">
        <v>55</v>
      </c>
      <c r="E90" s="316">
        <v>342.73594000000003</v>
      </c>
      <c r="F90" s="316">
        <v>111699.1977</v>
      </c>
      <c r="G90" s="316">
        <v>2099</v>
      </c>
      <c r="H90" s="316">
        <v>0</v>
      </c>
      <c r="I90" s="316">
        <v>0</v>
      </c>
      <c r="J90" s="316">
        <v>0</v>
      </c>
      <c r="K90" s="316">
        <v>0</v>
      </c>
      <c r="L90" s="316">
        <v>2099</v>
      </c>
      <c r="M90" s="316">
        <v>113798.1977</v>
      </c>
      <c r="N90" s="316">
        <v>0</v>
      </c>
      <c r="O90" s="316">
        <v>0</v>
      </c>
      <c r="P90" s="316">
        <v>0</v>
      </c>
      <c r="Q90" s="316">
        <v>0</v>
      </c>
      <c r="R90" s="316">
        <v>0</v>
      </c>
      <c r="S90" s="316">
        <v>0</v>
      </c>
      <c r="T90" s="316">
        <v>0</v>
      </c>
      <c r="U90" s="316">
        <v>0</v>
      </c>
      <c r="V90" s="316">
        <v>3843.6267400000002</v>
      </c>
      <c r="W90" s="316">
        <v>1085</v>
      </c>
      <c r="X90" s="316">
        <v>106.51508</v>
      </c>
      <c r="Y90" s="316">
        <v>108763</v>
      </c>
      <c r="Z90" s="316">
        <v>108763</v>
      </c>
      <c r="AA90" s="316">
        <v>115210.41899999999</v>
      </c>
      <c r="AB90" s="316">
        <v>0</v>
      </c>
      <c r="AC90" s="316">
        <v>0</v>
      </c>
    </row>
    <row r="91" spans="1:29">
      <c r="A91" s="243" t="s">
        <v>2244</v>
      </c>
      <c r="B91" s="316">
        <v>4360</v>
      </c>
      <c r="C91" s="316">
        <v>36218</v>
      </c>
      <c r="D91" s="316">
        <v>832</v>
      </c>
      <c r="E91" s="316">
        <v>214</v>
      </c>
      <c r="F91" s="316">
        <v>41624</v>
      </c>
      <c r="G91" s="316">
        <v>1010</v>
      </c>
      <c r="H91" s="316">
        <v>0</v>
      </c>
      <c r="I91" s="316">
        <v>0</v>
      </c>
      <c r="J91" s="316">
        <v>0</v>
      </c>
      <c r="K91" s="316">
        <v>0</v>
      </c>
      <c r="L91" s="316">
        <v>1010</v>
      </c>
      <c r="M91" s="316">
        <v>42634</v>
      </c>
      <c r="N91" s="316">
        <v>0</v>
      </c>
      <c r="O91" s="316">
        <v>0</v>
      </c>
      <c r="P91" s="316">
        <v>0</v>
      </c>
      <c r="Q91" s="316">
        <v>0</v>
      </c>
      <c r="R91" s="316">
        <v>0</v>
      </c>
      <c r="S91" s="316">
        <v>0</v>
      </c>
      <c r="T91" s="316">
        <v>0</v>
      </c>
      <c r="U91" s="316">
        <v>0</v>
      </c>
      <c r="V91" s="316">
        <v>4711</v>
      </c>
      <c r="W91" s="316">
        <v>5730</v>
      </c>
      <c r="X91" s="316">
        <v>20876</v>
      </c>
      <c r="Y91" s="316">
        <v>11317</v>
      </c>
      <c r="Z91" s="316">
        <v>-19559</v>
      </c>
      <c r="AA91" s="316">
        <v>1317</v>
      </c>
      <c r="AB91" s="316">
        <v>0</v>
      </c>
      <c r="AC91" s="316">
        <v>-30000</v>
      </c>
    </row>
    <row r="92" spans="1:29">
      <c r="A92" s="243" t="s">
        <v>1163</v>
      </c>
      <c r="B92" s="316">
        <v>0</v>
      </c>
      <c r="C92" s="316">
        <v>68524</v>
      </c>
      <c r="D92" s="316">
        <v>3870</v>
      </c>
      <c r="E92" s="316">
        <v>0</v>
      </c>
      <c r="F92" s="316">
        <v>72394</v>
      </c>
      <c r="G92" s="316">
        <v>2000</v>
      </c>
      <c r="H92" s="316">
        <v>0</v>
      </c>
      <c r="I92" s="316">
        <v>21238</v>
      </c>
      <c r="J92" s="316">
        <v>0</v>
      </c>
      <c r="K92" s="316">
        <v>11436</v>
      </c>
      <c r="L92" s="316">
        <v>34674</v>
      </c>
      <c r="M92" s="316">
        <v>107068</v>
      </c>
      <c r="N92" s="316">
        <v>0</v>
      </c>
      <c r="O92" s="316">
        <v>0</v>
      </c>
      <c r="P92" s="316">
        <v>0</v>
      </c>
      <c r="Q92" s="316">
        <v>0</v>
      </c>
      <c r="R92" s="316">
        <v>0</v>
      </c>
      <c r="S92" s="316">
        <v>0</v>
      </c>
      <c r="T92" s="316">
        <v>0</v>
      </c>
      <c r="U92" s="316">
        <v>0</v>
      </c>
      <c r="V92" s="316">
        <v>11844</v>
      </c>
      <c r="W92" s="316">
        <v>11123</v>
      </c>
      <c r="X92" s="316">
        <v>21339</v>
      </c>
      <c r="Y92" s="316">
        <v>62762</v>
      </c>
      <c r="Z92" s="316">
        <v>10813</v>
      </c>
      <c r="AA92" s="316">
        <v>82100</v>
      </c>
      <c r="AB92" s="316">
        <v>-2300</v>
      </c>
      <c r="AC92" s="316">
        <v>-6500</v>
      </c>
    </row>
    <row r="93" spans="1:29">
      <c r="A93" s="243" t="s">
        <v>1221</v>
      </c>
      <c r="B93" s="316">
        <v>0</v>
      </c>
      <c r="C93" s="316">
        <v>16398</v>
      </c>
      <c r="D93" s="316">
        <v>955</v>
      </c>
      <c r="E93" s="316">
        <v>229</v>
      </c>
      <c r="F93" s="316">
        <v>17582</v>
      </c>
      <c r="G93" s="316">
        <v>1660</v>
      </c>
      <c r="H93" s="316">
        <v>0</v>
      </c>
      <c r="I93" s="316">
        <v>640</v>
      </c>
      <c r="J93" s="316">
        <v>0</v>
      </c>
      <c r="K93" s="316">
        <v>0</v>
      </c>
      <c r="L93" s="316">
        <v>2300</v>
      </c>
      <c r="M93" s="316">
        <v>19882</v>
      </c>
      <c r="N93" s="316">
        <v>3900</v>
      </c>
      <c r="O93" s="316">
        <v>0</v>
      </c>
      <c r="P93" s="316">
        <v>0</v>
      </c>
      <c r="Q93" s="316">
        <v>0</v>
      </c>
      <c r="R93" s="316">
        <v>3900</v>
      </c>
      <c r="S93" s="316">
        <v>0</v>
      </c>
      <c r="T93" s="316">
        <v>0</v>
      </c>
      <c r="U93" s="316">
        <v>0</v>
      </c>
      <c r="V93" s="316">
        <v>2613</v>
      </c>
      <c r="W93" s="316">
        <v>13577</v>
      </c>
      <c r="X93" s="316">
        <v>3692</v>
      </c>
      <c r="Y93" s="316">
        <v>0</v>
      </c>
      <c r="Z93" s="316">
        <v>-999</v>
      </c>
      <c r="AA93" s="316">
        <v>2100</v>
      </c>
      <c r="AB93" s="316">
        <v>-165</v>
      </c>
      <c r="AC93" s="316">
        <v>-15878</v>
      </c>
    </row>
    <row r="94" spans="1:29">
      <c r="A94" s="243" t="s">
        <v>1230</v>
      </c>
      <c r="B94" s="316">
        <v>0</v>
      </c>
      <c r="C94" s="316">
        <v>36033</v>
      </c>
      <c r="D94" s="316">
        <v>1726</v>
      </c>
      <c r="E94" s="316">
        <v>326</v>
      </c>
      <c r="F94" s="316">
        <v>38085</v>
      </c>
      <c r="G94" s="316">
        <v>255</v>
      </c>
      <c r="H94" s="316">
        <v>0</v>
      </c>
      <c r="I94" s="316">
        <v>20000</v>
      </c>
      <c r="J94" s="316">
        <v>0</v>
      </c>
      <c r="K94" s="316">
        <v>0</v>
      </c>
      <c r="L94" s="316">
        <v>20255</v>
      </c>
      <c r="M94" s="316">
        <v>58340</v>
      </c>
      <c r="N94" s="316">
        <v>0</v>
      </c>
      <c r="O94" s="316">
        <v>0</v>
      </c>
      <c r="P94" s="316">
        <v>0</v>
      </c>
      <c r="Q94" s="316">
        <v>0</v>
      </c>
      <c r="R94" s="316">
        <v>0</v>
      </c>
      <c r="S94" s="316">
        <v>0</v>
      </c>
      <c r="T94" s="316">
        <v>0</v>
      </c>
      <c r="U94" s="316">
        <v>0</v>
      </c>
      <c r="V94" s="316">
        <v>3530</v>
      </c>
      <c r="W94" s="316">
        <v>5685</v>
      </c>
      <c r="X94" s="316">
        <v>2941</v>
      </c>
      <c r="Y94" s="316">
        <v>46184</v>
      </c>
      <c r="Z94" s="316">
        <v>44393</v>
      </c>
      <c r="AA94" s="316">
        <v>41669</v>
      </c>
      <c r="AB94" s="316">
        <v>0</v>
      </c>
      <c r="AC94" s="316">
        <v>0</v>
      </c>
    </row>
    <row r="95" spans="1:29">
      <c r="A95" s="243" t="s">
        <v>1295</v>
      </c>
      <c r="B95" s="316">
        <v>0</v>
      </c>
      <c r="C95" s="316">
        <v>7264</v>
      </c>
      <c r="D95" s="316">
        <v>177</v>
      </c>
      <c r="E95" s="316">
        <v>0</v>
      </c>
      <c r="F95" s="316">
        <v>7441</v>
      </c>
      <c r="G95" s="316">
        <v>686</v>
      </c>
      <c r="H95" s="316">
        <v>0</v>
      </c>
      <c r="I95" s="316">
        <v>0</v>
      </c>
      <c r="J95" s="316">
        <v>0</v>
      </c>
      <c r="K95" s="316">
        <v>0</v>
      </c>
      <c r="L95" s="316">
        <v>686</v>
      </c>
      <c r="M95" s="316">
        <v>8127</v>
      </c>
      <c r="N95" s="316">
        <v>0</v>
      </c>
      <c r="O95" s="316">
        <v>0</v>
      </c>
      <c r="P95" s="316">
        <v>0</v>
      </c>
      <c r="Q95" s="316">
        <v>0</v>
      </c>
      <c r="R95" s="316">
        <v>0</v>
      </c>
      <c r="S95" s="316">
        <v>0</v>
      </c>
      <c r="T95" s="316">
        <v>0</v>
      </c>
      <c r="U95" s="316">
        <v>0</v>
      </c>
      <c r="V95" s="316">
        <v>1886</v>
      </c>
      <c r="W95" s="316">
        <v>1241</v>
      </c>
      <c r="X95" s="316">
        <v>5000</v>
      </c>
      <c r="Y95" s="316">
        <v>0</v>
      </c>
      <c r="Z95" s="316">
        <v>-960</v>
      </c>
      <c r="AA95" s="316">
        <v>-1350</v>
      </c>
      <c r="AB95" s="316">
        <v>0</v>
      </c>
      <c r="AC95" s="316">
        <v>8355</v>
      </c>
    </row>
    <row r="96" spans="1:29">
      <c r="A96" s="243" t="s">
        <v>1304</v>
      </c>
      <c r="B96" s="316">
        <v>6185</v>
      </c>
      <c r="C96" s="316">
        <v>28718</v>
      </c>
      <c r="D96" s="316">
        <v>4805</v>
      </c>
      <c r="E96" s="316">
        <v>326</v>
      </c>
      <c r="F96" s="316">
        <v>40034</v>
      </c>
      <c r="G96" s="316">
        <v>3294</v>
      </c>
      <c r="H96" s="316">
        <v>1008</v>
      </c>
      <c r="I96" s="316">
        <v>1500</v>
      </c>
      <c r="J96" s="316">
        <v>1500</v>
      </c>
      <c r="K96" s="316">
        <v>0</v>
      </c>
      <c r="L96" s="316">
        <v>4794</v>
      </c>
      <c r="M96" s="316">
        <v>44828</v>
      </c>
      <c r="N96" s="316">
        <v>270</v>
      </c>
      <c r="O96" s="316">
        <v>0</v>
      </c>
      <c r="P96" s="316">
        <v>0</v>
      </c>
      <c r="Q96" s="316">
        <v>0</v>
      </c>
      <c r="R96" s="316">
        <v>270</v>
      </c>
      <c r="S96" s="316">
        <v>0</v>
      </c>
      <c r="T96" s="316">
        <v>0</v>
      </c>
      <c r="U96" s="316">
        <v>0</v>
      </c>
      <c r="V96" s="316">
        <v>28424</v>
      </c>
      <c r="W96" s="316">
        <v>270</v>
      </c>
      <c r="X96" s="316">
        <v>346</v>
      </c>
      <c r="Y96" s="316">
        <v>15788</v>
      </c>
      <c r="Z96" s="316">
        <v>15502</v>
      </c>
      <c r="AA96" s="316">
        <v>8714</v>
      </c>
      <c r="AB96" s="316">
        <v>0</v>
      </c>
      <c r="AC96" s="316">
        <v>-23123</v>
      </c>
    </row>
    <row r="97" spans="1:29">
      <c r="A97" s="243" t="s">
        <v>1343</v>
      </c>
      <c r="B97" s="316">
        <v>2263.0349999999999</v>
      </c>
      <c r="C97" s="316">
        <v>62600.239130000002</v>
      </c>
      <c r="D97" s="316">
        <v>7331.9270999999999</v>
      </c>
      <c r="E97" s="316">
        <v>0</v>
      </c>
      <c r="F97" s="316">
        <v>72195.201230000006</v>
      </c>
      <c r="G97" s="316">
        <v>11008.567639999999</v>
      </c>
      <c r="H97" s="316">
        <v>1698.89021</v>
      </c>
      <c r="I97" s="316">
        <v>0</v>
      </c>
      <c r="J97" s="316">
        <v>0</v>
      </c>
      <c r="K97" s="316">
        <v>0</v>
      </c>
      <c r="L97" s="316">
        <v>11008.567639999999</v>
      </c>
      <c r="M97" s="316">
        <v>83203.76887</v>
      </c>
      <c r="N97" s="316">
        <v>0</v>
      </c>
      <c r="O97" s="316">
        <v>0</v>
      </c>
      <c r="P97" s="316">
        <v>0</v>
      </c>
      <c r="Q97" s="316">
        <v>0</v>
      </c>
      <c r="R97" s="316">
        <v>0</v>
      </c>
      <c r="S97" s="316">
        <v>0</v>
      </c>
      <c r="T97" s="316">
        <v>0</v>
      </c>
      <c r="U97" s="316">
        <v>0</v>
      </c>
      <c r="V97" s="316">
        <v>19688.425340000002</v>
      </c>
      <c r="W97" s="316">
        <v>0</v>
      </c>
      <c r="X97" s="316">
        <v>18325</v>
      </c>
      <c r="Y97" s="316">
        <v>45191</v>
      </c>
      <c r="Z97" s="316">
        <v>45191</v>
      </c>
      <c r="AA97" s="316">
        <v>-2522</v>
      </c>
      <c r="AB97" s="316">
        <v>0</v>
      </c>
      <c r="AC97" s="316">
        <v>-65000</v>
      </c>
    </row>
    <row r="98" spans="1:29">
      <c r="A98" s="243" t="s">
        <v>1483</v>
      </c>
      <c r="B98" s="316">
        <v>8973</v>
      </c>
      <c r="C98" s="316">
        <v>31321</v>
      </c>
      <c r="D98" s="316">
        <v>9529</v>
      </c>
      <c r="E98" s="316">
        <v>1646</v>
      </c>
      <c r="F98" s="316">
        <v>51469</v>
      </c>
      <c r="G98" s="316">
        <v>1001</v>
      </c>
      <c r="H98" s="316">
        <v>0</v>
      </c>
      <c r="I98" s="316">
        <v>33800</v>
      </c>
      <c r="J98" s="316">
        <v>0</v>
      </c>
      <c r="K98" s="316">
        <v>0</v>
      </c>
      <c r="L98" s="316">
        <v>34801</v>
      </c>
      <c r="M98" s="316">
        <v>86270</v>
      </c>
      <c r="N98" s="316">
        <v>0</v>
      </c>
      <c r="O98" s="316">
        <v>0</v>
      </c>
      <c r="P98" s="316">
        <v>0</v>
      </c>
      <c r="Q98" s="316">
        <v>0</v>
      </c>
      <c r="R98" s="316">
        <v>0</v>
      </c>
      <c r="S98" s="316">
        <v>0</v>
      </c>
      <c r="T98" s="316">
        <v>0</v>
      </c>
      <c r="U98" s="316">
        <v>100</v>
      </c>
      <c r="V98" s="316">
        <v>2238</v>
      </c>
      <c r="W98" s="316">
        <v>2606</v>
      </c>
      <c r="X98" s="316">
        <v>10419</v>
      </c>
      <c r="Y98" s="316">
        <v>71107</v>
      </c>
      <c r="Z98" s="316">
        <v>68534</v>
      </c>
      <c r="AA98" s="316">
        <v>-25300</v>
      </c>
      <c r="AB98" s="316">
        <v>0</v>
      </c>
      <c r="AC98" s="316">
        <v>150</v>
      </c>
    </row>
    <row r="99" spans="1:29">
      <c r="A99" s="243" t="s">
        <v>1579</v>
      </c>
      <c r="B99" s="316">
        <v>0</v>
      </c>
      <c r="C99" s="316">
        <v>51252</v>
      </c>
      <c r="D99" s="316">
        <v>195</v>
      </c>
      <c r="E99" s="316">
        <v>400</v>
      </c>
      <c r="F99" s="316">
        <v>51847</v>
      </c>
      <c r="G99" s="316">
        <v>500</v>
      </c>
      <c r="H99" s="316">
        <v>0</v>
      </c>
      <c r="I99" s="316">
        <v>15</v>
      </c>
      <c r="J99" s="316">
        <v>0</v>
      </c>
      <c r="K99" s="316">
        <v>0</v>
      </c>
      <c r="L99" s="316">
        <v>515</v>
      </c>
      <c r="M99" s="316">
        <v>52362</v>
      </c>
      <c r="N99" s="316">
        <v>7030</v>
      </c>
      <c r="O99" s="316">
        <v>0</v>
      </c>
      <c r="P99" s="316">
        <v>0</v>
      </c>
      <c r="Q99" s="316">
        <v>0</v>
      </c>
      <c r="R99" s="316">
        <v>7030</v>
      </c>
      <c r="S99" s="316">
        <v>0</v>
      </c>
      <c r="T99" s="316">
        <v>0</v>
      </c>
      <c r="U99" s="316">
        <v>0</v>
      </c>
      <c r="V99" s="316">
        <v>5833</v>
      </c>
      <c r="W99" s="316">
        <v>7030</v>
      </c>
      <c r="X99" s="316">
        <v>16761</v>
      </c>
      <c r="Y99" s="316">
        <v>22738</v>
      </c>
      <c r="Z99" s="316">
        <v>21811</v>
      </c>
      <c r="AA99" s="316">
        <v>21100</v>
      </c>
      <c r="AB99" s="316">
        <v>0</v>
      </c>
      <c r="AC99" s="316">
        <v>0</v>
      </c>
    </row>
    <row r="100" spans="1:29">
      <c r="A100" s="243" t="s">
        <v>1746</v>
      </c>
      <c r="B100" s="316">
        <v>0</v>
      </c>
      <c r="C100" s="316">
        <v>0</v>
      </c>
      <c r="D100" s="316">
        <v>578</v>
      </c>
      <c r="E100" s="316">
        <v>47</v>
      </c>
      <c r="F100" s="316">
        <v>625</v>
      </c>
      <c r="G100" s="316">
        <v>539</v>
      </c>
      <c r="H100" s="316">
        <v>0</v>
      </c>
      <c r="I100" s="316">
        <v>0</v>
      </c>
      <c r="J100" s="316">
        <v>0</v>
      </c>
      <c r="K100" s="316">
        <v>0</v>
      </c>
      <c r="L100" s="316">
        <v>539</v>
      </c>
      <c r="M100" s="316">
        <v>1164</v>
      </c>
      <c r="N100" s="316">
        <v>0</v>
      </c>
      <c r="O100" s="316">
        <v>0</v>
      </c>
      <c r="P100" s="316">
        <v>0</v>
      </c>
      <c r="Q100" s="316">
        <v>0</v>
      </c>
      <c r="R100" s="316">
        <v>0</v>
      </c>
      <c r="S100" s="316">
        <v>0</v>
      </c>
      <c r="T100" s="316">
        <v>0</v>
      </c>
      <c r="U100" s="316">
        <v>0</v>
      </c>
      <c r="V100" s="316">
        <v>539</v>
      </c>
      <c r="W100" s="316">
        <v>625</v>
      </c>
      <c r="X100" s="316">
        <v>0</v>
      </c>
      <c r="Y100" s="316">
        <v>0</v>
      </c>
      <c r="Z100" s="316">
        <v>0</v>
      </c>
      <c r="AA100" s="316">
        <v>0</v>
      </c>
      <c r="AB100" s="316">
        <v>0</v>
      </c>
      <c r="AC100" s="316">
        <v>-2000</v>
      </c>
    </row>
    <row r="101" spans="1:29">
      <c r="A101" s="243" t="s">
        <v>1962</v>
      </c>
      <c r="B101" s="316">
        <v>0</v>
      </c>
      <c r="C101" s="316">
        <v>2734</v>
      </c>
      <c r="D101" s="316">
        <v>2136</v>
      </c>
      <c r="E101" s="316">
        <v>0</v>
      </c>
      <c r="F101" s="316">
        <v>4870</v>
      </c>
      <c r="G101" s="316">
        <v>0</v>
      </c>
      <c r="H101" s="316">
        <v>0</v>
      </c>
      <c r="I101" s="316">
        <v>0</v>
      </c>
      <c r="J101" s="316">
        <v>0</v>
      </c>
      <c r="K101" s="316">
        <v>0</v>
      </c>
      <c r="L101" s="316">
        <v>0</v>
      </c>
      <c r="M101" s="316">
        <v>4870</v>
      </c>
      <c r="N101" s="316">
        <v>0</v>
      </c>
      <c r="O101" s="316">
        <v>0</v>
      </c>
      <c r="P101" s="316">
        <v>0</v>
      </c>
      <c r="Q101" s="316">
        <v>0</v>
      </c>
      <c r="R101" s="316">
        <v>0</v>
      </c>
      <c r="S101" s="316">
        <v>0</v>
      </c>
      <c r="T101" s="316">
        <v>0</v>
      </c>
      <c r="U101" s="316">
        <v>0</v>
      </c>
      <c r="V101" s="316">
        <v>637</v>
      </c>
      <c r="W101" s="316">
        <v>2523</v>
      </c>
      <c r="X101" s="316">
        <v>1710</v>
      </c>
      <c r="Y101" s="316">
        <v>0</v>
      </c>
      <c r="Z101" s="316">
        <v>0</v>
      </c>
      <c r="AA101" s="316">
        <v>0</v>
      </c>
      <c r="AB101" s="316">
        <v>0</v>
      </c>
      <c r="AC101" s="316">
        <v>-6312</v>
      </c>
    </row>
    <row r="102" spans="1:29">
      <c r="A102" s="243" t="s">
        <v>2163</v>
      </c>
      <c r="B102" s="316">
        <v>0</v>
      </c>
      <c r="C102" s="316">
        <v>7898</v>
      </c>
      <c r="D102" s="316">
        <v>90</v>
      </c>
      <c r="E102" s="316">
        <v>0</v>
      </c>
      <c r="F102" s="316">
        <v>7988</v>
      </c>
      <c r="G102" s="316">
        <v>817</v>
      </c>
      <c r="H102" s="316">
        <v>0</v>
      </c>
      <c r="I102" s="316">
        <v>0</v>
      </c>
      <c r="J102" s="316">
        <v>0</v>
      </c>
      <c r="K102" s="316">
        <v>0</v>
      </c>
      <c r="L102" s="316">
        <v>817</v>
      </c>
      <c r="M102" s="316">
        <v>8805</v>
      </c>
      <c r="N102" s="316">
        <v>0</v>
      </c>
      <c r="O102" s="316">
        <v>0</v>
      </c>
      <c r="P102" s="316">
        <v>0</v>
      </c>
      <c r="Q102" s="316">
        <v>0</v>
      </c>
      <c r="R102" s="316">
        <v>0</v>
      </c>
      <c r="S102" s="316">
        <v>0</v>
      </c>
      <c r="T102" s="316">
        <v>0</v>
      </c>
      <c r="U102" s="316">
        <v>0</v>
      </c>
      <c r="V102" s="316">
        <v>757</v>
      </c>
      <c r="W102" s="316">
        <v>4050</v>
      </c>
      <c r="X102" s="316">
        <v>3998</v>
      </c>
      <c r="Y102" s="316">
        <v>0</v>
      </c>
      <c r="Z102" s="316">
        <v>-1593</v>
      </c>
      <c r="AA102" s="316">
        <v>-2208</v>
      </c>
      <c r="AB102" s="316">
        <v>-1385</v>
      </c>
      <c r="AC102" s="316">
        <v>0</v>
      </c>
    </row>
    <row r="103" spans="1:29">
      <c r="A103" s="243" t="s">
        <v>2208</v>
      </c>
      <c r="B103" s="316">
        <v>0</v>
      </c>
      <c r="C103" s="316">
        <v>10633</v>
      </c>
      <c r="D103" s="316">
        <v>715</v>
      </c>
      <c r="E103" s="316">
        <v>181</v>
      </c>
      <c r="F103" s="316">
        <v>11529</v>
      </c>
      <c r="G103" s="316">
        <v>1000</v>
      </c>
      <c r="H103" s="316">
        <v>600</v>
      </c>
      <c r="I103" s="316">
        <v>0</v>
      </c>
      <c r="J103" s="316">
        <v>0</v>
      </c>
      <c r="K103" s="316">
        <v>0</v>
      </c>
      <c r="L103" s="316">
        <v>1000</v>
      </c>
      <c r="M103" s="316">
        <v>12529</v>
      </c>
      <c r="N103" s="316">
        <v>1625</v>
      </c>
      <c r="O103" s="316">
        <v>0</v>
      </c>
      <c r="P103" s="316">
        <v>0</v>
      </c>
      <c r="Q103" s="316">
        <v>0</v>
      </c>
      <c r="R103" s="316">
        <v>1625</v>
      </c>
      <c r="S103" s="316">
        <v>0</v>
      </c>
      <c r="T103" s="316">
        <v>0</v>
      </c>
      <c r="U103" s="316">
        <v>0</v>
      </c>
      <c r="V103" s="316">
        <v>560</v>
      </c>
      <c r="W103" s="316">
        <v>1217</v>
      </c>
      <c r="X103" s="316">
        <v>9156</v>
      </c>
      <c r="Y103" s="316">
        <v>1596</v>
      </c>
      <c r="Z103" s="316">
        <v>-2352</v>
      </c>
      <c r="AA103" s="316">
        <v>2890</v>
      </c>
      <c r="AB103" s="316">
        <v>-181</v>
      </c>
      <c r="AC103" s="316">
        <v>-367</v>
      </c>
    </row>
    <row r="104" spans="1:29">
      <c r="A104" s="243" t="s">
        <v>1307</v>
      </c>
      <c r="B104" s="316">
        <v>0</v>
      </c>
      <c r="C104" s="316">
        <v>36868</v>
      </c>
      <c r="D104" s="316">
        <v>1922</v>
      </c>
      <c r="E104" s="316">
        <v>1223</v>
      </c>
      <c r="F104" s="316">
        <v>40013</v>
      </c>
      <c r="G104" s="316">
        <v>518</v>
      </c>
      <c r="H104" s="316">
        <v>0</v>
      </c>
      <c r="I104" s="316">
        <v>4500</v>
      </c>
      <c r="J104" s="316">
        <v>0</v>
      </c>
      <c r="K104" s="316">
        <v>0</v>
      </c>
      <c r="L104" s="316">
        <v>5018</v>
      </c>
      <c r="M104" s="316">
        <v>45031</v>
      </c>
      <c r="N104" s="316">
        <v>0</v>
      </c>
      <c r="O104" s="316">
        <v>0</v>
      </c>
      <c r="P104" s="316">
        <v>0</v>
      </c>
      <c r="Q104" s="316">
        <v>0</v>
      </c>
      <c r="R104" s="316">
        <v>0</v>
      </c>
      <c r="S104" s="316">
        <v>0</v>
      </c>
      <c r="T104" s="316">
        <v>0</v>
      </c>
      <c r="U104" s="316">
        <v>0</v>
      </c>
      <c r="V104" s="316">
        <v>9137</v>
      </c>
      <c r="W104" s="316">
        <v>7257</v>
      </c>
      <c r="X104" s="316">
        <v>6543</v>
      </c>
      <c r="Y104" s="316">
        <v>22094</v>
      </c>
      <c r="Z104" s="316">
        <v>19689</v>
      </c>
      <c r="AA104" s="316">
        <v>22094</v>
      </c>
      <c r="AB104" s="316">
        <v>0</v>
      </c>
      <c r="AC104" s="316">
        <v>225</v>
      </c>
    </row>
    <row r="105" spans="1:29">
      <c r="A105" s="243" t="s">
        <v>1349</v>
      </c>
      <c r="B105" s="316">
        <v>4360</v>
      </c>
      <c r="C105" s="316">
        <v>2963</v>
      </c>
      <c r="D105" s="316">
        <v>2306</v>
      </c>
      <c r="E105" s="316">
        <v>0</v>
      </c>
      <c r="F105" s="316">
        <v>9629</v>
      </c>
      <c r="G105" s="316">
        <v>969</v>
      </c>
      <c r="H105" s="316">
        <v>0</v>
      </c>
      <c r="I105" s="316">
        <v>3301</v>
      </c>
      <c r="J105" s="316">
        <v>0</v>
      </c>
      <c r="K105" s="316">
        <v>0</v>
      </c>
      <c r="L105" s="316">
        <v>4270</v>
      </c>
      <c r="M105" s="316">
        <v>13899</v>
      </c>
      <c r="N105" s="316">
        <v>1100</v>
      </c>
      <c r="O105" s="316">
        <v>0</v>
      </c>
      <c r="P105" s="316">
        <v>900</v>
      </c>
      <c r="Q105" s="316">
        <v>0</v>
      </c>
      <c r="R105" s="316">
        <v>2000</v>
      </c>
      <c r="S105" s="316">
        <v>0</v>
      </c>
      <c r="T105" s="316">
        <v>0</v>
      </c>
      <c r="U105" s="316">
        <v>0</v>
      </c>
      <c r="V105" s="316">
        <v>1576</v>
      </c>
      <c r="W105" s="316">
        <v>8036</v>
      </c>
      <c r="X105" s="316">
        <v>150</v>
      </c>
      <c r="Y105" s="316">
        <v>4137</v>
      </c>
      <c r="Z105" s="316">
        <v>4137</v>
      </c>
      <c r="AA105" s="316">
        <v>4137</v>
      </c>
      <c r="AB105" s="316">
        <v>0</v>
      </c>
      <c r="AC105" s="316">
        <v>-4100</v>
      </c>
    </row>
    <row r="106" spans="1:29">
      <c r="A106" s="243" t="s">
        <v>1516</v>
      </c>
      <c r="B106" s="316">
        <v>0</v>
      </c>
      <c r="C106" s="316">
        <v>5735</v>
      </c>
      <c r="D106" s="316">
        <v>1159</v>
      </c>
      <c r="E106" s="316">
        <v>0</v>
      </c>
      <c r="F106" s="316">
        <v>6894</v>
      </c>
      <c r="G106" s="316">
        <v>1520</v>
      </c>
      <c r="H106" s="316">
        <v>319</v>
      </c>
      <c r="I106" s="316">
        <v>200</v>
      </c>
      <c r="J106" s="316">
        <v>0</v>
      </c>
      <c r="K106" s="316">
        <v>0</v>
      </c>
      <c r="L106" s="316">
        <v>1720</v>
      </c>
      <c r="M106" s="316">
        <v>8614</v>
      </c>
      <c r="N106" s="316">
        <v>0</v>
      </c>
      <c r="O106" s="316">
        <v>0</v>
      </c>
      <c r="P106" s="316">
        <v>0</v>
      </c>
      <c r="Q106" s="316">
        <v>0</v>
      </c>
      <c r="R106" s="316">
        <v>0</v>
      </c>
      <c r="S106" s="316">
        <v>0</v>
      </c>
      <c r="T106" s="316">
        <v>0</v>
      </c>
      <c r="U106" s="316">
        <v>0</v>
      </c>
      <c r="V106" s="316">
        <v>4622</v>
      </c>
      <c r="W106" s="316">
        <v>2137</v>
      </c>
      <c r="X106" s="316">
        <v>255</v>
      </c>
      <c r="Y106" s="316">
        <v>1600</v>
      </c>
      <c r="Z106" s="316">
        <v>1600</v>
      </c>
      <c r="AA106" s="316">
        <v>1600</v>
      </c>
      <c r="AB106" s="316">
        <v>0</v>
      </c>
      <c r="AC106" s="316">
        <v>-2230</v>
      </c>
    </row>
    <row r="107" spans="1:29">
      <c r="A107" s="243" t="s">
        <v>1528</v>
      </c>
      <c r="B107" s="316">
        <v>0</v>
      </c>
      <c r="C107" s="316">
        <v>59863</v>
      </c>
      <c r="D107" s="316">
        <v>0</v>
      </c>
      <c r="E107" s="316">
        <v>50</v>
      </c>
      <c r="F107" s="316">
        <v>59913</v>
      </c>
      <c r="G107" s="316">
        <v>1445</v>
      </c>
      <c r="H107" s="316">
        <v>0</v>
      </c>
      <c r="I107" s="316">
        <v>0</v>
      </c>
      <c r="J107" s="316">
        <v>0</v>
      </c>
      <c r="K107" s="316">
        <v>0</v>
      </c>
      <c r="L107" s="316">
        <v>1445</v>
      </c>
      <c r="M107" s="316">
        <v>61358</v>
      </c>
      <c r="N107" s="316">
        <v>0</v>
      </c>
      <c r="O107" s="316">
        <v>0</v>
      </c>
      <c r="P107" s="316">
        <v>0</v>
      </c>
      <c r="Q107" s="316">
        <v>0</v>
      </c>
      <c r="R107" s="316">
        <v>0</v>
      </c>
      <c r="S107" s="316">
        <v>0</v>
      </c>
      <c r="T107" s="316">
        <v>0</v>
      </c>
      <c r="U107" s="316">
        <v>0</v>
      </c>
      <c r="V107" s="316">
        <v>5676</v>
      </c>
      <c r="W107" s="316">
        <v>482</v>
      </c>
      <c r="X107" s="316">
        <v>0</v>
      </c>
      <c r="Y107" s="316">
        <v>55200</v>
      </c>
      <c r="Z107" s="316">
        <v>52723</v>
      </c>
      <c r="AA107" s="316">
        <v>52473</v>
      </c>
      <c r="AB107" s="316">
        <v>261</v>
      </c>
      <c r="AC107" s="316">
        <v>0</v>
      </c>
    </row>
    <row r="108" spans="1:29">
      <c r="A108" s="243" t="s">
        <v>2112</v>
      </c>
      <c r="B108" s="316">
        <v>7000</v>
      </c>
      <c r="C108" s="316">
        <v>29789</v>
      </c>
      <c r="D108" s="316">
        <v>4640</v>
      </c>
      <c r="E108" s="316">
        <v>0</v>
      </c>
      <c r="F108" s="316">
        <v>41429</v>
      </c>
      <c r="G108" s="316">
        <v>430</v>
      </c>
      <c r="H108" s="316">
        <v>0</v>
      </c>
      <c r="I108" s="316">
        <v>15</v>
      </c>
      <c r="J108" s="316">
        <v>0</v>
      </c>
      <c r="K108" s="316">
        <v>0</v>
      </c>
      <c r="L108" s="316">
        <v>445</v>
      </c>
      <c r="M108" s="316">
        <v>41874</v>
      </c>
      <c r="N108" s="316">
        <v>600</v>
      </c>
      <c r="O108" s="316">
        <v>0</v>
      </c>
      <c r="P108" s="316">
        <v>30</v>
      </c>
      <c r="Q108" s="316">
        <v>0</v>
      </c>
      <c r="R108" s="316">
        <v>630</v>
      </c>
      <c r="S108" s="316">
        <v>0</v>
      </c>
      <c r="T108" s="316">
        <v>0</v>
      </c>
      <c r="U108" s="316">
        <v>0</v>
      </c>
      <c r="V108" s="316">
        <v>9205</v>
      </c>
      <c r="W108" s="316">
        <v>3664</v>
      </c>
      <c r="X108" s="316">
        <v>13080</v>
      </c>
      <c r="Y108" s="316">
        <v>15925</v>
      </c>
      <c r="Z108" s="316">
        <v>14738</v>
      </c>
      <c r="AA108" s="316">
        <v>11000</v>
      </c>
      <c r="AB108" s="316">
        <v>0</v>
      </c>
      <c r="AC108" s="316">
        <v>-8972</v>
      </c>
    </row>
    <row r="109" spans="1:29">
      <c r="A109" s="243" t="s">
        <v>2169</v>
      </c>
      <c r="B109" s="316">
        <v>836</v>
      </c>
      <c r="C109" s="316">
        <v>0</v>
      </c>
      <c r="D109" s="316">
        <v>698</v>
      </c>
      <c r="E109" s="316">
        <v>0</v>
      </c>
      <c r="F109" s="316">
        <v>1534</v>
      </c>
      <c r="G109" s="316">
        <v>800</v>
      </c>
      <c r="H109" s="316">
        <v>0</v>
      </c>
      <c r="I109" s="316">
        <v>0</v>
      </c>
      <c r="J109" s="316">
        <v>0</v>
      </c>
      <c r="K109" s="316">
        <v>0</v>
      </c>
      <c r="L109" s="316">
        <v>800</v>
      </c>
      <c r="M109" s="316">
        <v>2334</v>
      </c>
      <c r="N109" s="316">
        <v>0</v>
      </c>
      <c r="O109" s="316">
        <v>0</v>
      </c>
      <c r="P109" s="316">
        <v>0</v>
      </c>
      <c r="Q109" s="316">
        <v>0</v>
      </c>
      <c r="R109" s="316">
        <v>0</v>
      </c>
      <c r="S109" s="316">
        <v>0</v>
      </c>
      <c r="T109" s="316">
        <v>0</v>
      </c>
      <c r="U109" s="316">
        <v>0</v>
      </c>
      <c r="V109" s="316">
        <v>856.25</v>
      </c>
      <c r="W109" s="316">
        <v>311</v>
      </c>
      <c r="X109" s="316">
        <v>1167</v>
      </c>
      <c r="Y109" s="316">
        <v>0</v>
      </c>
      <c r="Z109" s="316">
        <v>-949</v>
      </c>
      <c r="AA109" s="316">
        <v>-10534</v>
      </c>
      <c r="AB109" s="316">
        <v>0</v>
      </c>
      <c r="AC109" s="316">
        <v>-6733</v>
      </c>
    </row>
    <row r="110" spans="1:29">
      <c r="A110" s="243" t="s">
        <v>1166</v>
      </c>
      <c r="B110" s="316">
        <v>23280</v>
      </c>
      <c r="C110" s="316">
        <v>12896</v>
      </c>
      <c r="D110" s="316">
        <v>1559</v>
      </c>
      <c r="E110" s="316">
        <v>259</v>
      </c>
      <c r="F110" s="316">
        <v>37994</v>
      </c>
      <c r="G110" s="316">
        <v>2725</v>
      </c>
      <c r="H110" s="316">
        <v>0</v>
      </c>
      <c r="I110" s="316">
        <v>6715</v>
      </c>
      <c r="J110" s="316">
        <v>0</v>
      </c>
      <c r="K110" s="316">
        <v>0</v>
      </c>
      <c r="L110" s="316">
        <v>9440</v>
      </c>
      <c r="M110" s="316">
        <v>47434</v>
      </c>
      <c r="N110" s="316">
        <v>20010</v>
      </c>
      <c r="O110" s="316">
        <v>0</v>
      </c>
      <c r="P110" s="316">
        <v>4414</v>
      </c>
      <c r="Q110" s="316">
        <v>0</v>
      </c>
      <c r="R110" s="316">
        <v>24424</v>
      </c>
      <c r="S110" s="316">
        <v>0</v>
      </c>
      <c r="T110" s="316">
        <v>0</v>
      </c>
      <c r="U110" s="316">
        <v>0</v>
      </c>
      <c r="V110" s="316">
        <v>1847</v>
      </c>
      <c r="W110" s="316">
        <v>32707</v>
      </c>
      <c r="X110" s="316">
        <v>7165</v>
      </c>
      <c r="Y110" s="316">
        <v>5715</v>
      </c>
      <c r="Z110" s="316">
        <v>5715</v>
      </c>
      <c r="AA110" s="316">
        <v>2</v>
      </c>
      <c r="AB110" s="316">
        <v>0</v>
      </c>
      <c r="AC110" s="316">
        <v>-11050</v>
      </c>
    </row>
    <row r="111" spans="1:29">
      <c r="A111" s="243" t="s">
        <v>1443</v>
      </c>
      <c r="B111" s="316">
        <v>0</v>
      </c>
      <c r="C111" s="316">
        <v>749</v>
      </c>
      <c r="D111" s="316">
        <v>85</v>
      </c>
      <c r="E111" s="316">
        <v>2045</v>
      </c>
      <c r="F111" s="316">
        <v>2879</v>
      </c>
      <c r="G111" s="316">
        <v>1936</v>
      </c>
      <c r="H111" s="316">
        <v>0</v>
      </c>
      <c r="I111" s="316">
        <v>0</v>
      </c>
      <c r="J111" s="316">
        <v>0</v>
      </c>
      <c r="K111" s="316">
        <v>0</v>
      </c>
      <c r="L111" s="316">
        <v>1936</v>
      </c>
      <c r="M111" s="316">
        <v>4815</v>
      </c>
      <c r="N111" s="316">
        <v>0</v>
      </c>
      <c r="O111" s="316">
        <v>0</v>
      </c>
      <c r="P111" s="316">
        <v>0</v>
      </c>
      <c r="Q111" s="316">
        <v>0</v>
      </c>
      <c r="R111" s="316">
        <v>0</v>
      </c>
      <c r="S111" s="316">
        <v>0</v>
      </c>
      <c r="T111" s="316">
        <v>0</v>
      </c>
      <c r="U111" s="316">
        <v>0</v>
      </c>
      <c r="V111" s="316">
        <v>794</v>
      </c>
      <c r="W111" s="316">
        <v>0</v>
      </c>
      <c r="X111" s="316">
        <v>4021</v>
      </c>
      <c r="Y111" s="316">
        <v>0</v>
      </c>
      <c r="Z111" s="316">
        <v>-2413</v>
      </c>
      <c r="AA111" s="316">
        <v>-1112</v>
      </c>
      <c r="AB111" s="316">
        <v>0</v>
      </c>
      <c r="AC111" s="316">
        <v>-48277</v>
      </c>
    </row>
    <row r="112" spans="1:29">
      <c r="A112" s="243" t="s">
        <v>1474</v>
      </c>
      <c r="B112" s="316">
        <v>0</v>
      </c>
      <c r="C112" s="316">
        <v>82362</v>
      </c>
      <c r="D112" s="316">
        <v>1708</v>
      </c>
      <c r="E112" s="316">
        <v>0</v>
      </c>
      <c r="F112" s="316">
        <v>84070</v>
      </c>
      <c r="G112" s="316">
        <v>1046</v>
      </c>
      <c r="H112" s="316">
        <v>0</v>
      </c>
      <c r="I112" s="316">
        <v>2618</v>
      </c>
      <c r="J112" s="316">
        <v>0</v>
      </c>
      <c r="K112" s="316">
        <v>125</v>
      </c>
      <c r="L112" s="316">
        <v>3789</v>
      </c>
      <c r="M112" s="316">
        <v>87859</v>
      </c>
      <c r="N112" s="316">
        <v>0</v>
      </c>
      <c r="O112" s="316">
        <v>0</v>
      </c>
      <c r="P112" s="316">
        <v>0</v>
      </c>
      <c r="Q112" s="316">
        <v>0</v>
      </c>
      <c r="R112" s="316">
        <v>0</v>
      </c>
      <c r="S112" s="316">
        <v>0</v>
      </c>
      <c r="T112" s="316">
        <v>0</v>
      </c>
      <c r="U112" s="316">
        <v>0</v>
      </c>
      <c r="V112" s="316">
        <v>9596</v>
      </c>
      <c r="W112" s="316">
        <v>3541</v>
      </c>
      <c r="X112" s="316">
        <v>345</v>
      </c>
      <c r="Y112" s="316">
        <v>74377</v>
      </c>
      <c r="Z112" s="316">
        <v>68196</v>
      </c>
      <c r="AA112" s="316">
        <v>68196</v>
      </c>
      <c r="AB112" s="316">
        <v>0</v>
      </c>
      <c r="AC112" s="316">
        <v>0</v>
      </c>
    </row>
    <row r="113" spans="1:29">
      <c r="A113" s="243" t="s">
        <v>1507</v>
      </c>
      <c r="B113" s="316">
        <v>500</v>
      </c>
      <c r="C113" s="316">
        <v>22665</v>
      </c>
      <c r="D113" s="316">
        <v>859.33</v>
      </c>
      <c r="E113" s="316">
        <v>10</v>
      </c>
      <c r="F113" s="316">
        <v>24034.33</v>
      </c>
      <c r="G113" s="316">
        <v>500</v>
      </c>
      <c r="H113" s="316">
        <v>0</v>
      </c>
      <c r="I113" s="316">
        <v>0</v>
      </c>
      <c r="J113" s="316">
        <v>0</v>
      </c>
      <c r="K113" s="316">
        <v>0</v>
      </c>
      <c r="L113" s="316">
        <v>500</v>
      </c>
      <c r="M113" s="316">
        <v>24534.33</v>
      </c>
      <c r="N113" s="316">
        <v>0</v>
      </c>
      <c r="O113" s="316">
        <v>0</v>
      </c>
      <c r="P113" s="316">
        <v>0</v>
      </c>
      <c r="Q113" s="316">
        <v>0</v>
      </c>
      <c r="R113" s="316">
        <v>0</v>
      </c>
      <c r="S113" s="316">
        <v>0</v>
      </c>
      <c r="T113" s="316">
        <v>0</v>
      </c>
      <c r="U113" s="316">
        <v>0</v>
      </c>
      <c r="V113" s="316">
        <v>10769</v>
      </c>
      <c r="W113" s="316">
        <v>5674</v>
      </c>
      <c r="X113" s="316">
        <v>4994</v>
      </c>
      <c r="Y113" s="316">
        <v>3097</v>
      </c>
      <c r="Z113" s="316">
        <v>1559</v>
      </c>
      <c r="AA113" s="316">
        <v>14000</v>
      </c>
      <c r="AB113" s="316">
        <v>0</v>
      </c>
      <c r="AC113" s="316">
        <v>-6000</v>
      </c>
    </row>
    <row r="114" spans="1:29">
      <c r="A114" s="243" t="s">
        <v>1537</v>
      </c>
      <c r="B114" s="316">
        <v>0</v>
      </c>
      <c r="C114" s="316">
        <v>8574</v>
      </c>
      <c r="D114" s="316">
        <v>225</v>
      </c>
      <c r="E114" s="316">
        <v>184</v>
      </c>
      <c r="F114" s="316">
        <v>8983</v>
      </c>
      <c r="G114" s="316">
        <v>900</v>
      </c>
      <c r="H114" s="316">
        <v>0</v>
      </c>
      <c r="I114" s="316">
        <v>0</v>
      </c>
      <c r="J114" s="316">
        <v>0</v>
      </c>
      <c r="K114" s="316">
        <v>0</v>
      </c>
      <c r="L114" s="316">
        <v>900</v>
      </c>
      <c r="M114" s="316">
        <v>9883</v>
      </c>
      <c r="N114" s="316">
        <v>1000</v>
      </c>
      <c r="O114" s="316">
        <v>0</v>
      </c>
      <c r="P114" s="316">
        <v>0</v>
      </c>
      <c r="Q114" s="316">
        <v>0</v>
      </c>
      <c r="R114" s="316">
        <v>1000</v>
      </c>
      <c r="S114" s="316">
        <v>0</v>
      </c>
      <c r="T114" s="316">
        <v>0</v>
      </c>
      <c r="U114" s="316">
        <v>0</v>
      </c>
      <c r="V114" s="316">
        <v>1143</v>
      </c>
      <c r="W114" s="316">
        <v>1270</v>
      </c>
      <c r="X114" s="316">
        <v>6215</v>
      </c>
      <c r="Y114" s="316">
        <v>1255</v>
      </c>
      <c r="Z114" s="316">
        <v>516</v>
      </c>
      <c r="AA114" s="316">
        <v>12750</v>
      </c>
      <c r="AB114" s="316">
        <v>0</v>
      </c>
      <c r="AC114" s="316">
        <v>1000</v>
      </c>
    </row>
    <row r="115" spans="1:29">
      <c r="A115" s="243" t="s">
        <v>1585</v>
      </c>
      <c r="B115" s="316">
        <v>0</v>
      </c>
      <c r="C115" s="316">
        <v>245</v>
      </c>
      <c r="D115" s="316">
        <v>35</v>
      </c>
      <c r="E115" s="316">
        <v>160</v>
      </c>
      <c r="F115" s="316">
        <v>440</v>
      </c>
      <c r="G115" s="316">
        <v>867</v>
      </c>
      <c r="H115" s="316">
        <v>0</v>
      </c>
      <c r="I115" s="316">
        <v>0</v>
      </c>
      <c r="J115" s="316">
        <v>0</v>
      </c>
      <c r="K115" s="316">
        <v>0</v>
      </c>
      <c r="L115" s="316">
        <v>867</v>
      </c>
      <c r="M115" s="316">
        <v>1307</v>
      </c>
      <c r="N115" s="316">
        <v>0</v>
      </c>
      <c r="O115" s="316">
        <v>0</v>
      </c>
      <c r="P115" s="316">
        <v>0</v>
      </c>
      <c r="Q115" s="316">
        <v>0</v>
      </c>
      <c r="R115" s="316">
        <v>0</v>
      </c>
      <c r="S115" s="316">
        <v>0</v>
      </c>
      <c r="T115" s="316">
        <v>0</v>
      </c>
      <c r="U115" s="316">
        <v>0</v>
      </c>
      <c r="V115" s="316">
        <v>1147</v>
      </c>
      <c r="W115" s="316">
        <v>0</v>
      </c>
      <c r="X115" s="316">
        <v>160</v>
      </c>
      <c r="Y115" s="316">
        <v>0</v>
      </c>
      <c r="Z115" s="316">
        <v>-598</v>
      </c>
      <c r="AA115" s="316">
        <v>-2301</v>
      </c>
      <c r="AB115" s="316">
        <v>-34</v>
      </c>
      <c r="AC115" s="316">
        <v>0</v>
      </c>
    </row>
    <row r="116" spans="1:29">
      <c r="A116" s="243" t="s">
        <v>1594</v>
      </c>
      <c r="B116" s="316">
        <v>0</v>
      </c>
      <c r="C116" s="316">
        <v>2843</v>
      </c>
      <c r="D116" s="316">
        <v>180</v>
      </c>
      <c r="E116" s="316">
        <v>140</v>
      </c>
      <c r="F116" s="316">
        <v>3163</v>
      </c>
      <c r="G116" s="316">
        <v>1628</v>
      </c>
      <c r="H116" s="316">
        <v>0</v>
      </c>
      <c r="I116" s="316">
        <v>0</v>
      </c>
      <c r="J116" s="316">
        <v>0</v>
      </c>
      <c r="K116" s="316">
        <v>0</v>
      </c>
      <c r="L116" s="316">
        <v>1628</v>
      </c>
      <c r="M116" s="316">
        <v>4791</v>
      </c>
      <c r="N116" s="316">
        <v>0</v>
      </c>
      <c r="O116" s="316">
        <v>0</v>
      </c>
      <c r="P116" s="316">
        <v>0</v>
      </c>
      <c r="Q116" s="316">
        <v>0</v>
      </c>
      <c r="R116" s="316">
        <v>0</v>
      </c>
      <c r="S116" s="316">
        <v>0</v>
      </c>
      <c r="T116" s="316">
        <v>0</v>
      </c>
      <c r="U116" s="316">
        <v>0</v>
      </c>
      <c r="V116" s="316">
        <v>4521</v>
      </c>
      <c r="W116" s="316">
        <v>0</v>
      </c>
      <c r="X116" s="316">
        <v>270</v>
      </c>
      <c r="Y116" s="316">
        <v>0</v>
      </c>
      <c r="Z116" s="316">
        <v>-250</v>
      </c>
      <c r="AA116" s="316">
        <v>-109</v>
      </c>
      <c r="AB116" s="316">
        <v>0</v>
      </c>
      <c r="AC116" s="316">
        <v>-18167</v>
      </c>
    </row>
    <row r="117" spans="1:29">
      <c r="A117" s="243" t="s">
        <v>1794</v>
      </c>
      <c r="B117" s="316">
        <v>16225</v>
      </c>
      <c r="C117" s="316">
        <v>26330</v>
      </c>
      <c r="D117" s="316">
        <v>4104</v>
      </c>
      <c r="E117" s="316">
        <v>0</v>
      </c>
      <c r="F117" s="316">
        <v>46659</v>
      </c>
      <c r="G117" s="316">
        <v>1200</v>
      </c>
      <c r="H117" s="316">
        <v>0</v>
      </c>
      <c r="I117" s="316">
        <v>0</v>
      </c>
      <c r="J117" s="316">
        <v>0</v>
      </c>
      <c r="K117" s="316">
        <v>0</v>
      </c>
      <c r="L117" s="316">
        <v>1200</v>
      </c>
      <c r="M117" s="316">
        <v>47859</v>
      </c>
      <c r="N117" s="316">
        <v>4380</v>
      </c>
      <c r="O117" s="316">
        <v>0</v>
      </c>
      <c r="P117" s="316">
        <v>0</v>
      </c>
      <c r="Q117" s="316">
        <v>0</v>
      </c>
      <c r="R117" s="316">
        <v>4380</v>
      </c>
      <c r="S117" s="316">
        <v>0</v>
      </c>
      <c r="T117" s="316">
        <v>0</v>
      </c>
      <c r="U117" s="316">
        <v>2300</v>
      </c>
      <c r="V117" s="316">
        <v>9522</v>
      </c>
      <c r="W117" s="316">
        <v>3000</v>
      </c>
      <c r="X117" s="316">
        <v>19345</v>
      </c>
      <c r="Y117" s="316">
        <v>18292</v>
      </c>
      <c r="Z117" s="316">
        <v>13032</v>
      </c>
      <c r="AA117" s="316">
        <v>-4300</v>
      </c>
      <c r="AB117" s="316">
        <v>0</v>
      </c>
      <c r="AC117" s="316">
        <v>-10200</v>
      </c>
    </row>
    <row r="118" spans="1:29">
      <c r="A118" s="243" t="s">
        <v>1983</v>
      </c>
      <c r="B118" s="316">
        <v>12323</v>
      </c>
      <c r="C118" s="316">
        <v>26734</v>
      </c>
      <c r="D118" s="316">
        <v>615</v>
      </c>
      <c r="E118" s="316">
        <v>133</v>
      </c>
      <c r="F118" s="316">
        <v>39805</v>
      </c>
      <c r="G118" s="316">
        <v>1188</v>
      </c>
      <c r="H118" s="316">
        <v>0</v>
      </c>
      <c r="I118" s="316">
        <v>5894</v>
      </c>
      <c r="J118" s="316">
        <v>0</v>
      </c>
      <c r="K118" s="316">
        <v>0</v>
      </c>
      <c r="L118" s="316">
        <v>7082</v>
      </c>
      <c r="M118" s="316">
        <v>46887</v>
      </c>
      <c r="N118" s="316">
        <v>2015</v>
      </c>
      <c r="O118" s="316">
        <v>0</v>
      </c>
      <c r="P118" s="316">
        <v>0</v>
      </c>
      <c r="Q118" s="316">
        <v>0</v>
      </c>
      <c r="R118" s="316">
        <v>2015</v>
      </c>
      <c r="S118" s="316">
        <v>0</v>
      </c>
      <c r="T118" s="316">
        <v>0</v>
      </c>
      <c r="U118" s="316">
        <v>0</v>
      </c>
      <c r="V118" s="316">
        <v>5804</v>
      </c>
      <c r="W118" s="316">
        <v>4130</v>
      </c>
      <c r="X118" s="316">
        <v>0</v>
      </c>
      <c r="Y118" s="316">
        <v>36953</v>
      </c>
      <c r="Z118" s="316">
        <v>36953</v>
      </c>
      <c r="AA118" s="316">
        <v>36953</v>
      </c>
      <c r="AB118" s="316">
        <v>0</v>
      </c>
      <c r="AC118" s="316">
        <v>0</v>
      </c>
    </row>
    <row r="119" spans="1:29">
      <c r="A119" s="243" t="s">
        <v>2166</v>
      </c>
      <c r="B119" s="316">
        <v>3298</v>
      </c>
      <c r="C119" s="316">
        <v>4706</v>
      </c>
      <c r="D119" s="316">
        <v>1606</v>
      </c>
      <c r="E119" s="316">
        <v>0</v>
      </c>
      <c r="F119" s="316">
        <v>9610</v>
      </c>
      <c r="G119" s="316">
        <v>1500</v>
      </c>
      <c r="H119" s="316">
        <v>0</v>
      </c>
      <c r="I119" s="316">
        <v>0</v>
      </c>
      <c r="J119" s="316">
        <v>0</v>
      </c>
      <c r="K119" s="316">
        <v>0</v>
      </c>
      <c r="L119" s="316">
        <v>1500</v>
      </c>
      <c r="M119" s="316">
        <v>11110</v>
      </c>
      <c r="N119" s="316">
        <v>0</v>
      </c>
      <c r="O119" s="316">
        <v>0</v>
      </c>
      <c r="P119" s="316">
        <v>0</v>
      </c>
      <c r="Q119" s="316">
        <v>0</v>
      </c>
      <c r="R119" s="316">
        <v>0</v>
      </c>
      <c r="S119" s="316">
        <v>0</v>
      </c>
      <c r="T119" s="316">
        <v>0</v>
      </c>
      <c r="U119" s="316">
        <v>0</v>
      </c>
      <c r="V119" s="316">
        <v>4007</v>
      </c>
      <c r="W119" s="316">
        <v>2445</v>
      </c>
      <c r="X119" s="316">
        <v>4658</v>
      </c>
      <c r="Y119" s="316">
        <v>0</v>
      </c>
      <c r="Z119" s="316">
        <v>-204</v>
      </c>
      <c r="AA119" s="316">
        <v>-245</v>
      </c>
      <c r="AB119" s="316">
        <v>0</v>
      </c>
      <c r="AC119" s="316">
        <v>-222</v>
      </c>
    </row>
    <row r="120" spans="1:29">
      <c r="A120" s="243" t="s">
        <v>2319</v>
      </c>
      <c r="B120" s="316">
        <v>18723</v>
      </c>
      <c r="C120" s="316">
        <v>21843</v>
      </c>
      <c r="D120" s="316">
        <v>2983</v>
      </c>
      <c r="E120" s="316">
        <v>0</v>
      </c>
      <c r="F120" s="316">
        <v>43549</v>
      </c>
      <c r="G120" s="316">
        <v>2590</v>
      </c>
      <c r="H120" s="316">
        <v>674</v>
      </c>
      <c r="I120" s="316">
        <v>0</v>
      </c>
      <c r="J120" s="316">
        <v>0</v>
      </c>
      <c r="K120" s="316">
        <v>300</v>
      </c>
      <c r="L120" s="316">
        <v>2890</v>
      </c>
      <c r="M120" s="316">
        <v>46439</v>
      </c>
      <c r="N120" s="316">
        <v>8285</v>
      </c>
      <c r="O120" s="316">
        <v>0</v>
      </c>
      <c r="P120" s="316">
        <v>0</v>
      </c>
      <c r="Q120" s="316">
        <v>0</v>
      </c>
      <c r="R120" s="316">
        <v>8285</v>
      </c>
      <c r="S120" s="316">
        <v>0</v>
      </c>
      <c r="T120" s="316">
        <v>0</v>
      </c>
      <c r="U120" s="316">
        <v>0</v>
      </c>
      <c r="V120" s="316">
        <v>14077</v>
      </c>
      <c r="W120" s="316">
        <v>10972</v>
      </c>
      <c r="X120" s="316">
        <v>16216</v>
      </c>
      <c r="Y120" s="316">
        <v>5174</v>
      </c>
      <c r="Z120" s="316">
        <v>2685</v>
      </c>
      <c r="AA120" s="316">
        <v>17052</v>
      </c>
      <c r="AB120" s="316">
        <v>-442</v>
      </c>
      <c r="AC120" s="316">
        <v>-13500</v>
      </c>
    </row>
    <row r="121" spans="1:29">
      <c r="A121" s="243" t="s">
        <v>1248</v>
      </c>
      <c r="B121" s="316">
        <v>23611</v>
      </c>
      <c r="C121" s="316">
        <v>49060</v>
      </c>
      <c r="D121" s="316">
        <v>2339</v>
      </c>
      <c r="E121" s="316">
        <v>285</v>
      </c>
      <c r="F121" s="316">
        <v>75295</v>
      </c>
      <c r="G121" s="316">
        <v>413</v>
      </c>
      <c r="H121" s="316">
        <v>0</v>
      </c>
      <c r="I121" s="316">
        <v>0</v>
      </c>
      <c r="J121" s="316">
        <v>0</v>
      </c>
      <c r="K121" s="316">
        <v>0</v>
      </c>
      <c r="L121" s="316">
        <v>413</v>
      </c>
      <c r="M121" s="316">
        <v>75708</v>
      </c>
      <c r="N121" s="316">
        <v>520</v>
      </c>
      <c r="O121" s="316">
        <v>0</v>
      </c>
      <c r="P121" s="316">
        <v>139</v>
      </c>
      <c r="Q121" s="316">
        <v>0</v>
      </c>
      <c r="R121" s="316">
        <v>659</v>
      </c>
      <c r="S121" s="316">
        <v>0</v>
      </c>
      <c r="T121" s="316">
        <v>0</v>
      </c>
      <c r="U121" s="316">
        <v>0</v>
      </c>
      <c r="V121" s="316">
        <v>30957</v>
      </c>
      <c r="W121" s="316">
        <v>17496</v>
      </c>
      <c r="X121" s="316">
        <v>9335</v>
      </c>
      <c r="Y121" s="316">
        <v>17920</v>
      </c>
      <c r="Z121" s="316">
        <v>17920</v>
      </c>
      <c r="AA121" s="316">
        <v>0</v>
      </c>
      <c r="AB121" s="316">
        <v>0</v>
      </c>
      <c r="AC121" s="316">
        <v>-10000</v>
      </c>
    </row>
    <row r="122" spans="1:29">
      <c r="A122" s="243" t="s">
        <v>1370</v>
      </c>
      <c r="B122" s="316">
        <v>2750</v>
      </c>
      <c r="C122" s="316">
        <v>102669</v>
      </c>
      <c r="D122" s="316">
        <v>6354</v>
      </c>
      <c r="E122" s="316">
        <v>1184</v>
      </c>
      <c r="F122" s="316">
        <v>112957</v>
      </c>
      <c r="G122" s="316">
        <v>761</v>
      </c>
      <c r="H122" s="316">
        <v>0</v>
      </c>
      <c r="I122" s="316">
        <v>0</v>
      </c>
      <c r="J122" s="316">
        <v>0</v>
      </c>
      <c r="K122" s="316">
        <v>0</v>
      </c>
      <c r="L122" s="316">
        <v>761</v>
      </c>
      <c r="M122" s="316">
        <v>113718</v>
      </c>
      <c r="N122" s="316">
        <v>7100</v>
      </c>
      <c r="O122" s="316">
        <v>0</v>
      </c>
      <c r="P122" s="316">
        <v>0</v>
      </c>
      <c r="Q122" s="316">
        <v>0</v>
      </c>
      <c r="R122" s="316">
        <v>7100</v>
      </c>
      <c r="S122" s="316">
        <v>0</v>
      </c>
      <c r="T122" s="316">
        <v>0</v>
      </c>
      <c r="U122" s="316">
        <v>0</v>
      </c>
      <c r="V122" s="316">
        <v>7405</v>
      </c>
      <c r="W122" s="316">
        <v>39720</v>
      </c>
      <c r="X122" s="316">
        <v>19340</v>
      </c>
      <c r="Y122" s="316">
        <v>47253</v>
      </c>
      <c r="Z122" s="316">
        <v>44601</v>
      </c>
      <c r="AA122" s="316">
        <v>-2638</v>
      </c>
      <c r="AB122" s="316">
        <v>0</v>
      </c>
      <c r="AC122" s="316">
        <v>-71469</v>
      </c>
    </row>
    <row r="123" spans="1:29">
      <c r="A123" s="243" t="s">
        <v>1612</v>
      </c>
      <c r="B123" s="316">
        <v>0</v>
      </c>
      <c r="C123" s="316">
        <v>9413</v>
      </c>
      <c r="D123" s="316">
        <v>959</v>
      </c>
      <c r="E123" s="316">
        <v>0</v>
      </c>
      <c r="F123" s="316">
        <v>10372</v>
      </c>
      <c r="G123" s="316">
        <v>750</v>
      </c>
      <c r="H123" s="316">
        <v>0</v>
      </c>
      <c r="I123" s="316">
        <v>0</v>
      </c>
      <c r="J123" s="316">
        <v>0</v>
      </c>
      <c r="K123" s="316">
        <v>0</v>
      </c>
      <c r="L123" s="316">
        <v>750</v>
      </c>
      <c r="M123" s="316">
        <v>11122</v>
      </c>
      <c r="N123" s="316">
        <v>0</v>
      </c>
      <c r="O123" s="316">
        <v>0</v>
      </c>
      <c r="P123" s="316">
        <v>0</v>
      </c>
      <c r="Q123" s="316">
        <v>0</v>
      </c>
      <c r="R123" s="316">
        <v>0</v>
      </c>
      <c r="S123" s="316">
        <v>0</v>
      </c>
      <c r="T123" s="316">
        <v>0</v>
      </c>
      <c r="U123" s="316">
        <v>0</v>
      </c>
      <c r="V123" s="316">
        <v>3188</v>
      </c>
      <c r="W123" s="316">
        <v>2500</v>
      </c>
      <c r="X123" s="316">
        <v>5434</v>
      </c>
      <c r="Y123" s="316">
        <v>0</v>
      </c>
      <c r="Z123" s="316">
        <v>-1026</v>
      </c>
      <c r="AA123" s="316">
        <v>0</v>
      </c>
      <c r="AB123" s="316">
        <v>0</v>
      </c>
      <c r="AC123" s="316">
        <v>6655</v>
      </c>
    </row>
    <row r="124" spans="1:29">
      <c r="A124" s="243" t="s">
        <v>1830</v>
      </c>
      <c r="B124" s="316">
        <v>0</v>
      </c>
      <c r="C124" s="316">
        <v>5031</v>
      </c>
      <c r="D124" s="316">
        <v>1786</v>
      </c>
      <c r="E124" s="316">
        <v>0</v>
      </c>
      <c r="F124" s="316">
        <v>6817</v>
      </c>
      <c r="G124" s="316">
        <v>1699</v>
      </c>
      <c r="H124" s="316">
        <v>1100</v>
      </c>
      <c r="I124" s="316">
        <v>0</v>
      </c>
      <c r="J124" s="316">
        <v>0</v>
      </c>
      <c r="K124" s="316">
        <v>0</v>
      </c>
      <c r="L124" s="316">
        <v>1699</v>
      </c>
      <c r="M124" s="316">
        <v>8516</v>
      </c>
      <c r="N124" s="316">
        <v>0</v>
      </c>
      <c r="O124" s="316">
        <v>0</v>
      </c>
      <c r="P124" s="316">
        <v>0</v>
      </c>
      <c r="Q124" s="316">
        <v>0</v>
      </c>
      <c r="R124" s="316">
        <v>0</v>
      </c>
      <c r="S124" s="316">
        <v>0</v>
      </c>
      <c r="T124" s="316">
        <v>0</v>
      </c>
      <c r="U124" s="316">
        <v>0</v>
      </c>
      <c r="V124" s="316">
        <v>1221</v>
      </c>
      <c r="W124" s="316">
        <v>6389</v>
      </c>
      <c r="X124" s="316">
        <v>0</v>
      </c>
      <c r="Y124" s="316">
        <v>906</v>
      </c>
      <c r="Z124" s="316">
        <v>906</v>
      </c>
      <c r="AA124" s="316">
        <v>-20</v>
      </c>
      <c r="AB124" s="316">
        <v>0</v>
      </c>
      <c r="AC124" s="316">
        <v>0</v>
      </c>
    </row>
    <row r="125" spans="1:29">
      <c r="A125" s="243" t="s">
        <v>2181</v>
      </c>
      <c r="B125" s="316">
        <v>0</v>
      </c>
      <c r="C125" s="316">
        <v>2016</v>
      </c>
      <c r="D125" s="316">
        <v>1828</v>
      </c>
      <c r="E125" s="316">
        <v>158</v>
      </c>
      <c r="F125" s="316">
        <v>4002</v>
      </c>
      <c r="G125" s="316">
        <v>600</v>
      </c>
      <c r="H125" s="316">
        <v>0</v>
      </c>
      <c r="I125" s="316">
        <v>0</v>
      </c>
      <c r="J125" s="316">
        <v>0</v>
      </c>
      <c r="K125" s="316">
        <v>0</v>
      </c>
      <c r="L125" s="316">
        <v>600</v>
      </c>
      <c r="M125" s="316">
        <v>4602</v>
      </c>
      <c r="N125" s="316">
        <v>0</v>
      </c>
      <c r="O125" s="316">
        <v>0</v>
      </c>
      <c r="P125" s="316">
        <v>0</v>
      </c>
      <c r="Q125" s="316">
        <v>0</v>
      </c>
      <c r="R125" s="316">
        <v>0</v>
      </c>
      <c r="S125" s="316">
        <v>0</v>
      </c>
      <c r="T125" s="316">
        <v>0</v>
      </c>
      <c r="U125" s="316">
        <v>0</v>
      </c>
      <c r="V125" s="316">
        <v>1625</v>
      </c>
      <c r="W125" s="316">
        <v>1100</v>
      </c>
      <c r="X125" s="316">
        <v>0</v>
      </c>
      <c r="Y125" s="316">
        <v>1877</v>
      </c>
      <c r="Z125" s="316">
        <v>1496</v>
      </c>
      <c r="AA125" s="316">
        <v>1300</v>
      </c>
      <c r="AB125" s="316">
        <v>0</v>
      </c>
      <c r="AC125" s="316">
        <v>7000</v>
      </c>
    </row>
    <row r="126" spans="1:29">
      <c r="A126" s="243" t="s">
        <v>2238</v>
      </c>
      <c r="B126" s="316">
        <v>900</v>
      </c>
      <c r="C126" s="316">
        <v>44280</v>
      </c>
      <c r="D126" s="316">
        <v>990</v>
      </c>
      <c r="E126" s="316">
        <v>0</v>
      </c>
      <c r="F126" s="316">
        <v>46170</v>
      </c>
      <c r="G126" s="316">
        <v>200</v>
      </c>
      <c r="H126" s="316">
        <v>0</v>
      </c>
      <c r="I126" s="316">
        <v>0</v>
      </c>
      <c r="J126" s="316">
        <v>0</v>
      </c>
      <c r="K126" s="316">
        <v>0</v>
      </c>
      <c r="L126" s="316">
        <v>200</v>
      </c>
      <c r="M126" s="316">
        <v>46370</v>
      </c>
      <c r="N126" s="316">
        <v>11845</v>
      </c>
      <c r="O126" s="316">
        <v>0</v>
      </c>
      <c r="P126" s="316">
        <v>0</v>
      </c>
      <c r="Q126" s="316">
        <v>0</v>
      </c>
      <c r="R126" s="316">
        <v>11845</v>
      </c>
      <c r="S126" s="316">
        <v>0</v>
      </c>
      <c r="T126" s="316">
        <v>0</v>
      </c>
      <c r="U126" s="316">
        <v>0</v>
      </c>
      <c r="V126" s="316">
        <v>1426.165</v>
      </c>
      <c r="W126" s="316">
        <v>16870</v>
      </c>
      <c r="X126" s="316">
        <v>163.059</v>
      </c>
      <c r="Y126" s="316">
        <v>27910.618999999999</v>
      </c>
      <c r="Z126" s="316">
        <v>22135.618999999999</v>
      </c>
      <c r="AA126" s="316">
        <v>28000</v>
      </c>
      <c r="AB126" s="316">
        <v>-3957</v>
      </c>
      <c r="AC126" s="316">
        <v>-15000</v>
      </c>
    </row>
    <row r="127" spans="1:29">
      <c r="A127" s="243" t="s">
        <v>1138</v>
      </c>
      <c r="B127" s="316">
        <v>1736</v>
      </c>
      <c r="C127" s="316">
        <v>128737</v>
      </c>
      <c r="D127" s="316">
        <v>3819</v>
      </c>
      <c r="E127" s="316">
        <v>0</v>
      </c>
      <c r="F127" s="316">
        <v>134292</v>
      </c>
      <c r="G127" s="316">
        <v>7739</v>
      </c>
      <c r="H127" s="316">
        <v>0</v>
      </c>
      <c r="I127" s="316">
        <v>26400</v>
      </c>
      <c r="J127" s="316">
        <v>0</v>
      </c>
      <c r="K127" s="316">
        <v>0</v>
      </c>
      <c r="L127" s="316">
        <v>34139</v>
      </c>
      <c r="M127" s="316">
        <v>168431</v>
      </c>
      <c r="N127" s="316">
        <v>250</v>
      </c>
      <c r="O127" s="316">
        <v>0</v>
      </c>
      <c r="P127" s="316">
        <v>0</v>
      </c>
      <c r="Q127" s="316">
        <v>0</v>
      </c>
      <c r="R127" s="316">
        <v>250</v>
      </c>
      <c r="S127" s="316">
        <v>0</v>
      </c>
      <c r="T127" s="316">
        <v>0</v>
      </c>
      <c r="U127" s="316">
        <v>0</v>
      </c>
      <c r="V127" s="316">
        <v>12239</v>
      </c>
      <c r="W127" s="316">
        <v>2818</v>
      </c>
      <c r="X127" s="316">
        <v>6312</v>
      </c>
      <c r="Y127" s="316">
        <v>147062</v>
      </c>
      <c r="Z127" s="316">
        <v>139610</v>
      </c>
      <c r="AA127" s="316">
        <v>140005</v>
      </c>
      <c r="AB127" s="316">
        <v>-1039</v>
      </c>
      <c r="AC127" s="316">
        <v>-3662</v>
      </c>
    </row>
    <row r="128" spans="1:29">
      <c r="A128" s="243" t="s">
        <v>1292</v>
      </c>
      <c r="B128" s="316">
        <v>0</v>
      </c>
      <c r="C128" s="316">
        <v>27556</v>
      </c>
      <c r="D128" s="316">
        <v>1249</v>
      </c>
      <c r="E128" s="316">
        <v>290</v>
      </c>
      <c r="F128" s="316">
        <v>29095</v>
      </c>
      <c r="G128" s="316">
        <v>918</v>
      </c>
      <c r="H128" s="316">
        <v>0</v>
      </c>
      <c r="I128" s="316">
        <v>0</v>
      </c>
      <c r="J128" s="316">
        <v>0</v>
      </c>
      <c r="K128" s="316">
        <v>0</v>
      </c>
      <c r="L128" s="316">
        <v>918</v>
      </c>
      <c r="M128" s="316">
        <v>30013</v>
      </c>
      <c r="N128" s="316">
        <v>0</v>
      </c>
      <c r="O128" s="316">
        <v>0</v>
      </c>
      <c r="P128" s="316">
        <v>0</v>
      </c>
      <c r="Q128" s="316">
        <v>0</v>
      </c>
      <c r="R128" s="316">
        <v>0</v>
      </c>
      <c r="S128" s="316">
        <v>0</v>
      </c>
      <c r="T128" s="316">
        <v>0</v>
      </c>
      <c r="U128" s="316">
        <v>0</v>
      </c>
      <c r="V128" s="316">
        <v>2258</v>
      </c>
      <c r="W128" s="316">
        <v>2910</v>
      </c>
      <c r="X128" s="316">
        <v>4255</v>
      </c>
      <c r="Y128" s="316">
        <v>20590</v>
      </c>
      <c r="Z128" s="316">
        <v>5043</v>
      </c>
      <c r="AA128" s="316">
        <v>-11</v>
      </c>
      <c r="AB128" s="316">
        <v>0</v>
      </c>
      <c r="AC128" s="316">
        <v>-7</v>
      </c>
    </row>
    <row r="129" spans="1:29">
      <c r="A129" s="243" t="s">
        <v>1376</v>
      </c>
      <c r="B129" s="316">
        <v>0</v>
      </c>
      <c r="C129" s="316">
        <v>23057</v>
      </c>
      <c r="D129" s="316">
        <v>1454</v>
      </c>
      <c r="E129" s="316">
        <v>60</v>
      </c>
      <c r="F129" s="316">
        <v>24571</v>
      </c>
      <c r="G129" s="316">
        <v>653</v>
      </c>
      <c r="H129" s="316">
        <v>0</v>
      </c>
      <c r="I129" s="316">
        <v>0</v>
      </c>
      <c r="J129" s="316">
        <v>0</v>
      </c>
      <c r="K129" s="316">
        <v>0</v>
      </c>
      <c r="L129" s="316">
        <v>653</v>
      </c>
      <c r="M129" s="316">
        <v>25224</v>
      </c>
      <c r="N129" s="316">
        <v>5800</v>
      </c>
      <c r="O129" s="316">
        <v>0</v>
      </c>
      <c r="P129" s="316">
        <v>1350</v>
      </c>
      <c r="Q129" s="316">
        <v>0</v>
      </c>
      <c r="R129" s="316">
        <v>7150</v>
      </c>
      <c r="S129" s="316">
        <v>0</v>
      </c>
      <c r="T129" s="316">
        <v>0</v>
      </c>
      <c r="U129" s="316">
        <v>0</v>
      </c>
      <c r="V129" s="316">
        <v>9240</v>
      </c>
      <c r="W129" s="316">
        <v>5921</v>
      </c>
      <c r="X129" s="316">
        <v>10063</v>
      </c>
      <c r="Y129" s="316">
        <v>0</v>
      </c>
      <c r="Z129" s="316">
        <v>-3710</v>
      </c>
      <c r="AA129" s="316">
        <v>-3544</v>
      </c>
      <c r="AB129" s="316">
        <v>-172</v>
      </c>
      <c r="AC129" s="316">
        <v>-1470</v>
      </c>
    </row>
    <row r="130" spans="1:29">
      <c r="A130" s="243" t="s">
        <v>1419</v>
      </c>
      <c r="B130" s="316">
        <v>0</v>
      </c>
      <c r="C130" s="316">
        <v>36457</v>
      </c>
      <c r="D130" s="316">
        <v>320</v>
      </c>
      <c r="E130" s="316">
        <v>0</v>
      </c>
      <c r="F130" s="316">
        <v>36777</v>
      </c>
      <c r="G130" s="316">
        <v>1341</v>
      </c>
      <c r="H130" s="316">
        <v>0</v>
      </c>
      <c r="I130" s="316">
        <v>0</v>
      </c>
      <c r="J130" s="316">
        <v>0</v>
      </c>
      <c r="K130" s="316">
        <v>0</v>
      </c>
      <c r="L130" s="316">
        <v>1341</v>
      </c>
      <c r="M130" s="316">
        <v>38118</v>
      </c>
      <c r="N130" s="316">
        <v>0</v>
      </c>
      <c r="O130" s="316">
        <v>0</v>
      </c>
      <c r="P130" s="316">
        <v>0</v>
      </c>
      <c r="Q130" s="316">
        <v>0</v>
      </c>
      <c r="R130" s="316">
        <v>0</v>
      </c>
      <c r="S130" s="316">
        <v>0</v>
      </c>
      <c r="T130" s="316">
        <v>0</v>
      </c>
      <c r="U130" s="316">
        <v>0</v>
      </c>
      <c r="V130" s="316">
        <v>10823</v>
      </c>
      <c r="W130" s="316">
        <v>7306</v>
      </c>
      <c r="X130" s="316">
        <v>7150</v>
      </c>
      <c r="Y130" s="316">
        <v>12839</v>
      </c>
      <c r="Z130" s="316">
        <v>7606</v>
      </c>
      <c r="AA130" s="316">
        <v>-17530</v>
      </c>
      <c r="AB130" s="316">
        <v>0</v>
      </c>
      <c r="AC130" s="316">
        <v>0</v>
      </c>
    </row>
    <row r="131" spans="1:29">
      <c r="A131" s="243" t="s">
        <v>1540</v>
      </c>
      <c r="B131" s="316">
        <v>6565</v>
      </c>
      <c r="C131" s="316">
        <v>49739</v>
      </c>
      <c r="D131" s="316">
        <v>1583</v>
      </c>
      <c r="E131" s="316">
        <v>11</v>
      </c>
      <c r="F131" s="316">
        <v>57898</v>
      </c>
      <c r="G131" s="316">
        <v>1020</v>
      </c>
      <c r="H131" s="316">
        <v>0</v>
      </c>
      <c r="I131" s="316">
        <v>23418</v>
      </c>
      <c r="J131" s="316">
        <v>0</v>
      </c>
      <c r="K131" s="316">
        <v>12454</v>
      </c>
      <c r="L131" s="316">
        <v>36892</v>
      </c>
      <c r="M131" s="316">
        <v>94790</v>
      </c>
      <c r="N131" s="316">
        <v>0</v>
      </c>
      <c r="O131" s="316">
        <v>0</v>
      </c>
      <c r="P131" s="316">
        <v>0</v>
      </c>
      <c r="Q131" s="316">
        <v>0</v>
      </c>
      <c r="R131" s="316">
        <v>0</v>
      </c>
      <c r="S131" s="316">
        <v>0</v>
      </c>
      <c r="T131" s="316">
        <v>0</v>
      </c>
      <c r="U131" s="316">
        <v>0</v>
      </c>
      <c r="V131" s="316">
        <v>4772</v>
      </c>
      <c r="W131" s="316">
        <v>8056</v>
      </c>
      <c r="X131" s="316">
        <v>11507</v>
      </c>
      <c r="Y131" s="316">
        <v>70455</v>
      </c>
      <c r="Z131" s="316">
        <v>33314</v>
      </c>
      <c r="AA131" s="316">
        <v>30522</v>
      </c>
      <c r="AB131" s="316">
        <v>0</v>
      </c>
      <c r="AC131" s="316">
        <v>-11960</v>
      </c>
    </row>
    <row r="132" spans="1:29">
      <c r="A132" s="243" t="s">
        <v>1743</v>
      </c>
      <c r="B132" s="316">
        <v>15233</v>
      </c>
      <c r="C132" s="316">
        <v>11878</v>
      </c>
      <c r="D132" s="316">
        <v>10628</v>
      </c>
      <c r="E132" s="316">
        <v>378</v>
      </c>
      <c r="F132" s="316">
        <v>38117</v>
      </c>
      <c r="G132" s="316">
        <v>800</v>
      </c>
      <c r="H132" s="316">
        <v>0</v>
      </c>
      <c r="I132" s="316">
        <v>0</v>
      </c>
      <c r="J132" s="316">
        <v>0</v>
      </c>
      <c r="K132" s="316">
        <v>0</v>
      </c>
      <c r="L132" s="316">
        <v>800</v>
      </c>
      <c r="M132" s="316">
        <v>38917</v>
      </c>
      <c r="N132" s="316">
        <v>0</v>
      </c>
      <c r="O132" s="316">
        <v>0</v>
      </c>
      <c r="P132" s="316">
        <v>0</v>
      </c>
      <c r="Q132" s="316">
        <v>0</v>
      </c>
      <c r="R132" s="316">
        <v>0</v>
      </c>
      <c r="S132" s="316">
        <v>0</v>
      </c>
      <c r="T132" s="316">
        <v>0</v>
      </c>
      <c r="U132" s="316">
        <v>0</v>
      </c>
      <c r="V132" s="316">
        <v>6670</v>
      </c>
      <c r="W132" s="316">
        <v>0</v>
      </c>
      <c r="X132" s="316">
        <v>1250</v>
      </c>
      <c r="Y132" s="316">
        <v>30997</v>
      </c>
      <c r="Z132" s="316">
        <v>23352</v>
      </c>
      <c r="AA132" s="316">
        <v>11642</v>
      </c>
      <c r="AB132" s="316">
        <v>-568</v>
      </c>
      <c r="AC132" s="316">
        <v>-4000</v>
      </c>
    </row>
    <row r="133" spans="1:29">
      <c r="A133" s="243" t="s">
        <v>1998</v>
      </c>
      <c r="B133" s="316">
        <v>1450</v>
      </c>
      <c r="C133" s="316">
        <v>28890</v>
      </c>
      <c r="D133" s="316">
        <v>702</v>
      </c>
      <c r="E133" s="316">
        <v>0</v>
      </c>
      <c r="F133" s="316">
        <v>31042</v>
      </c>
      <c r="G133" s="316">
        <v>1128</v>
      </c>
      <c r="H133" s="316">
        <v>0</v>
      </c>
      <c r="I133" s="316">
        <v>0</v>
      </c>
      <c r="J133" s="316">
        <v>0</v>
      </c>
      <c r="K133" s="316">
        <v>0</v>
      </c>
      <c r="L133" s="316">
        <v>1128</v>
      </c>
      <c r="M133" s="316">
        <v>32170</v>
      </c>
      <c r="N133" s="316">
        <v>0</v>
      </c>
      <c r="O133" s="316">
        <v>0</v>
      </c>
      <c r="P133" s="316">
        <v>0</v>
      </c>
      <c r="Q133" s="316">
        <v>0</v>
      </c>
      <c r="R133" s="316">
        <v>0</v>
      </c>
      <c r="S133" s="316">
        <v>0</v>
      </c>
      <c r="T133" s="316">
        <v>0</v>
      </c>
      <c r="U133" s="316">
        <v>0</v>
      </c>
      <c r="V133" s="316">
        <v>1128</v>
      </c>
      <c r="W133" s="316">
        <v>188</v>
      </c>
      <c r="X133" s="316">
        <v>12832</v>
      </c>
      <c r="Y133" s="316">
        <v>18022</v>
      </c>
      <c r="Z133" s="316">
        <v>18022</v>
      </c>
      <c r="AA133" s="316">
        <v>20413</v>
      </c>
      <c r="AB133" s="316">
        <v>0</v>
      </c>
      <c r="AC133" s="316">
        <v>-4150</v>
      </c>
    </row>
    <row r="134" spans="1:29">
      <c r="A134" s="243" t="s">
        <v>1513</v>
      </c>
      <c r="B134" s="316">
        <v>407</v>
      </c>
      <c r="C134" s="316">
        <v>25670</v>
      </c>
      <c r="D134" s="316">
        <v>600</v>
      </c>
      <c r="E134" s="316">
        <v>116</v>
      </c>
      <c r="F134" s="316">
        <v>26793</v>
      </c>
      <c r="G134" s="316">
        <v>1583</v>
      </c>
      <c r="H134" s="316">
        <v>0</v>
      </c>
      <c r="I134" s="316">
        <v>1500</v>
      </c>
      <c r="J134" s="316">
        <v>0</v>
      </c>
      <c r="K134" s="316">
        <v>24970</v>
      </c>
      <c r="L134" s="316">
        <v>28053</v>
      </c>
      <c r="M134" s="316">
        <v>54846</v>
      </c>
      <c r="N134" s="316">
        <v>9740</v>
      </c>
      <c r="O134" s="316">
        <v>0</v>
      </c>
      <c r="P134" s="316">
        <v>503</v>
      </c>
      <c r="Q134" s="316">
        <v>0</v>
      </c>
      <c r="R134" s="316">
        <v>10243</v>
      </c>
      <c r="S134" s="316">
        <v>0</v>
      </c>
      <c r="T134" s="316">
        <v>0</v>
      </c>
      <c r="U134" s="316">
        <v>0</v>
      </c>
      <c r="V134" s="316">
        <v>12816</v>
      </c>
      <c r="W134" s="316">
        <v>3132</v>
      </c>
      <c r="X134" s="316">
        <v>8931</v>
      </c>
      <c r="Y134" s="316">
        <v>29967</v>
      </c>
      <c r="Z134" s="316">
        <v>27194</v>
      </c>
      <c r="AA134" s="316">
        <v>32844</v>
      </c>
      <c r="AB134" s="316">
        <v>0</v>
      </c>
      <c r="AC134" s="316">
        <v>0</v>
      </c>
    </row>
    <row r="135" spans="1:29">
      <c r="A135" s="243" t="s">
        <v>2139</v>
      </c>
      <c r="B135" s="316">
        <v>9539</v>
      </c>
      <c r="C135" s="316">
        <v>7848</v>
      </c>
      <c r="D135" s="316">
        <v>7085</v>
      </c>
      <c r="E135" s="316">
        <v>0</v>
      </c>
      <c r="F135" s="316">
        <v>24472</v>
      </c>
      <c r="G135" s="316">
        <v>2189</v>
      </c>
      <c r="H135" s="316">
        <v>0</v>
      </c>
      <c r="I135" s="316">
        <v>0</v>
      </c>
      <c r="J135" s="316">
        <v>0</v>
      </c>
      <c r="K135" s="316">
        <v>0</v>
      </c>
      <c r="L135" s="316">
        <v>2189</v>
      </c>
      <c r="M135" s="316">
        <v>26661</v>
      </c>
      <c r="N135" s="316">
        <v>0</v>
      </c>
      <c r="O135" s="316">
        <v>0</v>
      </c>
      <c r="P135" s="316">
        <v>0</v>
      </c>
      <c r="Q135" s="316">
        <v>0</v>
      </c>
      <c r="R135" s="316">
        <v>0</v>
      </c>
      <c r="S135" s="316">
        <v>0</v>
      </c>
      <c r="T135" s="316">
        <v>0</v>
      </c>
      <c r="U135" s="316">
        <v>0</v>
      </c>
      <c r="V135" s="316">
        <v>9844</v>
      </c>
      <c r="W135" s="316">
        <v>2463</v>
      </c>
      <c r="X135" s="316">
        <v>50</v>
      </c>
      <c r="Y135" s="316">
        <v>14304</v>
      </c>
      <c r="Z135" s="316">
        <v>3953</v>
      </c>
      <c r="AA135" s="316">
        <v>14304</v>
      </c>
      <c r="AB135" s="316">
        <v>0</v>
      </c>
      <c r="AC135" s="316">
        <v>-6000</v>
      </c>
    </row>
    <row r="136" spans="1:29">
      <c r="A136" s="243" t="s">
        <v>2175</v>
      </c>
      <c r="B136" s="316">
        <v>600</v>
      </c>
      <c r="C136" s="316">
        <v>32832</v>
      </c>
      <c r="D136" s="316">
        <v>1514</v>
      </c>
      <c r="E136" s="316">
        <v>0</v>
      </c>
      <c r="F136" s="316">
        <v>34946</v>
      </c>
      <c r="G136" s="316">
        <v>10506</v>
      </c>
      <c r="H136" s="316">
        <v>916</v>
      </c>
      <c r="I136" s="316">
        <v>0</v>
      </c>
      <c r="J136" s="316">
        <v>0</v>
      </c>
      <c r="K136" s="316">
        <v>0</v>
      </c>
      <c r="L136" s="316">
        <v>10506</v>
      </c>
      <c r="M136" s="316">
        <v>45452</v>
      </c>
      <c r="N136" s="316">
        <v>3330</v>
      </c>
      <c r="O136" s="316">
        <v>0</v>
      </c>
      <c r="P136" s="316">
        <v>12</v>
      </c>
      <c r="Q136" s="316">
        <v>0</v>
      </c>
      <c r="R136" s="316">
        <v>3342</v>
      </c>
      <c r="S136" s="316">
        <v>0</v>
      </c>
      <c r="T136" s="316">
        <v>0</v>
      </c>
      <c r="U136" s="316">
        <v>0</v>
      </c>
      <c r="V136" s="316">
        <v>25836</v>
      </c>
      <c r="W136" s="316">
        <v>3811</v>
      </c>
      <c r="X136" s="316">
        <v>8737</v>
      </c>
      <c r="Y136" s="316">
        <v>7068</v>
      </c>
      <c r="Z136" s="316">
        <v>5533</v>
      </c>
      <c r="AA136" s="316">
        <v>6526</v>
      </c>
      <c r="AB136" s="316">
        <v>-199</v>
      </c>
      <c r="AC136" s="316">
        <v>0</v>
      </c>
    </row>
    <row r="137" spans="1:29">
      <c r="A137" s="243" t="s">
        <v>2187</v>
      </c>
      <c r="B137" s="316">
        <v>0</v>
      </c>
      <c r="C137" s="316">
        <v>3110</v>
      </c>
      <c r="D137" s="316">
        <v>2776</v>
      </c>
      <c r="E137" s="316">
        <v>0</v>
      </c>
      <c r="F137" s="316">
        <v>5886</v>
      </c>
      <c r="G137" s="316">
        <v>2341</v>
      </c>
      <c r="H137" s="316">
        <v>0</v>
      </c>
      <c r="I137" s="316">
        <v>0</v>
      </c>
      <c r="J137" s="316">
        <v>0</v>
      </c>
      <c r="K137" s="316">
        <v>0</v>
      </c>
      <c r="L137" s="316">
        <v>2341</v>
      </c>
      <c r="M137" s="316">
        <v>8227</v>
      </c>
      <c r="N137" s="316">
        <v>0</v>
      </c>
      <c r="O137" s="316">
        <v>0</v>
      </c>
      <c r="P137" s="316">
        <v>0</v>
      </c>
      <c r="Q137" s="316">
        <v>0</v>
      </c>
      <c r="R137" s="316">
        <v>0</v>
      </c>
      <c r="S137" s="316">
        <v>0</v>
      </c>
      <c r="T137" s="316">
        <v>0</v>
      </c>
      <c r="U137" s="316">
        <v>0</v>
      </c>
      <c r="V137" s="316">
        <v>1040</v>
      </c>
      <c r="W137" s="316">
        <v>0</v>
      </c>
      <c r="X137" s="316">
        <v>7187</v>
      </c>
      <c r="Y137" s="316">
        <v>0</v>
      </c>
      <c r="Z137" s="316">
        <v>0</v>
      </c>
      <c r="AA137" s="316">
        <v>0</v>
      </c>
      <c r="AB137" s="316">
        <v>0</v>
      </c>
      <c r="AC137" s="316">
        <v>-8100</v>
      </c>
    </row>
    <row r="138" spans="1:29">
      <c r="A138" s="243" t="s">
        <v>2202</v>
      </c>
      <c r="B138" s="316">
        <v>3583</v>
      </c>
      <c r="C138" s="316">
        <v>4782</v>
      </c>
      <c r="D138" s="316">
        <v>354</v>
      </c>
      <c r="E138" s="316">
        <v>765</v>
      </c>
      <c r="F138" s="316">
        <v>9484</v>
      </c>
      <c r="G138" s="316">
        <v>3110</v>
      </c>
      <c r="H138" s="316">
        <v>0</v>
      </c>
      <c r="I138" s="316">
        <v>0</v>
      </c>
      <c r="J138" s="316">
        <v>0</v>
      </c>
      <c r="K138" s="316">
        <v>0</v>
      </c>
      <c r="L138" s="316">
        <v>3110</v>
      </c>
      <c r="M138" s="316">
        <v>12594</v>
      </c>
      <c r="N138" s="316">
        <v>0</v>
      </c>
      <c r="O138" s="316">
        <v>0</v>
      </c>
      <c r="P138" s="316">
        <v>0</v>
      </c>
      <c r="Q138" s="316">
        <v>0</v>
      </c>
      <c r="R138" s="316">
        <v>0</v>
      </c>
      <c r="S138" s="316">
        <v>0</v>
      </c>
      <c r="T138" s="316">
        <v>0</v>
      </c>
      <c r="U138" s="316">
        <v>0</v>
      </c>
      <c r="V138" s="316">
        <v>3834</v>
      </c>
      <c r="W138" s="316">
        <v>0</v>
      </c>
      <c r="X138" s="316">
        <v>7749</v>
      </c>
      <c r="Y138" s="316">
        <v>1011</v>
      </c>
      <c r="Z138" s="316">
        <v>731</v>
      </c>
      <c r="AA138" s="316">
        <v>0</v>
      </c>
      <c r="AB138" s="316">
        <v>0</v>
      </c>
      <c r="AC138" s="316">
        <v>-14571</v>
      </c>
    </row>
    <row r="139" spans="1:29">
      <c r="A139" s="243" t="s">
        <v>1260</v>
      </c>
      <c r="B139" s="316">
        <v>300</v>
      </c>
      <c r="C139" s="316">
        <v>38690</v>
      </c>
      <c r="D139" s="316">
        <v>367</v>
      </c>
      <c r="E139" s="316">
        <v>0</v>
      </c>
      <c r="F139" s="316">
        <v>39357</v>
      </c>
      <c r="G139" s="316">
        <v>2000</v>
      </c>
      <c r="H139" s="316">
        <v>0</v>
      </c>
      <c r="I139" s="316">
        <v>0</v>
      </c>
      <c r="J139" s="316">
        <v>0</v>
      </c>
      <c r="K139" s="316">
        <v>0</v>
      </c>
      <c r="L139" s="316">
        <v>2000</v>
      </c>
      <c r="M139" s="316">
        <v>41357</v>
      </c>
      <c r="N139" s="316">
        <v>1247</v>
      </c>
      <c r="O139" s="316">
        <v>0</v>
      </c>
      <c r="P139" s="316">
        <v>0</v>
      </c>
      <c r="Q139" s="316">
        <v>0</v>
      </c>
      <c r="R139" s="316">
        <v>1247</v>
      </c>
      <c r="S139" s="316">
        <v>0</v>
      </c>
      <c r="T139" s="316">
        <v>0</v>
      </c>
      <c r="U139" s="316">
        <v>0</v>
      </c>
      <c r="V139" s="316">
        <v>22525</v>
      </c>
      <c r="W139" s="316">
        <v>2547</v>
      </c>
      <c r="X139" s="316">
        <v>1062</v>
      </c>
      <c r="Y139" s="316">
        <v>15223</v>
      </c>
      <c r="Z139" s="316">
        <v>13591</v>
      </c>
      <c r="AA139" s="316">
        <v>15224</v>
      </c>
      <c r="AB139" s="316">
        <v>0</v>
      </c>
      <c r="AC139" s="316">
        <v>-24595</v>
      </c>
    </row>
    <row r="140" spans="1:29">
      <c r="A140" s="243" t="s">
        <v>1331</v>
      </c>
      <c r="B140" s="316">
        <v>3200</v>
      </c>
      <c r="C140" s="316">
        <v>16793</v>
      </c>
      <c r="D140" s="316">
        <v>0</v>
      </c>
      <c r="E140" s="316">
        <v>0</v>
      </c>
      <c r="F140" s="316">
        <v>19993</v>
      </c>
      <c r="G140" s="316">
        <v>1109</v>
      </c>
      <c r="H140" s="316">
        <v>0</v>
      </c>
      <c r="I140" s="316">
        <v>0</v>
      </c>
      <c r="J140" s="316">
        <v>0</v>
      </c>
      <c r="K140" s="316">
        <v>0</v>
      </c>
      <c r="L140" s="316">
        <v>1109</v>
      </c>
      <c r="M140" s="316">
        <v>21102</v>
      </c>
      <c r="N140" s="316">
        <v>0</v>
      </c>
      <c r="O140" s="316">
        <v>0</v>
      </c>
      <c r="P140" s="316">
        <v>0</v>
      </c>
      <c r="Q140" s="316">
        <v>0</v>
      </c>
      <c r="R140" s="316">
        <v>0</v>
      </c>
      <c r="S140" s="316">
        <v>0</v>
      </c>
      <c r="T140" s="316">
        <v>0</v>
      </c>
      <c r="U140" s="316">
        <v>0</v>
      </c>
      <c r="V140" s="316">
        <v>5481</v>
      </c>
      <c r="W140" s="316">
        <v>0</v>
      </c>
      <c r="X140" s="316">
        <v>554</v>
      </c>
      <c r="Y140" s="316">
        <v>15067</v>
      </c>
      <c r="Z140" s="316">
        <v>13537</v>
      </c>
      <c r="AA140" s="316">
        <v>6047</v>
      </c>
      <c r="AB140" s="316">
        <v>0</v>
      </c>
      <c r="AC140" s="316">
        <v>0</v>
      </c>
    </row>
    <row r="141" spans="1:29">
      <c r="A141" s="243" t="s">
        <v>1519</v>
      </c>
      <c r="B141" s="316">
        <v>0</v>
      </c>
      <c r="C141" s="316">
        <v>19167</v>
      </c>
      <c r="D141" s="316">
        <v>1341</v>
      </c>
      <c r="E141" s="316">
        <v>0</v>
      </c>
      <c r="F141" s="316">
        <v>20508</v>
      </c>
      <c r="G141" s="316">
        <v>1317</v>
      </c>
      <c r="H141" s="316">
        <v>0</v>
      </c>
      <c r="I141" s="316">
        <v>0</v>
      </c>
      <c r="J141" s="316">
        <v>0</v>
      </c>
      <c r="K141" s="316">
        <v>0</v>
      </c>
      <c r="L141" s="316">
        <v>1317</v>
      </c>
      <c r="M141" s="316">
        <v>21825</v>
      </c>
      <c r="N141" s="316">
        <v>70</v>
      </c>
      <c r="O141" s="316">
        <v>0</v>
      </c>
      <c r="P141" s="316">
        <v>0</v>
      </c>
      <c r="Q141" s="316">
        <v>0</v>
      </c>
      <c r="R141" s="316">
        <v>70</v>
      </c>
      <c r="S141" s="316">
        <v>0</v>
      </c>
      <c r="T141" s="316">
        <v>0</v>
      </c>
      <c r="U141" s="316">
        <v>0</v>
      </c>
      <c r="V141" s="316">
        <v>16449</v>
      </c>
      <c r="W141" s="316">
        <v>70</v>
      </c>
      <c r="X141" s="316">
        <v>4120</v>
      </c>
      <c r="Y141" s="316">
        <v>1186</v>
      </c>
      <c r="Z141" s="316">
        <v>489</v>
      </c>
      <c r="AA141" s="316">
        <v>0</v>
      </c>
      <c r="AB141" s="316">
        <v>0</v>
      </c>
      <c r="AC141" s="316">
        <v>-11000</v>
      </c>
    </row>
    <row r="142" spans="1:29">
      <c r="A142" s="243" t="s">
        <v>1639</v>
      </c>
      <c r="B142" s="316">
        <v>0</v>
      </c>
      <c r="C142" s="316">
        <v>6988</v>
      </c>
      <c r="D142" s="316">
        <v>290</v>
      </c>
      <c r="E142" s="316">
        <v>0</v>
      </c>
      <c r="F142" s="316">
        <v>7278</v>
      </c>
      <c r="G142" s="316">
        <v>1096</v>
      </c>
      <c r="H142" s="316">
        <v>0</v>
      </c>
      <c r="I142" s="316">
        <v>0</v>
      </c>
      <c r="J142" s="316">
        <v>0</v>
      </c>
      <c r="K142" s="316">
        <v>0</v>
      </c>
      <c r="L142" s="316">
        <v>1096</v>
      </c>
      <c r="M142" s="316">
        <v>8374</v>
      </c>
      <c r="N142" s="316">
        <v>1124</v>
      </c>
      <c r="O142" s="316">
        <v>0</v>
      </c>
      <c r="P142" s="316">
        <v>0</v>
      </c>
      <c r="Q142" s="316">
        <v>0</v>
      </c>
      <c r="R142" s="316">
        <v>1124</v>
      </c>
      <c r="S142" s="316">
        <v>0</v>
      </c>
      <c r="T142" s="316">
        <v>0</v>
      </c>
      <c r="U142" s="316">
        <v>0</v>
      </c>
      <c r="V142" s="316">
        <v>6510</v>
      </c>
      <c r="W142" s="316">
        <v>1864</v>
      </c>
      <c r="X142" s="316">
        <v>0</v>
      </c>
      <c r="Y142" s="316">
        <v>0</v>
      </c>
      <c r="Z142" s="316">
        <v>-276</v>
      </c>
      <c r="AA142" s="316">
        <v>0</v>
      </c>
      <c r="AB142" s="316">
        <v>51</v>
      </c>
      <c r="AC142" s="316">
        <v>0</v>
      </c>
    </row>
    <row r="143" spans="1:29">
      <c r="A143" s="243" t="s">
        <v>1696</v>
      </c>
      <c r="B143" s="316">
        <v>0</v>
      </c>
      <c r="C143" s="316">
        <v>13673</v>
      </c>
      <c r="D143" s="316">
        <v>7679</v>
      </c>
      <c r="E143" s="316">
        <v>0</v>
      </c>
      <c r="F143" s="316">
        <v>21352</v>
      </c>
      <c r="G143" s="316">
        <v>4450</v>
      </c>
      <c r="H143" s="316">
        <v>0</v>
      </c>
      <c r="I143" s="316">
        <v>0</v>
      </c>
      <c r="J143" s="316">
        <v>0</v>
      </c>
      <c r="K143" s="316">
        <v>0</v>
      </c>
      <c r="L143" s="316">
        <v>4450</v>
      </c>
      <c r="M143" s="316">
        <v>25802</v>
      </c>
      <c r="N143" s="316">
        <v>1409</v>
      </c>
      <c r="O143" s="316">
        <v>0</v>
      </c>
      <c r="P143" s="316">
        <v>105</v>
      </c>
      <c r="Q143" s="316">
        <v>0</v>
      </c>
      <c r="R143" s="316">
        <v>1514</v>
      </c>
      <c r="S143" s="316">
        <v>0</v>
      </c>
      <c r="T143" s="316">
        <v>0</v>
      </c>
      <c r="U143" s="316">
        <v>0</v>
      </c>
      <c r="V143" s="316">
        <v>8250</v>
      </c>
      <c r="W143" s="316">
        <v>1514</v>
      </c>
      <c r="X143" s="316">
        <v>4974</v>
      </c>
      <c r="Y143" s="316">
        <v>11064</v>
      </c>
      <c r="Z143" s="316">
        <v>7100</v>
      </c>
      <c r="AA143" s="316">
        <v>-1041</v>
      </c>
      <c r="AB143" s="316">
        <v>0</v>
      </c>
      <c r="AC143" s="316">
        <v>-19470</v>
      </c>
    </row>
    <row r="144" spans="1:29">
      <c r="A144" s="243" t="s">
        <v>1923</v>
      </c>
      <c r="B144" s="316">
        <v>800</v>
      </c>
      <c r="C144" s="316">
        <v>604</v>
      </c>
      <c r="D144" s="316">
        <v>0</v>
      </c>
      <c r="E144" s="316">
        <v>251</v>
      </c>
      <c r="F144" s="316">
        <v>1655</v>
      </c>
      <c r="G144" s="316">
        <v>5154</v>
      </c>
      <c r="H144" s="316">
        <v>0</v>
      </c>
      <c r="I144" s="316">
        <v>0</v>
      </c>
      <c r="J144" s="316">
        <v>0</v>
      </c>
      <c r="K144" s="316">
        <v>0</v>
      </c>
      <c r="L144" s="316">
        <v>5154</v>
      </c>
      <c r="M144" s="316">
        <v>6809</v>
      </c>
      <c r="N144" s="316">
        <v>0</v>
      </c>
      <c r="O144" s="316">
        <v>0</v>
      </c>
      <c r="P144" s="316">
        <v>0</v>
      </c>
      <c r="Q144" s="316">
        <v>0</v>
      </c>
      <c r="R144" s="316">
        <v>0</v>
      </c>
      <c r="S144" s="316">
        <v>0</v>
      </c>
      <c r="T144" s="316">
        <v>0</v>
      </c>
      <c r="U144" s="316">
        <v>0</v>
      </c>
      <c r="V144" s="316">
        <v>5155</v>
      </c>
      <c r="W144" s="316">
        <v>400</v>
      </c>
      <c r="X144" s="316">
        <v>500</v>
      </c>
      <c r="Y144" s="316">
        <v>754</v>
      </c>
      <c r="Z144" s="316">
        <v>212</v>
      </c>
      <c r="AA144" s="316">
        <v>-830</v>
      </c>
      <c r="AB144" s="316">
        <v>0</v>
      </c>
      <c r="AC144" s="316">
        <v>0</v>
      </c>
    </row>
    <row r="145" spans="1:29">
      <c r="A145" s="243" t="s">
        <v>1935</v>
      </c>
      <c r="B145" s="316">
        <v>0</v>
      </c>
      <c r="C145" s="316">
        <v>53119</v>
      </c>
      <c r="D145" s="316">
        <v>6093</v>
      </c>
      <c r="E145" s="316">
        <v>0</v>
      </c>
      <c r="F145" s="316">
        <v>59212</v>
      </c>
      <c r="G145" s="316">
        <v>4429</v>
      </c>
      <c r="H145" s="316">
        <v>2810</v>
      </c>
      <c r="I145" s="316">
        <v>794</v>
      </c>
      <c r="J145" s="316">
        <v>694</v>
      </c>
      <c r="K145" s="316">
        <v>0</v>
      </c>
      <c r="L145" s="316">
        <v>5223</v>
      </c>
      <c r="M145" s="316">
        <v>64435</v>
      </c>
      <c r="N145" s="316">
        <v>4893</v>
      </c>
      <c r="O145" s="316">
        <v>0</v>
      </c>
      <c r="P145" s="316">
        <v>0</v>
      </c>
      <c r="Q145" s="316">
        <v>0</v>
      </c>
      <c r="R145" s="316">
        <v>4893</v>
      </c>
      <c r="S145" s="316">
        <v>0</v>
      </c>
      <c r="T145" s="316">
        <v>0</v>
      </c>
      <c r="U145" s="316">
        <v>0</v>
      </c>
      <c r="V145" s="316">
        <v>25624</v>
      </c>
      <c r="W145" s="316">
        <v>4893</v>
      </c>
      <c r="X145" s="316">
        <v>387</v>
      </c>
      <c r="Y145" s="316">
        <v>33531</v>
      </c>
      <c r="Z145" s="316">
        <v>32732</v>
      </c>
      <c r="AA145" s="316">
        <v>10500</v>
      </c>
      <c r="AB145" s="316">
        <v>0</v>
      </c>
      <c r="AC145" s="316">
        <v>-10700</v>
      </c>
    </row>
    <row r="146" spans="1:29">
      <c r="A146" s="243" t="s">
        <v>1953</v>
      </c>
      <c r="B146" s="316">
        <v>2407</v>
      </c>
      <c r="C146" s="316">
        <v>908</v>
      </c>
      <c r="D146" s="316">
        <v>723</v>
      </c>
      <c r="E146" s="316">
        <v>152</v>
      </c>
      <c r="F146" s="316">
        <v>4190</v>
      </c>
      <c r="G146" s="316">
        <v>443</v>
      </c>
      <c r="H146" s="316">
        <v>0</v>
      </c>
      <c r="I146" s="316">
        <v>0</v>
      </c>
      <c r="J146" s="316">
        <v>0</v>
      </c>
      <c r="K146" s="316">
        <v>0</v>
      </c>
      <c r="L146" s="316">
        <v>443</v>
      </c>
      <c r="M146" s="316">
        <v>4633</v>
      </c>
      <c r="N146" s="316">
        <v>0</v>
      </c>
      <c r="O146" s="316">
        <v>0</v>
      </c>
      <c r="P146" s="316">
        <v>0</v>
      </c>
      <c r="Q146" s="316">
        <v>0</v>
      </c>
      <c r="R146" s="316">
        <v>0</v>
      </c>
      <c r="S146" s="316">
        <v>0</v>
      </c>
      <c r="T146" s="316">
        <v>0</v>
      </c>
      <c r="U146" s="316">
        <v>0</v>
      </c>
      <c r="V146" s="316">
        <v>2532</v>
      </c>
      <c r="W146" s="316">
        <v>28</v>
      </c>
      <c r="X146" s="316">
        <v>2000</v>
      </c>
      <c r="Y146" s="316">
        <v>73</v>
      </c>
      <c r="Z146" s="316">
        <v>-30</v>
      </c>
      <c r="AA146" s="316">
        <v>0</v>
      </c>
      <c r="AB146" s="316">
        <v>0</v>
      </c>
      <c r="AC146" s="316">
        <v>-2787</v>
      </c>
    </row>
    <row r="147" spans="1:29">
      <c r="A147" s="243" t="s">
        <v>1965</v>
      </c>
      <c r="B147" s="316">
        <v>0</v>
      </c>
      <c r="C147" s="316">
        <v>4300</v>
      </c>
      <c r="D147" s="316">
        <v>649</v>
      </c>
      <c r="E147" s="316">
        <v>14</v>
      </c>
      <c r="F147" s="316">
        <v>4963</v>
      </c>
      <c r="G147" s="316">
        <v>1000</v>
      </c>
      <c r="H147" s="316">
        <v>0</v>
      </c>
      <c r="I147" s="316">
        <v>0</v>
      </c>
      <c r="J147" s="316">
        <v>0</v>
      </c>
      <c r="K147" s="316">
        <v>0</v>
      </c>
      <c r="L147" s="316">
        <v>1000</v>
      </c>
      <c r="M147" s="316">
        <v>5963</v>
      </c>
      <c r="N147" s="316">
        <v>0</v>
      </c>
      <c r="O147" s="316">
        <v>0</v>
      </c>
      <c r="P147" s="316">
        <v>0</v>
      </c>
      <c r="Q147" s="316">
        <v>0</v>
      </c>
      <c r="R147" s="316">
        <v>0</v>
      </c>
      <c r="S147" s="316">
        <v>0</v>
      </c>
      <c r="T147" s="316">
        <v>0</v>
      </c>
      <c r="U147" s="316">
        <v>0</v>
      </c>
      <c r="V147" s="316">
        <v>2297</v>
      </c>
      <c r="W147" s="316">
        <v>200</v>
      </c>
      <c r="X147" s="316">
        <v>0</v>
      </c>
      <c r="Y147" s="316">
        <v>3466</v>
      </c>
      <c r="Z147" s="316">
        <v>3266</v>
      </c>
      <c r="AA147" s="316">
        <v>1977</v>
      </c>
      <c r="AB147" s="316">
        <v>-300</v>
      </c>
      <c r="AC147" s="316">
        <v>-4173</v>
      </c>
    </row>
    <row r="148" spans="1:29">
      <c r="A148" s="243" t="s">
        <v>2046</v>
      </c>
      <c r="B148" s="316">
        <v>2103</v>
      </c>
      <c r="C148" s="316">
        <v>36217</v>
      </c>
      <c r="D148" s="316">
        <v>505</v>
      </c>
      <c r="E148" s="316">
        <v>200</v>
      </c>
      <c r="F148" s="316">
        <v>39025</v>
      </c>
      <c r="G148" s="316">
        <v>1005</v>
      </c>
      <c r="H148" s="316">
        <v>0</v>
      </c>
      <c r="I148" s="316">
        <v>0</v>
      </c>
      <c r="J148" s="316">
        <v>0</v>
      </c>
      <c r="K148" s="316">
        <v>0</v>
      </c>
      <c r="L148" s="316">
        <v>1005</v>
      </c>
      <c r="M148" s="316">
        <v>40030</v>
      </c>
      <c r="N148" s="316">
        <v>0</v>
      </c>
      <c r="O148" s="316">
        <v>0</v>
      </c>
      <c r="P148" s="316">
        <v>0</v>
      </c>
      <c r="Q148" s="316">
        <v>0</v>
      </c>
      <c r="R148" s="316">
        <v>0</v>
      </c>
      <c r="S148" s="316">
        <v>0</v>
      </c>
      <c r="T148" s="316">
        <v>0</v>
      </c>
      <c r="U148" s="316">
        <v>0</v>
      </c>
      <c r="V148" s="316">
        <v>18824</v>
      </c>
      <c r="W148" s="316">
        <v>1549</v>
      </c>
      <c r="X148" s="316">
        <v>1600</v>
      </c>
      <c r="Y148" s="316">
        <v>18057</v>
      </c>
      <c r="Z148" s="316">
        <v>17711</v>
      </c>
      <c r="AA148" s="316">
        <v>0</v>
      </c>
      <c r="AB148" s="316">
        <v>0</v>
      </c>
      <c r="AC148" s="316">
        <v>-19656</v>
      </c>
    </row>
    <row r="149" spans="1:29">
      <c r="A149" s="243" t="s">
        <v>2256</v>
      </c>
      <c r="B149" s="316">
        <v>0</v>
      </c>
      <c r="C149" s="316">
        <v>33223</v>
      </c>
      <c r="D149" s="316">
        <v>1747</v>
      </c>
      <c r="E149" s="316">
        <v>1142</v>
      </c>
      <c r="F149" s="316">
        <v>36112</v>
      </c>
      <c r="G149" s="316">
        <v>1269</v>
      </c>
      <c r="H149" s="316">
        <v>0</v>
      </c>
      <c r="I149" s="316">
        <v>0</v>
      </c>
      <c r="J149" s="316">
        <v>0</v>
      </c>
      <c r="K149" s="316">
        <v>0</v>
      </c>
      <c r="L149" s="316">
        <v>1269</v>
      </c>
      <c r="M149" s="316">
        <v>37381</v>
      </c>
      <c r="N149" s="316">
        <v>0</v>
      </c>
      <c r="O149" s="316">
        <v>0</v>
      </c>
      <c r="P149" s="316">
        <v>0</v>
      </c>
      <c r="Q149" s="316">
        <v>0</v>
      </c>
      <c r="R149" s="316">
        <v>0</v>
      </c>
      <c r="S149" s="316">
        <v>0</v>
      </c>
      <c r="T149" s="316">
        <v>0</v>
      </c>
      <c r="U149" s="316">
        <v>452</v>
      </c>
      <c r="V149" s="316">
        <v>6803</v>
      </c>
      <c r="W149" s="316">
        <v>4327</v>
      </c>
      <c r="X149" s="316">
        <v>15448</v>
      </c>
      <c r="Y149" s="316">
        <v>11255</v>
      </c>
      <c r="Z149" s="316">
        <v>11255</v>
      </c>
      <c r="AA149" s="316">
        <v>8296</v>
      </c>
      <c r="AB149" s="316">
        <v>0</v>
      </c>
      <c r="AC149" s="316">
        <v>-4905</v>
      </c>
    </row>
    <row r="150" spans="1:29">
      <c r="A150" s="243" t="s">
        <v>2349</v>
      </c>
      <c r="B150" s="316">
        <v>0</v>
      </c>
      <c r="C150" s="316">
        <v>15724</v>
      </c>
      <c r="D150" s="316">
        <v>150</v>
      </c>
      <c r="E150" s="316">
        <v>0</v>
      </c>
      <c r="F150" s="316">
        <v>15874</v>
      </c>
      <c r="G150" s="316">
        <v>2080</v>
      </c>
      <c r="H150" s="316">
        <v>0</v>
      </c>
      <c r="I150" s="316">
        <v>0</v>
      </c>
      <c r="J150" s="316">
        <v>0</v>
      </c>
      <c r="K150" s="316">
        <v>0</v>
      </c>
      <c r="L150" s="316">
        <v>2080</v>
      </c>
      <c r="M150" s="316">
        <v>17954</v>
      </c>
      <c r="N150" s="316">
        <v>0</v>
      </c>
      <c r="O150" s="316">
        <v>0</v>
      </c>
      <c r="P150" s="316">
        <v>0</v>
      </c>
      <c r="Q150" s="316">
        <v>0</v>
      </c>
      <c r="R150" s="316">
        <v>0</v>
      </c>
      <c r="S150" s="316">
        <v>0</v>
      </c>
      <c r="T150" s="316">
        <v>0</v>
      </c>
      <c r="U150" s="316">
        <v>0</v>
      </c>
      <c r="V150" s="316">
        <v>17790</v>
      </c>
      <c r="W150" s="316">
        <v>14</v>
      </c>
      <c r="X150" s="316">
        <v>150</v>
      </c>
      <c r="Y150" s="316">
        <v>0</v>
      </c>
      <c r="Z150" s="316">
        <v>-96</v>
      </c>
      <c r="AA150" s="316">
        <v>-1552</v>
      </c>
      <c r="AB150" s="316">
        <v>0</v>
      </c>
      <c r="AC150" s="316">
        <v>-14020</v>
      </c>
    </row>
    <row r="151" spans="1:29">
      <c r="A151" s="243" t="s">
        <v>1194</v>
      </c>
      <c r="B151" s="316">
        <v>0</v>
      </c>
      <c r="C151" s="316">
        <v>79</v>
      </c>
      <c r="D151" s="316">
        <v>2380</v>
      </c>
      <c r="E151" s="316">
        <v>445</v>
      </c>
      <c r="F151" s="316">
        <v>2904</v>
      </c>
      <c r="G151" s="316">
        <v>715</v>
      </c>
      <c r="H151" s="316">
        <v>0</v>
      </c>
      <c r="I151" s="316">
        <v>0</v>
      </c>
      <c r="J151" s="316">
        <v>0</v>
      </c>
      <c r="K151" s="316">
        <v>0</v>
      </c>
      <c r="L151" s="316">
        <v>715</v>
      </c>
      <c r="M151" s="316">
        <v>3619</v>
      </c>
      <c r="N151" s="316">
        <v>0</v>
      </c>
      <c r="O151" s="316">
        <v>0</v>
      </c>
      <c r="P151" s="316">
        <v>0</v>
      </c>
      <c r="Q151" s="316">
        <v>0</v>
      </c>
      <c r="R151" s="316">
        <v>0</v>
      </c>
      <c r="S151" s="316">
        <v>0</v>
      </c>
      <c r="T151" s="316">
        <v>0</v>
      </c>
      <c r="U151" s="316">
        <v>0</v>
      </c>
      <c r="V151" s="316">
        <v>706</v>
      </c>
      <c r="W151" s="316">
        <v>525</v>
      </c>
      <c r="X151" s="316">
        <v>92</v>
      </c>
      <c r="Y151" s="316">
        <v>2296</v>
      </c>
      <c r="Z151" s="316">
        <v>1568</v>
      </c>
      <c r="AA151" s="316">
        <v>1783</v>
      </c>
      <c r="AB151" s="316">
        <v>0</v>
      </c>
      <c r="AC151" s="316">
        <v>-5000</v>
      </c>
    </row>
    <row r="152" spans="1:29">
      <c r="A152" s="243" t="s">
        <v>1301</v>
      </c>
      <c r="B152" s="316">
        <v>1124</v>
      </c>
      <c r="C152" s="316">
        <v>26745</v>
      </c>
      <c r="D152" s="316">
        <v>395</v>
      </c>
      <c r="E152" s="316">
        <v>0</v>
      </c>
      <c r="F152" s="316">
        <v>28264</v>
      </c>
      <c r="G152" s="316">
        <v>1421</v>
      </c>
      <c r="H152" s="316">
        <v>0</v>
      </c>
      <c r="I152" s="316">
        <v>0</v>
      </c>
      <c r="J152" s="316">
        <v>0</v>
      </c>
      <c r="K152" s="316">
        <v>0</v>
      </c>
      <c r="L152" s="316">
        <v>1421</v>
      </c>
      <c r="M152" s="316">
        <v>29685</v>
      </c>
      <c r="N152" s="316">
        <v>3402</v>
      </c>
      <c r="O152" s="316">
        <v>0</v>
      </c>
      <c r="P152" s="316">
        <v>0</v>
      </c>
      <c r="Q152" s="316">
        <v>0</v>
      </c>
      <c r="R152" s="316">
        <v>3402</v>
      </c>
      <c r="S152" s="316">
        <v>0</v>
      </c>
      <c r="T152" s="316">
        <v>0</v>
      </c>
      <c r="U152" s="316">
        <v>0</v>
      </c>
      <c r="V152" s="316">
        <v>1558</v>
      </c>
      <c r="W152" s="316">
        <v>1882</v>
      </c>
      <c r="X152" s="316">
        <v>11245</v>
      </c>
      <c r="Y152" s="316">
        <v>15000</v>
      </c>
      <c r="Z152" s="316">
        <v>14399</v>
      </c>
      <c r="AA152" s="316">
        <v>0</v>
      </c>
      <c r="AB152" s="316">
        <v>0</v>
      </c>
      <c r="AC152" s="316">
        <v>0</v>
      </c>
    </row>
    <row r="153" spans="1:29">
      <c r="A153" s="243" t="s">
        <v>1573</v>
      </c>
      <c r="B153" s="316">
        <v>4236</v>
      </c>
      <c r="C153" s="316">
        <v>5103</v>
      </c>
      <c r="D153" s="316">
        <v>714</v>
      </c>
      <c r="E153" s="316">
        <v>0</v>
      </c>
      <c r="F153" s="316">
        <v>10053</v>
      </c>
      <c r="G153" s="316">
        <v>670</v>
      </c>
      <c r="H153" s="316">
        <v>0</v>
      </c>
      <c r="I153" s="316">
        <v>0</v>
      </c>
      <c r="J153" s="316">
        <v>0</v>
      </c>
      <c r="K153" s="316">
        <v>0</v>
      </c>
      <c r="L153" s="316">
        <v>670</v>
      </c>
      <c r="M153" s="316">
        <v>10723</v>
      </c>
      <c r="N153" s="316">
        <v>0</v>
      </c>
      <c r="O153" s="316">
        <v>0</v>
      </c>
      <c r="P153" s="316">
        <v>0</v>
      </c>
      <c r="Q153" s="316">
        <v>0</v>
      </c>
      <c r="R153" s="316">
        <v>0</v>
      </c>
      <c r="S153" s="316">
        <v>0</v>
      </c>
      <c r="T153" s="316">
        <v>0</v>
      </c>
      <c r="U153" s="316">
        <v>0</v>
      </c>
      <c r="V153" s="316">
        <v>3848</v>
      </c>
      <c r="W153" s="316">
        <v>3752</v>
      </c>
      <c r="X153" s="316">
        <v>623</v>
      </c>
      <c r="Y153" s="316">
        <v>2500</v>
      </c>
      <c r="Z153" s="316">
        <v>2076</v>
      </c>
      <c r="AA153" s="316">
        <v>0</v>
      </c>
      <c r="AB153" s="316">
        <v>0</v>
      </c>
      <c r="AC153" s="316">
        <v>0</v>
      </c>
    </row>
    <row r="154" spans="1:29">
      <c r="A154" s="243" t="s">
        <v>1621</v>
      </c>
      <c r="B154" s="316">
        <v>15000</v>
      </c>
      <c r="C154" s="316">
        <v>16663</v>
      </c>
      <c r="D154" s="316">
        <v>723</v>
      </c>
      <c r="E154" s="316">
        <v>525</v>
      </c>
      <c r="F154" s="316">
        <v>32911</v>
      </c>
      <c r="G154" s="316">
        <v>1955</v>
      </c>
      <c r="H154" s="316">
        <v>0</v>
      </c>
      <c r="I154" s="316">
        <v>3874</v>
      </c>
      <c r="J154" s="316">
        <v>0</v>
      </c>
      <c r="K154" s="316">
        <v>0</v>
      </c>
      <c r="L154" s="316">
        <v>5829</v>
      </c>
      <c r="M154" s="316">
        <v>38740</v>
      </c>
      <c r="N154" s="316">
        <v>1025</v>
      </c>
      <c r="O154" s="316">
        <v>0</v>
      </c>
      <c r="P154" s="316">
        <v>0</v>
      </c>
      <c r="Q154" s="316">
        <v>0</v>
      </c>
      <c r="R154" s="316">
        <v>1025</v>
      </c>
      <c r="S154" s="316">
        <v>0</v>
      </c>
      <c r="T154" s="316">
        <v>0</v>
      </c>
      <c r="U154" s="316">
        <v>0</v>
      </c>
      <c r="V154" s="316">
        <v>3674</v>
      </c>
      <c r="W154" s="316">
        <v>3454</v>
      </c>
      <c r="X154" s="316">
        <v>10293</v>
      </c>
      <c r="Y154" s="316">
        <v>21319</v>
      </c>
      <c r="Z154" s="316">
        <v>19404</v>
      </c>
      <c r="AA154" s="316">
        <v>17958</v>
      </c>
      <c r="AB154" s="316">
        <v>-525</v>
      </c>
      <c r="AC154" s="316">
        <v>0</v>
      </c>
    </row>
    <row r="155" spans="1:29">
      <c r="A155" s="243" t="s">
        <v>1761</v>
      </c>
      <c r="B155" s="316">
        <v>0</v>
      </c>
      <c r="C155" s="316">
        <v>3184</v>
      </c>
      <c r="D155" s="316">
        <v>40</v>
      </c>
      <c r="E155" s="316">
        <v>38</v>
      </c>
      <c r="F155" s="316">
        <v>3262</v>
      </c>
      <c r="G155" s="316">
        <v>345</v>
      </c>
      <c r="H155" s="316">
        <v>0</v>
      </c>
      <c r="I155" s="316">
        <v>0</v>
      </c>
      <c r="J155" s="316">
        <v>0</v>
      </c>
      <c r="K155" s="316">
        <v>0</v>
      </c>
      <c r="L155" s="316">
        <v>345</v>
      </c>
      <c r="M155" s="316">
        <v>3607</v>
      </c>
      <c r="N155" s="316">
        <v>0</v>
      </c>
      <c r="O155" s="316">
        <v>0</v>
      </c>
      <c r="P155" s="316">
        <v>0</v>
      </c>
      <c r="Q155" s="316">
        <v>0</v>
      </c>
      <c r="R155" s="316">
        <v>0</v>
      </c>
      <c r="S155" s="316">
        <v>0</v>
      </c>
      <c r="T155" s="316">
        <v>0</v>
      </c>
      <c r="U155" s="316">
        <v>0</v>
      </c>
      <c r="V155" s="316">
        <v>684</v>
      </c>
      <c r="W155" s="316">
        <v>1168</v>
      </c>
      <c r="X155" s="316">
        <v>1755</v>
      </c>
      <c r="Y155" s="316">
        <v>0</v>
      </c>
      <c r="Z155" s="316">
        <v>-11</v>
      </c>
      <c r="AA155" s="316">
        <v>0</v>
      </c>
      <c r="AB155" s="316">
        <v>-11</v>
      </c>
      <c r="AC155" s="316">
        <v>1567</v>
      </c>
    </row>
    <row r="156" spans="1:29">
      <c r="A156" s="243" t="s">
        <v>1860</v>
      </c>
      <c r="B156" s="316">
        <v>2948</v>
      </c>
      <c r="C156" s="316">
        <v>21919</v>
      </c>
      <c r="D156" s="316">
        <v>3526</v>
      </c>
      <c r="E156" s="316">
        <v>295</v>
      </c>
      <c r="F156" s="316">
        <v>28688</v>
      </c>
      <c r="G156" s="316">
        <v>1350</v>
      </c>
      <c r="H156" s="316">
        <v>0</v>
      </c>
      <c r="I156" s="316">
        <v>0</v>
      </c>
      <c r="J156" s="316">
        <v>0</v>
      </c>
      <c r="K156" s="316">
        <v>0</v>
      </c>
      <c r="L156" s="316">
        <v>1350</v>
      </c>
      <c r="M156" s="316">
        <v>30038</v>
      </c>
      <c r="N156" s="316">
        <v>0</v>
      </c>
      <c r="O156" s="316">
        <v>0</v>
      </c>
      <c r="P156" s="316">
        <v>0</v>
      </c>
      <c r="Q156" s="316">
        <v>0</v>
      </c>
      <c r="R156" s="316">
        <v>0</v>
      </c>
      <c r="S156" s="316">
        <v>0</v>
      </c>
      <c r="T156" s="316">
        <v>0</v>
      </c>
      <c r="U156" s="316">
        <v>0</v>
      </c>
      <c r="V156" s="316">
        <v>3240</v>
      </c>
      <c r="W156" s="316">
        <v>6880</v>
      </c>
      <c r="X156" s="316">
        <v>13806</v>
      </c>
      <c r="Y156" s="316">
        <v>6112</v>
      </c>
      <c r="Z156" s="316">
        <v>3526</v>
      </c>
      <c r="AA156" s="316">
        <v>-2734</v>
      </c>
      <c r="AB156" s="316">
        <v>-7</v>
      </c>
      <c r="AC156" s="316">
        <v>-21400</v>
      </c>
    </row>
    <row r="157" spans="1:29">
      <c r="A157" s="243" t="s">
        <v>1908</v>
      </c>
      <c r="B157" s="316">
        <v>2430</v>
      </c>
      <c r="C157" s="316">
        <v>3336</v>
      </c>
      <c r="D157" s="316">
        <v>1008</v>
      </c>
      <c r="E157" s="316">
        <v>416</v>
      </c>
      <c r="F157" s="316">
        <v>7190</v>
      </c>
      <c r="G157" s="316">
        <v>0</v>
      </c>
      <c r="H157" s="316">
        <v>0</v>
      </c>
      <c r="I157" s="316">
        <v>0</v>
      </c>
      <c r="J157" s="316">
        <v>0</v>
      </c>
      <c r="K157" s="316">
        <v>0</v>
      </c>
      <c r="L157" s="316">
        <v>0</v>
      </c>
      <c r="M157" s="316">
        <v>7190</v>
      </c>
      <c r="N157" s="316">
        <v>3500</v>
      </c>
      <c r="O157" s="316">
        <v>0</v>
      </c>
      <c r="P157" s="316">
        <v>0</v>
      </c>
      <c r="Q157" s="316">
        <v>0</v>
      </c>
      <c r="R157" s="316">
        <v>3500</v>
      </c>
      <c r="S157" s="316">
        <v>0</v>
      </c>
      <c r="T157" s="316">
        <v>0</v>
      </c>
      <c r="U157" s="316">
        <v>0</v>
      </c>
      <c r="V157" s="316">
        <v>475</v>
      </c>
      <c r="W157" s="316">
        <v>2444</v>
      </c>
      <c r="X157" s="316">
        <v>2653</v>
      </c>
      <c r="Y157" s="316">
        <v>1618</v>
      </c>
      <c r="Z157" s="316">
        <v>1051</v>
      </c>
      <c r="AA157" s="316">
        <v>405</v>
      </c>
      <c r="AB157" s="316">
        <v>0</v>
      </c>
      <c r="AC157" s="316">
        <v>0</v>
      </c>
    </row>
    <row r="158" spans="1:29">
      <c r="A158" s="243" t="s">
        <v>1209</v>
      </c>
      <c r="B158" s="316">
        <v>1530</v>
      </c>
      <c r="C158" s="316">
        <v>0</v>
      </c>
      <c r="D158" s="316">
        <v>521</v>
      </c>
      <c r="E158" s="316">
        <v>0</v>
      </c>
      <c r="F158" s="316">
        <v>2051</v>
      </c>
      <c r="G158" s="316">
        <v>31278.644</v>
      </c>
      <c r="H158" s="316">
        <v>0</v>
      </c>
      <c r="I158" s="316">
        <v>0</v>
      </c>
      <c r="J158" s="316">
        <v>0</v>
      </c>
      <c r="K158" s="316">
        <v>0</v>
      </c>
      <c r="L158" s="316">
        <v>31278.644</v>
      </c>
      <c r="M158" s="316">
        <v>33329.644</v>
      </c>
      <c r="N158" s="316">
        <v>0</v>
      </c>
      <c r="O158" s="316">
        <v>0</v>
      </c>
      <c r="P158" s="316">
        <v>0</v>
      </c>
      <c r="Q158" s="316">
        <v>0</v>
      </c>
      <c r="R158" s="316">
        <v>0</v>
      </c>
      <c r="S158" s="316">
        <v>0</v>
      </c>
      <c r="T158" s="316">
        <v>0</v>
      </c>
      <c r="U158" s="316">
        <v>0</v>
      </c>
      <c r="V158" s="316">
        <v>28112.144</v>
      </c>
      <c r="W158" s="316">
        <v>0</v>
      </c>
      <c r="X158" s="316">
        <v>4259</v>
      </c>
      <c r="Y158" s="316">
        <v>958.5</v>
      </c>
      <c r="Z158" s="316">
        <v>928.5</v>
      </c>
      <c r="AA158" s="316">
        <v>0</v>
      </c>
      <c r="AB158" s="316">
        <v>0</v>
      </c>
      <c r="AC158" s="316">
        <v>-8212</v>
      </c>
    </row>
    <row r="159" spans="1:29">
      <c r="A159" s="243" t="s">
        <v>1449</v>
      </c>
      <c r="B159" s="316">
        <v>0</v>
      </c>
      <c r="C159" s="316">
        <v>1950</v>
      </c>
      <c r="D159" s="316">
        <v>390</v>
      </c>
      <c r="E159" s="316">
        <v>0</v>
      </c>
      <c r="F159" s="316">
        <v>2340</v>
      </c>
      <c r="G159" s="316">
        <v>44648</v>
      </c>
      <c r="H159" s="316">
        <v>0</v>
      </c>
      <c r="I159" s="316">
        <v>0</v>
      </c>
      <c r="J159" s="316">
        <v>0</v>
      </c>
      <c r="K159" s="316">
        <v>0</v>
      </c>
      <c r="L159" s="316">
        <v>44648</v>
      </c>
      <c r="M159" s="316">
        <v>46988</v>
      </c>
      <c r="N159" s="316">
        <v>0</v>
      </c>
      <c r="O159" s="316">
        <v>0</v>
      </c>
      <c r="P159" s="316">
        <v>0</v>
      </c>
      <c r="Q159" s="316">
        <v>0</v>
      </c>
      <c r="R159" s="316">
        <v>0</v>
      </c>
      <c r="S159" s="316">
        <v>0</v>
      </c>
      <c r="T159" s="316">
        <v>0</v>
      </c>
      <c r="U159" s="316">
        <v>0</v>
      </c>
      <c r="V159" s="316">
        <v>36323</v>
      </c>
      <c r="W159" s="316">
        <v>0</v>
      </c>
      <c r="X159" s="316">
        <v>10007</v>
      </c>
      <c r="Y159" s="316">
        <v>658</v>
      </c>
      <c r="Z159" s="316">
        <v>-842</v>
      </c>
      <c r="AA159" s="316">
        <v>0</v>
      </c>
      <c r="AB159" s="316">
        <v>0</v>
      </c>
      <c r="AC159" s="316">
        <v>-13810</v>
      </c>
    </row>
    <row r="160" spans="1:29">
      <c r="A160" s="243" t="s">
        <v>1725</v>
      </c>
      <c r="B160" s="316">
        <v>1049</v>
      </c>
      <c r="C160" s="316">
        <v>23190</v>
      </c>
      <c r="D160" s="316">
        <v>122</v>
      </c>
      <c r="E160" s="316">
        <v>309</v>
      </c>
      <c r="F160" s="316">
        <v>24670</v>
      </c>
      <c r="G160" s="316">
        <v>5011</v>
      </c>
      <c r="H160" s="316">
        <v>0</v>
      </c>
      <c r="I160" s="316">
        <v>895</v>
      </c>
      <c r="J160" s="316">
        <v>0</v>
      </c>
      <c r="K160" s="316">
        <v>0</v>
      </c>
      <c r="L160" s="316">
        <v>5906</v>
      </c>
      <c r="M160" s="316">
        <v>30576</v>
      </c>
      <c r="N160" s="316">
        <v>0</v>
      </c>
      <c r="O160" s="316">
        <v>0</v>
      </c>
      <c r="P160" s="316">
        <v>0</v>
      </c>
      <c r="Q160" s="316">
        <v>0</v>
      </c>
      <c r="R160" s="316">
        <v>0</v>
      </c>
      <c r="S160" s="316">
        <v>0</v>
      </c>
      <c r="T160" s="316">
        <v>0</v>
      </c>
      <c r="U160" s="316">
        <v>0</v>
      </c>
      <c r="V160" s="316">
        <v>10484</v>
      </c>
      <c r="W160" s="316">
        <v>1438</v>
      </c>
      <c r="X160" s="316">
        <v>14244</v>
      </c>
      <c r="Y160" s="316">
        <v>4410</v>
      </c>
      <c r="Z160" s="316">
        <v>3527</v>
      </c>
      <c r="AA160" s="316">
        <v>-12065</v>
      </c>
      <c r="AB160" s="316">
        <v>0</v>
      </c>
      <c r="AC160" s="316">
        <v>-32817</v>
      </c>
    </row>
    <row r="161" spans="1:29">
      <c r="A161" s="243" t="s">
        <v>1833</v>
      </c>
      <c r="B161" s="316">
        <v>0</v>
      </c>
      <c r="C161" s="316">
        <v>15409</v>
      </c>
      <c r="D161" s="316">
        <v>755</v>
      </c>
      <c r="E161" s="316">
        <v>0</v>
      </c>
      <c r="F161" s="316">
        <v>16164</v>
      </c>
      <c r="G161" s="316">
        <v>968</v>
      </c>
      <c r="H161" s="316">
        <v>57</v>
      </c>
      <c r="I161" s="316">
        <v>4931</v>
      </c>
      <c r="J161" s="316">
        <v>0</v>
      </c>
      <c r="K161" s="316">
        <v>0</v>
      </c>
      <c r="L161" s="316">
        <v>5899</v>
      </c>
      <c r="M161" s="316">
        <v>22063</v>
      </c>
      <c r="N161" s="316">
        <v>0</v>
      </c>
      <c r="O161" s="316">
        <v>0</v>
      </c>
      <c r="P161" s="316">
        <v>0</v>
      </c>
      <c r="Q161" s="316">
        <v>0</v>
      </c>
      <c r="R161" s="316">
        <v>0</v>
      </c>
      <c r="S161" s="316">
        <v>0</v>
      </c>
      <c r="T161" s="316">
        <v>0</v>
      </c>
      <c r="U161" s="316">
        <v>0</v>
      </c>
      <c r="V161" s="316">
        <v>4470</v>
      </c>
      <c r="W161" s="316">
        <v>800</v>
      </c>
      <c r="X161" s="316">
        <v>3878</v>
      </c>
      <c r="Y161" s="316">
        <v>12915</v>
      </c>
      <c r="Z161" s="316">
        <v>5232</v>
      </c>
      <c r="AA161" s="316">
        <v>-2086</v>
      </c>
      <c r="AB161" s="316">
        <v>-83</v>
      </c>
      <c r="AC161" s="316">
        <v>-9279</v>
      </c>
    </row>
    <row r="162" spans="1:29">
      <c r="A162" s="243" t="s">
        <v>2034</v>
      </c>
      <c r="B162" s="316">
        <v>5399</v>
      </c>
      <c r="C162" s="316">
        <v>25934</v>
      </c>
      <c r="D162" s="316">
        <v>3065</v>
      </c>
      <c r="E162" s="316">
        <v>30</v>
      </c>
      <c r="F162" s="316">
        <v>34428</v>
      </c>
      <c r="G162" s="316">
        <v>1228</v>
      </c>
      <c r="H162" s="316">
        <v>0</v>
      </c>
      <c r="I162" s="316">
        <v>0</v>
      </c>
      <c r="J162" s="316">
        <v>0</v>
      </c>
      <c r="K162" s="316">
        <v>2869</v>
      </c>
      <c r="L162" s="316">
        <v>4097</v>
      </c>
      <c r="M162" s="316">
        <v>38525</v>
      </c>
      <c r="N162" s="316">
        <v>1927</v>
      </c>
      <c r="O162" s="316">
        <v>0</v>
      </c>
      <c r="P162" s="316">
        <v>0</v>
      </c>
      <c r="Q162" s="316">
        <v>0</v>
      </c>
      <c r="R162" s="316">
        <v>1927</v>
      </c>
      <c r="S162" s="316">
        <v>0</v>
      </c>
      <c r="T162" s="316">
        <v>0</v>
      </c>
      <c r="U162" s="316">
        <v>0</v>
      </c>
      <c r="V162" s="316">
        <v>20046</v>
      </c>
      <c r="W162" s="316">
        <v>1760</v>
      </c>
      <c r="X162" s="316">
        <v>12094</v>
      </c>
      <c r="Y162" s="316">
        <v>4625</v>
      </c>
      <c r="Z162" s="316">
        <v>4302</v>
      </c>
      <c r="AA162" s="316">
        <v>0</v>
      </c>
      <c r="AB162" s="316">
        <v>0</v>
      </c>
      <c r="AC162" s="316">
        <v>-8868</v>
      </c>
    </row>
    <row r="163" spans="1:29">
      <c r="A163" s="243" t="s">
        <v>2037</v>
      </c>
      <c r="B163" s="316">
        <v>0</v>
      </c>
      <c r="C163" s="316">
        <v>19523</v>
      </c>
      <c r="D163" s="316">
        <v>2535</v>
      </c>
      <c r="E163" s="316">
        <v>720</v>
      </c>
      <c r="F163" s="316">
        <v>22778</v>
      </c>
      <c r="G163" s="316">
        <v>7866</v>
      </c>
      <c r="H163" s="316">
        <v>0</v>
      </c>
      <c r="I163" s="316">
        <v>0</v>
      </c>
      <c r="J163" s="316">
        <v>0</v>
      </c>
      <c r="K163" s="316">
        <v>0</v>
      </c>
      <c r="L163" s="316">
        <v>7866</v>
      </c>
      <c r="M163" s="316">
        <v>30644</v>
      </c>
      <c r="N163" s="316">
        <v>0</v>
      </c>
      <c r="O163" s="316">
        <v>0</v>
      </c>
      <c r="P163" s="316">
        <v>0</v>
      </c>
      <c r="Q163" s="316">
        <v>0</v>
      </c>
      <c r="R163" s="316">
        <v>0</v>
      </c>
      <c r="S163" s="316">
        <v>0</v>
      </c>
      <c r="T163" s="316">
        <v>0</v>
      </c>
      <c r="U163" s="316">
        <v>0</v>
      </c>
      <c r="V163" s="316">
        <v>7828</v>
      </c>
      <c r="W163" s="316">
        <v>7699</v>
      </c>
      <c r="X163" s="316">
        <v>15117</v>
      </c>
      <c r="Y163" s="316">
        <v>0</v>
      </c>
      <c r="Z163" s="316">
        <v>-3348</v>
      </c>
      <c r="AA163" s="316">
        <v>-3222</v>
      </c>
      <c r="AB163" s="316">
        <v>0</v>
      </c>
      <c r="AC163" s="316">
        <v>-10561</v>
      </c>
    </row>
    <row r="164" spans="1:29">
      <c r="A164" s="243" t="s">
        <v>2259</v>
      </c>
      <c r="B164" s="316">
        <v>3000</v>
      </c>
      <c r="C164" s="316">
        <v>5094</v>
      </c>
      <c r="D164" s="316">
        <v>534</v>
      </c>
      <c r="E164" s="316">
        <v>385</v>
      </c>
      <c r="F164" s="316">
        <v>9013</v>
      </c>
      <c r="G164" s="316">
        <v>11875</v>
      </c>
      <c r="H164" s="316">
        <v>0</v>
      </c>
      <c r="I164" s="316">
        <v>0</v>
      </c>
      <c r="J164" s="316">
        <v>0</v>
      </c>
      <c r="K164" s="316">
        <v>0</v>
      </c>
      <c r="L164" s="316">
        <v>11875</v>
      </c>
      <c r="M164" s="316">
        <v>20888</v>
      </c>
      <c r="N164" s="316">
        <v>3010</v>
      </c>
      <c r="O164" s="316">
        <v>0</v>
      </c>
      <c r="P164" s="316">
        <v>140</v>
      </c>
      <c r="Q164" s="316">
        <v>0</v>
      </c>
      <c r="R164" s="316">
        <v>3150</v>
      </c>
      <c r="S164" s="316">
        <v>0</v>
      </c>
      <c r="T164" s="316">
        <v>0</v>
      </c>
      <c r="U164" s="316">
        <v>0</v>
      </c>
      <c r="V164" s="316">
        <v>13452</v>
      </c>
      <c r="W164" s="316">
        <v>3350</v>
      </c>
      <c r="X164" s="316">
        <v>3943</v>
      </c>
      <c r="Y164" s="316">
        <v>143</v>
      </c>
      <c r="Z164" s="316">
        <v>-770</v>
      </c>
      <c r="AA164" s="316">
        <v>5000</v>
      </c>
      <c r="AB164" s="316">
        <v>0</v>
      </c>
      <c r="AC164" s="316">
        <v>0</v>
      </c>
    </row>
    <row r="165" spans="1:29">
      <c r="A165" s="243" t="s">
        <v>1224</v>
      </c>
      <c r="B165" s="316">
        <v>1286</v>
      </c>
      <c r="C165" s="316">
        <v>1931</v>
      </c>
      <c r="D165" s="316">
        <v>1046</v>
      </c>
      <c r="E165" s="316">
        <v>81</v>
      </c>
      <c r="F165" s="316">
        <v>4344</v>
      </c>
      <c r="G165" s="316">
        <v>1330</v>
      </c>
      <c r="H165" s="316">
        <v>0</v>
      </c>
      <c r="I165" s="316">
        <v>984</v>
      </c>
      <c r="J165" s="316">
        <v>0</v>
      </c>
      <c r="K165" s="316">
        <v>0</v>
      </c>
      <c r="L165" s="316">
        <v>2314</v>
      </c>
      <c r="M165" s="316">
        <v>6658</v>
      </c>
      <c r="N165" s="316">
        <v>6075</v>
      </c>
      <c r="O165" s="316">
        <v>0</v>
      </c>
      <c r="P165" s="316">
        <v>0</v>
      </c>
      <c r="Q165" s="316">
        <v>0</v>
      </c>
      <c r="R165" s="316">
        <v>6075</v>
      </c>
      <c r="S165" s="316">
        <v>0</v>
      </c>
      <c r="T165" s="316">
        <v>0</v>
      </c>
      <c r="U165" s="316">
        <v>0</v>
      </c>
      <c r="V165" s="316">
        <v>1419</v>
      </c>
      <c r="W165" s="316">
        <v>4474</v>
      </c>
      <c r="X165" s="316">
        <v>765</v>
      </c>
      <c r="Y165" s="316">
        <v>0</v>
      </c>
      <c r="Z165" s="316">
        <v>-2623</v>
      </c>
      <c r="AA165" s="316">
        <v>0</v>
      </c>
      <c r="AB165" s="316">
        <v>-298</v>
      </c>
      <c r="AC165" s="316">
        <v>-3000</v>
      </c>
    </row>
    <row r="166" spans="1:29">
      <c r="A166" s="243" t="s">
        <v>1239</v>
      </c>
      <c r="B166" s="316">
        <v>905</v>
      </c>
      <c r="C166" s="316">
        <v>3974</v>
      </c>
      <c r="D166" s="316">
        <v>1168</v>
      </c>
      <c r="E166" s="316">
        <v>184</v>
      </c>
      <c r="F166" s="316">
        <v>6231</v>
      </c>
      <c r="G166" s="316">
        <v>2978</v>
      </c>
      <c r="H166" s="316">
        <v>0</v>
      </c>
      <c r="I166" s="316">
        <v>3000</v>
      </c>
      <c r="J166" s="316">
        <v>0</v>
      </c>
      <c r="K166" s="316">
        <v>0</v>
      </c>
      <c r="L166" s="316">
        <v>5978</v>
      </c>
      <c r="M166" s="316">
        <v>12209</v>
      </c>
      <c r="N166" s="316">
        <v>0</v>
      </c>
      <c r="O166" s="316">
        <v>0</v>
      </c>
      <c r="P166" s="316">
        <v>20</v>
      </c>
      <c r="Q166" s="316">
        <v>0</v>
      </c>
      <c r="R166" s="316">
        <v>20</v>
      </c>
      <c r="S166" s="316">
        <v>0</v>
      </c>
      <c r="T166" s="316">
        <v>0</v>
      </c>
      <c r="U166" s="316">
        <v>0</v>
      </c>
      <c r="V166" s="316">
        <v>1851</v>
      </c>
      <c r="W166" s="316">
        <v>2023</v>
      </c>
      <c r="X166" s="316">
        <v>8335</v>
      </c>
      <c r="Y166" s="316">
        <v>0</v>
      </c>
      <c r="Z166" s="316">
        <v>0</v>
      </c>
      <c r="AA166" s="316">
        <v>0</v>
      </c>
      <c r="AB166" s="316">
        <v>0</v>
      </c>
      <c r="AC166" s="316">
        <v>-10000</v>
      </c>
    </row>
    <row r="167" spans="1:29">
      <c r="A167" s="243" t="s">
        <v>1543</v>
      </c>
      <c r="B167" s="316">
        <v>0</v>
      </c>
      <c r="C167" s="316">
        <v>34073</v>
      </c>
      <c r="D167" s="316">
        <v>2820</v>
      </c>
      <c r="E167" s="316">
        <v>647</v>
      </c>
      <c r="F167" s="316">
        <v>37540</v>
      </c>
      <c r="G167" s="316">
        <v>7593</v>
      </c>
      <c r="H167" s="316">
        <v>0</v>
      </c>
      <c r="I167" s="316">
        <v>9554</v>
      </c>
      <c r="J167" s="316">
        <v>0</v>
      </c>
      <c r="K167" s="316">
        <v>2776</v>
      </c>
      <c r="L167" s="316">
        <v>19923</v>
      </c>
      <c r="M167" s="316">
        <v>57463</v>
      </c>
      <c r="N167" s="316">
        <v>10437</v>
      </c>
      <c r="O167" s="316">
        <v>0</v>
      </c>
      <c r="P167" s="316">
        <v>100</v>
      </c>
      <c r="Q167" s="316">
        <v>0</v>
      </c>
      <c r="R167" s="316">
        <v>10537</v>
      </c>
      <c r="S167" s="316">
        <v>0</v>
      </c>
      <c r="T167" s="316">
        <v>0</v>
      </c>
      <c r="U167" s="316">
        <v>0</v>
      </c>
      <c r="V167" s="316">
        <v>16045</v>
      </c>
      <c r="W167" s="316">
        <v>7058</v>
      </c>
      <c r="X167" s="316">
        <v>8474</v>
      </c>
      <c r="Y167" s="316">
        <v>25886</v>
      </c>
      <c r="Z167" s="316">
        <v>23756</v>
      </c>
      <c r="AA167" s="316">
        <v>33000</v>
      </c>
      <c r="AB167" s="316">
        <v>-64</v>
      </c>
      <c r="AC167" s="316">
        <v>0</v>
      </c>
    </row>
    <row r="168" spans="1:29">
      <c r="A168" s="243" t="s">
        <v>1666</v>
      </c>
      <c r="B168" s="316">
        <v>0</v>
      </c>
      <c r="C168" s="316">
        <v>55588</v>
      </c>
      <c r="D168" s="316">
        <v>2015</v>
      </c>
      <c r="E168" s="316">
        <v>12</v>
      </c>
      <c r="F168" s="316">
        <v>57615</v>
      </c>
      <c r="G168" s="316">
        <v>2255</v>
      </c>
      <c r="H168" s="316">
        <v>0</v>
      </c>
      <c r="I168" s="316">
        <v>0</v>
      </c>
      <c r="J168" s="316">
        <v>0</v>
      </c>
      <c r="K168" s="316">
        <v>0</v>
      </c>
      <c r="L168" s="316">
        <v>2255</v>
      </c>
      <c r="M168" s="316">
        <v>59870</v>
      </c>
      <c r="N168" s="316">
        <v>32838</v>
      </c>
      <c r="O168" s="316">
        <v>0</v>
      </c>
      <c r="P168" s="316">
        <v>0</v>
      </c>
      <c r="Q168" s="316">
        <v>0</v>
      </c>
      <c r="R168" s="316">
        <v>32838</v>
      </c>
      <c r="S168" s="316">
        <v>0</v>
      </c>
      <c r="T168" s="316">
        <v>0</v>
      </c>
      <c r="U168" s="316">
        <v>0</v>
      </c>
      <c r="V168" s="316">
        <v>7104</v>
      </c>
      <c r="W168" s="316">
        <v>31692</v>
      </c>
      <c r="X168" s="316">
        <v>5095</v>
      </c>
      <c r="Y168" s="316">
        <v>15979</v>
      </c>
      <c r="Z168" s="316">
        <v>15979</v>
      </c>
      <c r="AA168" s="316">
        <v>16196</v>
      </c>
      <c r="AB168" s="316">
        <v>0</v>
      </c>
      <c r="AC168" s="316">
        <v>745</v>
      </c>
    </row>
    <row r="169" spans="1:29">
      <c r="A169" s="243" t="s">
        <v>1842</v>
      </c>
      <c r="B169" s="316">
        <v>960</v>
      </c>
      <c r="C169" s="316">
        <v>10405.290000000001</v>
      </c>
      <c r="D169" s="316">
        <v>205</v>
      </c>
      <c r="E169" s="316">
        <v>0</v>
      </c>
      <c r="F169" s="316">
        <v>11570.29</v>
      </c>
      <c r="G169" s="316">
        <v>1425</v>
      </c>
      <c r="H169" s="316">
        <v>0</v>
      </c>
      <c r="I169" s="316">
        <v>150</v>
      </c>
      <c r="J169" s="316">
        <v>0</v>
      </c>
      <c r="K169" s="316">
        <v>0</v>
      </c>
      <c r="L169" s="316">
        <v>1575</v>
      </c>
      <c r="M169" s="316">
        <v>13145.29</v>
      </c>
      <c r="N169" s="316">
        <v>0</v>
      </c>
      <c r="O169" s="316">
        <v>0</v>
      </c>
      <c r="P169" s="316">
        <v>0</v>
      </c>
      <c r="Q169" s="316">
        <v>0</v>
      </c>
      <c r="R169" s="316">
        <v>0</v>
      </c>
      <c r="S169" s="316">
        <v>0</v>
      </c>
      <c r="T169" s="316">
        <v>0</v>
      </c>
      <c r="U169" s="316">
        <v>0</v>
      </c>
      <c r="V169" s="316">
        <v>7962.75</v>
      </c>
      <c r="W169" s="316">
        <v>2142.84</v>
      </c>
      <c r="X169" s="316">
        <v>1456</v>
      </c>
      <c r="Y169" s="316">
        <v>1583.7</v>
      </c>
      <c r="Z169" s="316">
        <v>1252.7</v>
      </c>
      <c r="AA169" s="316">
        <v>-2000</v>
      </c>
      <c r="AB169" s="316">
        <v>0</v>
      </c>
      <c r="AC169" s="316">
        <v>-11670</v>
      </c>
    </row>
    <row r="170" spans="1:29">
      <c r="A170" s="243" t="s">
        <v>1890</v>
      </c>
      <c r="B170" s="316">
        <v>4140</v>
      </c>
      <c r="C170" s="316">
        <v>51639</v>
      </c>
      <c r="D170" s="316">
        <v>523</v>
      </c>
      <c r="E170" s="316">
        <v>918</v>
      </c>
      <c r="F170" s="316">
        <v>57220</v>
      </c>
      <c r="G170" s="316">
        <v>4031</v>
      </c>
      <c r="H170" s="316">
        <v>0</v>
      </c>
      <c r="I170" s="316">
        <v>3000</v>
      </c>
      <c r="J170" s="316">
        <v>0</v>
      </c>
      <c r="K170" s="316">
        <v>0</v>
      </c>
      <c r="L170" s="316">
        <v>7031</v>
      </c>
      <c r="M170" s="316">
        <v>64251</v>
      </c>
      <c r="N170" s="316">
        <v>15287</v>
      </c>
      <c r="O170" s="316">
        <v>0</v>
      </c>
      <c r="P170" s="316">
        <v>0</v>
      </c>
      <c r="Q170" s="316">
        <v>0</v>
      </c>
      <c r="R170" s="316">
        <v>15287</v>
      </c>
      <c r="S170" s="316">
        <v>0</v>
      </c>
      <c r="T170" s="316">
        <v>0</v>
      </c>
      <c r="U170" s="316">
        <v>0</v>
      </c>
      <c r="V170" s="316">
        <v>16503</v>
      </c>
      <c r="W170" s="316">
        <v>19662</v>
      </c>
      <c r="X170" s="316">
        <v>25086</v>
      </c>
      <c r="Y170" s="316">
        <v>3000</v>
      </c>
      <c r="Z170" s="316">
        <v>4074</v>
      </c>
      <c r="AA170" s="316">
        <v>0</v>
      </c>
      <c r="AB170" s="316">
        <v>-135</v>
      </c>
      <c r="AC170" s="316">
        <v>20000</v>
      </c>
    </row>
    <row r="171" spans="1:29">
      <c r="A171" s="243" t="s">
        <v>2040</v>
      </c>
      <c r="B171" s="316">
        <v>8528</v>
      </c>
      <c r="C171" s="316">
        <v>18578</v>
      </c>
      <c r="D171" s="316">
        <v>5299</v>
      </c>
      <c r="E171" s="316">
        <v>225</v>
      </c>
      <c r="F171" s="316">
        <v>32630</v>
      </c>
      <c r="G171" s="316">
        <v>5635</v>
      </c>
      <c r="H171" s="316">
        <v>0</v>
      </c>
      <c r="I171" s="316">
        <v>14440</v>
      </c>
      <c r="J171" s="316">
        <v>0</v>
      </c>
      <c r="K171" s="316">
        <v>0</v>
      </c>
      <c r="L171" s="316">
        <v>20075</v>
      </c>
      <c r="M171" s="316">
        <v>52705</v>
      </c>
      <c r="N171" s="316">
        <v>225</v>
      </c>
      <c r="O171" s="316">
        <v>0</v>
      </c>
      <c r="P171" s="316">
        <v>11440</v>
      </c>
      <c r="Q171" s="316">
        <v>0</v>
      </c>
      <c r="R171" s="316">
        <v>11665</v>
      </c>
      <c r="S171" s="316">
        <v>0</v>
      </c>
      <c r="T171" s="316">
        <v>0</v>
      </c>
      <c r="U171" s="316">
        <v>0</v>
      </c>
      <c r="V171" s="316">
        <v>8884</v>
      </c>
      <c r="W171" s="316">
        <v>13975</v>
      </c>
      <c r="X171" s="316">
        <v>8641</v>
      </c>
      <c r="Y171" s="316">
        <v>21205</v>
      </c>
      <c r="Z171" s="316">
        <v>9673</v>
      </c>
      <c r="AA171" s="316">
        <v>0</v>
      </c>
      <c r="AB171" s="316">
        <v>0</v>
      </c>
      <c r="AC171" s="316">
        <v>-20000</v>
      </c>
    </row>
    <row r="172" spans="1:29">
      <c r="A172" s="243" t="s">
        <v>1135</v>
      </c>
      <c r="B172" s="316">
        <v>1955</v>
      </c>
      <c r="C172" s="316">
        <v>26869</v>
      </c>
      <c r="D172" s="316">
        <v>759</v>
      </c>
      <c r="E172" s="316">
        <v>0</v>
      </c>
      <c r="F172" s="316">
        <v>29583</v>
      </c>
      <c r="G172" s="316">
        <v>4538</v>
      </c>
      <c r="H172" s="316">
        <v>0</v>
      </c>
      <c r="I172" s="316">
        <v>0</v>
      </c>
      <c r="J172" s="316">
        <v>0</v>
      </c>
      <c r="K172" s="316">
        <v>0</v>
      </c>
      <c r="L172" s="316">
        <v>4538</v>
      </c>
      <c r="M172" s="316">
        <v>34121</v>
      </c>
      <c r="N172" s="316">
        <v>2798</v>
      </c>
      <c r="O172" s="316">
        <v>0</v>
      </c>
      <c r="P172" s="316">
        <v>0</v>
      </c>
      <c r="Q172" s="316">
        <v>0</v>
      </c>
      <c r="R172" s="316">
        <v>2798</v>
      </c>
      <c r="S172" s="316">
        <v>0</v>
      </c>
      <c r="T172" s="316">
        <v>0</v>
      </c>
      <c r="U172" s="316">
        <v>0</v>
      </c>
      <c r="V172" s="316">
        <v>8246</v>
      </c>
      <c r="W172" s="316">
        <v>2113</v>
      </c>
      <c r="X172" s="316">
        <v>21695</v>
      </c>
      <c r="Y172" s="316">
        <v>2067</v>
      </c>
      <c r="Z172" s="316">
        <v>-1450</v>
      </c>
      <c r="AA172" s="316">
        <v>10949</v>
      </c>
      <c r="AB172" s="316">
        <v>0</v>
      </c>
      <c r="AC172" s="316">
        <v>0</v>
      </c>
    </row>
    <row r="173" spans="1:29">
      <c r="A173" s="243" t="s">
        <v>1169</v>
      </c>
      <c r="B173" s="316">
        <v>400</v>
      </c>
      <c r="C173" s="316">
        <v>38474</v>
      </c>
      <c r="D173" s="316">
        <v>1384</v>
      </c>
      <c r="E173" s="316">
        <v>35</v>
      </c>
      <c r="F173" s="316">
        <v>40293</v>
      </c>
      <c r="G173" s="316">
        <v>700</v>
      </c>
      <c r="H173" s="316">
        <v>0</v>
      </c>
      <c r="I173" s="316">
        <v>0</v>
      </c>
      <c r="J173" s="316">
        <v>0</v>
      </c>
      <c r="K173" s="316">
        <v>0</v>
      </c>
      <c r="L173" s="316">
        <v>700</v>
      </c>
      <c r="M173" s="316">
        <v>40993</v>
      </c>
      <c r="N173" s="316">
        <v>0</v>
      </c>
      <c r="O173" s="316">
        <v>0</v>
      </c>
      <c r="P173" s="316">
        <v>0</v>
      </c>
      <c r="Q173" s="316">
        <v>0</v>
      </c>
      <c r="R173" s="316">
        <v>0</v>
      </c>
      <c r="S173" s="316">
        <v>0</v>
      </c>
      <c r="T173" s="316">
        <v>0</v>
      </c>
      <c r="U173" s="316">
        <v>0</v>
      </c>
      <c r="V173" s="316">
        <v>1854</v>
      </c>
      <c r="W173" s="316">
        <v>8428</v>
      </c>
      <c r="X173" s="316">
        <v>8045</v>
      </c>
      <c r="Y173" s="316">
        <v>22666</v>
      </c>
      <c r="Z173" s="316">
        <v>21707</v>
      </c>
      <c r="AA173" s="316">
        <v>22685</v>
      </c>
      <c r="AB173" s="316">
        <v>0</v>
      </c>
      <c r="AC173" s="316">
        <v>-5939</v>
      </c>
    </row>
    <row r="174" spans="1:29">
      <c r="A174" s="243" t="s">
        <v>1251</v>
      </c>
      <c r="B174" s="316">
        <v>1400</v>
      </c>
      <c r="C174" s="316">
        <v>28911</v>
      </c>
      <c r="D174" s="316">
        <v>1244</v>
      </c>
      <c r="E174" s="316">
        <v>0</v>
      </c>
      <c r="F174" s="316">
        <v>31555</v>
      </c>
      <c r="G174" s="316">
        <v>1427</v>
      </c>
      <c r="H174" s="316">
        <v>0</v>
      </c>
      <c r="I174" s="316">
        <v>0</v>
      </c>
      <c r="J174" s="316">
        <v>0</v>
      </c>
      <c r="K174" s="316">
        <v>0</v>
      </c>
      <c r="L174" s="316">
        <v>1427</v>
      </c>
      <c r="M174" s="316">
        <v>32982</v>
      </c>
      <c r="N174" s="316">
        <v>0</v>
      </c>
      <c r="O174" s="316">
        <v>0</v>
      </c>
      <c r="P174" s="316">
        <v>0</v>
      </c>
      <c r="Q174" s="316">
        <v>0</v>
      </c>
      <c r="R174" s="316">
        <v>0</v>
      </c>
      <c r="S174" s="316">
        <v>0</v>
      </c>
      <c r="T174" s="316">
        <v>0</v>
      </c>
      <c r="U174" s="316">
        <v>0</v>
      </c>
      <c r="V174" s="316">
        <v>14540</v>
      </c>
      <c r="W174" s="316">
        <v>2498</v>
      </c>
      <c r="X174" s="316">
        <v>6334</v>
      </c>
      <c r="Y174" s="316">
        <v>9610</v>
      </c>
      <c r="Z174" s="316">
        <v>8190</v>
      </c>
      <c r="AA174" s="316">
        <v>4099</v>
      </c>
      <c r="AB174" s="316">
        <v>0</v>
      </c>
      <c r="AC174" s="316">
        <v>0</v>
      </c>
    </row>
    <row r="175" spans="1:29">
      <c r="A175" s="243" t="s">
        <v>1525</v>
      </c>
      <c r="B175" s="316">
        <v>2876</v>
      </c>
      <c r="C175" s="316">
        <v>576</v>
      </c>
      <c r="D175" s="316">
        <v>1946</v>
      </c>
      <c r="E175" s="316">
        <v>0</v>
      </c>
      <c r="F175" s="316">
        <v>5398</v>
      </c>
      <c r="G175" s="316">
        <v>1530</v>
      </c>
      <c r="H175" s="316">
        <v>0</v>
      </c>
      <c r="I175" s="316">
        <v>0</v>
      </c>
      <c r="J175" s="316">
        <v>0</v>
      </c>
      <c r="K175" s="316">
        <v>0</v>
      </c>
      <c r="L175" s="316">
        <v>1530</v>
      </c>
      <c r="M175" s="316">
        <v>6928</v>
      </c>
      <c r="N175" s="316">
        <v>0</v>
      </c>
      <c r="O175" s="316">
        <v>0</v>
      </c>
      <c r="P175" s="316">
        <v>0</v>
      </c>
      <c r="Q175" s="316">
        <v>0</v>
      </c>
      <c r="R175" s="316">
        <v>0</v>
      </c>
      <c r="S175" s="316">
        <v>0</v>
      </c>
      <c r="T175" s="316">
        <v>0</v>
      </c>
      <c r="U175" s="316">
        <v>0</v>
      </c>
      <c r="V175" s="316">
        <v>2000</v>
      </c>
      <c r="W175" s="316">
        <v>611</v>
      </c>
      <c r="X175" s="316">
        <v>21</v>
      </c>
      <c r="Y175" s="316">
        <v>4296</v>
      </c>
      <c r="Z175" s="316">
        <v>3502</v>
      </c>
      <c r="AA175" s="316">
        <v>3000</v>
      </c>
      <c r="AB175" s="316">
        <v>0</v>
      </c>
      <c r="AC175" s="316">
        <v>-2500</v>
      </c>
    </row>
    <row r="176" spans="1:29">
      <c r="A176" s="243" t="s">
        <v>1755</v>
      </c>
      <c r="B176" s="316">
        <v>0</v>
      </c>
      <c r="C176" s="316">
        <v>33406</v>
      </c>
      <c r="D176" s="316">
        <v>1676</v>
      </c>
      <c r="E176" s="316">
        <v>0</v>
      </c>
      <c r="F176" s="316">
        <v>35082</v>
      </c>
      <c r="G176" s="316">
        <v>0</v>
      </c>
      <c r="H176" s="316">
        <v>0</v>
      </c>
      <c r="I176" s="316">
        <v>0</v>
      </c>
      <c r="J176" s="316">
        <v>0</v>
      </c>
      <c r="K176" s="316">
        <v>0</v>
      </c>
      <c r="L176" s="316">
        <v>0</v>
      </c>
      <c r="M176" s="316">
        <v>35082</v>
      </c>
      <c r="N176" s="316">
        <v>4000</v>
      </c>
      <c r="O176" s="316">
        <v>0</v>
      </c>
      <c r="P176" s="316">
        <v>0</v>
      </c>
      <c r="Q176" s="316">
        <v>0</v>
      </c>
      <c r="R176" s="316">
        <v>4000</v>
      </c>
      <c r="S176" s="316">
        <v>0</v>
      </c>
      <c r="T176" s="316">
        <v>0</v>
      </c>
      <c r="U176" s="316">
        <v>0</v>
      </c>
      <c r="V176" s="316">
        <v>9310</v>
      </c>
      <c r="W176" s="316">
        <v>6660</v>
      </c>
      <c r="X176" s="316">
        <v>13320</v>
      </c>
      <c r="Y176" s="316">
        <v>5792</v>
      </c>
      <c r="Z176" s="316">
        <v>-2413</v>
      </c>
      <c r="AA176" s="316">
        <v>22784</v>
      </c>
      <c r="AB176" s="316">
        <v>0</v>
      </c>
      <c r="AC176" s="316">
        <v>0</v>
      </c>
    </row>
    <row r="177" spans="1:29">
      <c r="A177" s="243" t="s">
        <v>1800</v>
      </c>
      <c r="B177" s="316">
        <v>38</v>
      </c>
      <c r="C177" s="316">
        <v>51501</v>
      </c>
      <c r="D177" s="316">
        <v>3082</v>
      </c>
      <c r="E177" s="316">
        <v>861</v>
      </c>
      <c r="F177" s="316">
        <v>55482</v>
      </c>
      <c r="G177" s="316">
        <v>25210</v>
      </c>
      <c r="H177" s="316">
        <v>0</v>
      </c>
      <c r="I177" s="316">
        <v>8647</v>
      </c>
      <c r="J177" s="316">
        <v>0</v>
      </c>
      <c r="K177" s="316">
        <v>0</v>
      </c>
      <c r="L177" s="316">
        <v>33857</v>
      </c>
      <c r="M177" s="316">
        <v>89339</v>
      </c>
      <c r="N177" s="316">
        <v>1619</v>
      </c>
      <c r="O177" s="316">
        <v>0</v>
      </c>
      <c r="P177" s="316">
        <v>0</v>
      </c>
      <c r="Q177" s="316">
        <v>0</v>
      </c>
      <c r="R177" s="316">
        <v>1619</v>
      </c>
      <c r="S177" s="316">
        <v>0</v>
      </c>
      <c r="T177" s="316">
        <v>0</v>
      </c>
      <c r="U177" s="316">
        <v>0</v>
      </c>
      <c r="V177" s="316">
        <v>34591</v>
      </c>
      <c r="W177" s="316">
        <v>5738</v>
      </c>
      <c r="X177" s="316">
        <v>18747</v>
      </c>
      <c r="Y177" s="316">
        <v>30263</v>
      </c>
      <c r="Z177" s="316">
        <v>23995</v>
      </c>
      <c r="AA177" s="316">
        <v>-5534</v>
      </c>
      <c r="AB177" s="316">
        <v>0</v>
      </c>
      <c r="AC177" s="316">
        <v>-17943</v>
      </c>
    </row>
    <row r="178" spans="1:29">
      <c r="A178" s="243" t="s">
        <v>1980</v>
      </c>
      <c r="B178" s="316">
        <v>1000</v>
      </c>
      <c r="C178" s="316">
        <v>3555</v>
      </c>
      <c r="D178" s="316">
        <v>2062</v>
      </c>
      <c r="E178" s="316">
        <v>70</v>
      </c>
      <c r="F178" s="316">
        <v>6687</v>
      </c>
      <c r="G178" s="316">
        <v>3568</v>
      </c>
      <c r="H178" s="316">
        <v>0</v>
      </c>
      <c r="I178" s="316">
        <v>0</v>
      </c>
      <c r="J178" s="316">
        <v>0</v>
      </c>
      <c r="K178" s="316">
        <v>0</v>
      </c>
      <c r="L178" s="316">
        <v>3568</v>
      </c>
      <c r="M178" s="316">
        <v>10255</v>
      </c>
      <c r="N178" s="316">
        <v>6650</v>
      </c>
      <c r="O178" s="316">
        <v>0</v>
      </c>
      <c r="P178" s="316">
        <v>112</v>
      </c>
      <c r="Q178" s="316">
        <v>0</v>
      </c>
      <c r="R178" s="316">
        <v>6762</v>
      </c>
      <c r="S178" s="316">
        <v>0</v>
      </c>
      <c r="T178" s="316">
        <v>0</v>
      </c>
      <c r="U178" s="316">
        <v>0</v>
      </c>
      <c r="V178" s="316">
        <v>3739</v>
      </c>
      <c r="W178" s="316">
        <v>3766</v>
      </c>
      <c r="X178" s="316">
        <v>1750</v>
      </c>
      <c r="Y178" s="316">
        <v>1000</v>
      </c>
      <c r="Z178" s="316">
        <v>-2911</v>
      </c>
      <c r="AA178" s="316">
        <v>0</v>
      </c>
      <c r="AB178" s="316">
        <v>0</v>
      </c>
      <c r="AC178" s="316">
        <v>-15000</v>
      </c>
    </row>
    <row r="179" spans="1:29">
      <c r="A179" s="243" t="s">
        <v>1310</v>
      </c>
      <c r="B179" s="316">
        <v>2775</v>
      </c>
      <c r="C179" s="316">
        <v>8355</v>
      </c>
      <c r="D179" s="316">
        <v>2359</v>
      </c>
      <c r="E179" s="316">
        <v>496</v>
      </c>
      <c r="F179" s="316">
        <v>13985</v>
      </c>
      <c r="G179" s="316">
        <v>1517</v>
      </c>
      <c r="H179" s="316">
        <v>0</v>
      </c>
      <c r="I179" s="316">
        <v>0</v>
      </c>
      <c r="J179" s="316">
        <v>0</v>
      </c>
      <c r="K179" s="316">
        <v>0</v>
      </c>
      <c r="L179" s="316">
        <v>1517</v>
      </c>
      <c r="M179" s="316">
        <v>15502</v>
      </c>
      <c r="N179" s="316">
        <v>200</v>
      </c>
      <c r="O179" s="316">
        <v>0</v>
      </c>
      <c r="P179" s="316">
        <v>0</v>
      </c>
      <c r="Q179" s="316">
        <v>0</v>
      </c>
      <c r="R179" s="316">
        <v>200</v>
      </c>
      <c r="S179" s="316">
        <v>0</v>
      </c>
      <c r="T179" s="316">
        <v>0</v>
      </c>
      <c r="U179" s="316">
        <v>0</v>
      </c>
      <c r="V179" s="316">
        <v>5471</v>
      </c>
      <c r="W179" s="316">
        <v>200</v>
      </c>
      <c r="X179" s="316">
        <v>0</v>
      </c>
      <c r="Y179" s="316">
        <v>9831</v>
      </c>
      <c r="Z179" s="316">
        <v>4231</v>
      </c>
      <c r="AA179" s="316">
        <v>-22000</v>
      </c>
      <c r="AB179" s="316">
        <v>-8</v>
      </c>
      <c r="AC179" s="316">
        <v>-10000</v>
      </c>
    </row>
    <row r="180" spans="1:29">
      <c r="A180" s="243" t="s">
        <v>1914</v>
      </c>
      <c r="B180" s="316">
        <v>87787</v>
      </c>
      <c r="C180" s="316">
        <v>85073</v>
      </c>
      <c r="D180" s="316">
        <v>5761</v>
      </c>
      <c r="E180" s="316">
        <v>2428</v>
      </c>
      <c r="F180" s="316">
        <v>181049</v>
      </c>
      <c r="G180" s="316">
        <v>13423</v>
      </c>
      <c r="H180" s="316">
        <v>0</v>
      </c>
      <c r="I180" s="316">
        <v>41150</v>
      </c>
      <c r="J180" s="316">
        <v>0</v>
      </c>
      <c r="K180" s="316">
        <v>0</v>
      </c>
      <c r="L180" s="316">
        <v>54573</v>
      </c>
      <c r="M180" s="316">
        <v>235622</v>
      </c>
      <c r="N180" s="316">
        <v>7948</v>
      </c>
      <c r="O180" s="316">
        <v>0</v>
      </c>
      <c r="P180" s="316">
        <v>0</v>
      </c>
      <c r="Q180" s="316">
        <v>0</v>
      </c>
      <c r="R180" s="316">
        <v>7948</v>
      </c>
      <c r="S180" s="316">
        <v>0</v>
      </c>
      <c r="T180" s="316">
        <v>0</v>
      </c>
      <c r="U180" s="316">
        <v>0</v>
      </c>
      <c r="V180" s="316">
        <v>48306</v>
      </c>
      <c r="W180" s="316">
        <v>27043</v>
      </c>
      <c r="X180" s="316">
        <v>13316</v>
      </c>
      <c r="Y180" s="316">
        <v>146957</v>
      </c>
      <c r="Z180" s="316">
        <v>146792</v>
      </c>
      <c r="AA180" s="316">
        <v>94000</v>
      </c>
      <c r="AB180" s="316">
        <v>0</v>
      </c>
      <c r="AC180" s="316">
        <v>-423.31599999999997</v>
      </c>
    </row>
    <row r="181" spans="1:29">
      <c r="A181" s="243" t="s">
        <v>2043</v>
      </c>
      <c r="B181" s="316">
        <v>6850</v>
      </c>
      <c r="C181" s="316">
        <v>5477</v>
      </c>
      <c r="D181" s="316">
        <v>1602</v>
      </c>
      <c r="E181" s="316">
        <v>0</v>
      </c>
      <c r="F181" s="316">
        <v>13929</v>
      </c>
      <c r="G181" s="316">
        <v>13098</v>
      </c>
      <c r="H181" s="316">
        <v>2667</v>
      </c>
      <c r="I181" s="316">
        <v>0</v>
      </c>
      <c r="J181" s="316">
        <v>0</v>
      </c>
      <c r="K181" s="316">
        <v>0</v>
      </c>
      <c r="L181" s="316">
        <v>13098</v>
      </c>
      <c r="M181" s="316">
        <v>27027</v>
      </c>
      <c r="N181" s="316">
        <v>0</v>
      </c>
      <c r="O181" s="316">
        <v>0</v>
      </c>
      <c r="P181" s="316">
        <v>0</v>
      </c>
      <c r="Q181" s="316">
        <v>0</v>
      </c>
      <c r="R181" s="316">
        <v>0</v>
      </c>
      <c r="S181" s="316">
        <v>0</v>
      </c>
      <c r="T181" s="316">
        <v>0</v>
      </c>
      <c r="U181" s="316">
        <v>0</v>
      </c>
      <c r="V181" s="316">
        <v>15567</v>
      </c>
      <c r="W181" s="316">
        <v>11460</v>
      </c>
      <c r="X181" s="316">
        <v>0</v>
      </c>
      <c r="Y181" s="316">
        <v>0</v>
      </c>
      <c r="Z181" s="316">
        <v>0</v>
      </c>
      <c r="AA181" s="316">
        <v>0</v>
      </c>
      <c r="AB181" s="316">
        <v>0</v>
      </c>
      <c r="AC181" s="316">
        <v>3650</v>
      </c>
    </row>
    <row r="182" spans="1:29">
      <c r="A182" s="243" t="s">
        <v>2211</v>
      </c>
      <c r="B182" s="316">
        <v>4750</v>
      </c>
      <c r="C182" s="316">
        <v>6022</v>
      </c>
      <c r="D182" s="316">
        <v>1696</v>
      </c>
      <c r="E182" s="316">
        <v>0</v>
      </c>
      <c r="F182" s="316">
        <v>12468</v>
      </c>
      <c r="G182" s="316">
        <v>5731</v>
      </c>
      <c r="H182" s="316">
        <v>1948</v>
      </c>
      <c r="I182" s="316">
        <v>0</v>
      </c>
      <c r="J182" s="316">
        <v>0</v>
      </c>
      <c r="K182" s="316">
        <v>0</v>
      </c>
      <c r="L182" s="316">
        <v>5731</v>
      </c>
      <c r="M182" s="316">
        <v>18199</v>
      </c>
      <c r="N182" s="316">
        <v>0</v>
      </c>
      <c r="O182" s="316">
        <v>0</v>
      </c>
      <c r="P182" s="316">
        <v>0</v>
      </c>
      <c r="Q182" s="316">
        <v>0</v>
      </c>
      <c r="R182" s="316">
        <v>0</v>
      </c>
      <c r="S182" s="316">
        <v>0</v>
      </c>
      <c r="T182" s="316">
        <v>0</v>
      </c>
      <c r="U182" s="316">
        <v>0</v>
      </c>
      <c r="V182" s="316">
        <v>9209</v>
      </c>
      <c r="W182" s="316">
        <v>8990</v>
      </c>
      <c r="X182" s="316">
        <v>0</v>
      </c>
      <c r="Y182" s="316">
        <v>0</v>
      </c>
      <c r="Z182" s="316">
        <v>0</v>
      </c>
      <c r="AA182" s="316">
        <v>0</v>
      </c>
      <c r="AB182" s="316">
        <v>0</v>
      </c>
      <c r="AC182" s="316">
        <v>32000</v>
      </c>
    </row>
    <row r="183" spans="1:29">
      <c r="A183" s="243" t="s">
        <v>2283</v>
      </c>
      <c r="B183" s="316">
        <v>5000</v>
      </c>
      <c r="C183" s="316">
        <v>4828</v>
      </c>
      <c r="D183" s="316">
        <v>3342</v>
      </c>
      <c r="E183" s="316">
        <v>0</v>
      </c>
      <c r="F183" s="316">
        <v>13170</v>
      </c>
      <c r="G183" s="316">
        <v>1000</v>
      </c>
      <c r="H183" s="316">
        <v>0</v>
      </c>
      <c r="I183" s="316">
        <v>0</v>
      </c>
      <c r="J183" s="316">
        <v>0</v>
      </c>
      <c r="K183" s="316">
        <v>0</v>
      </c>
      <c r="L183" s="316">
        <v>1000</v>
      </c>
      <c r="M183" s="316">
        <v>14170</v>
      </c>
      <c r="N183" s="316">
        <v>0</v>
      </c>
      <c r="O183" s="316">
        <v>0</v>
      </c>
      <c r="P183" s="316">
        <v>0</v>
      </c>
      <c r="Q183" s="316">
        <v>0</v>
      </c>
      <c r="R183" s="316">
        <v>0</v>
      </c>
      <c r="S183" s="316">
        <v>0</v>
      </c>
      <c r="T183" s="316">
        <v>0</v>
      </c>
      <c r="U183" s="316">
        <v>0</v>
      </c>
      <c r="V183" s="316">
        <v>2720</v>
      </c>
      <c r="W183" s="316">
        <v>310</v>
      </c>
      <c r="X183" s="316">
        <v>540</v>
      </c>
      <c r="Y183" s="316">
        <v>10600</v>
      </c>
      <c r="Z183" s="316">
        <v>9636</v>
      </c>
      <c r="AA183" s="316">
        <v>5000</v>
      </c>
      <c r="AB183" s="316">
        <v>0</v>
      </c>
      <c r="AC183" s="316">
        <v>5000</v>
      </c>
    </row>
    <row r="184" spans="1:29">
      <c r="A184" s="243" t="s">
        <v>1289</v>
      </c>
      <c r="B184" s="316">
        <v>0</v>
      </c>
      <c r="C184" s="316">
        <v>12809</v>
      </c>
      <c r="D184" s="316">
        <v>741</v>
      </c>
      <c r="E184" s="316">
        <v>0</v>
      </c>
      <c r="F184" s="316">
        <v>13550</v>
      </c>
      <c r="G184" s="316">
        <v>1732</v>
      </c>
      <c r="H184" s="316">
        <v>0</v>
      </c>
      <c r="I184" s="316">
        <v>0</v>
      </c>
      <c r="J184" s="316">
        <v>0</v>
      </c>
      <c r="K184" s="316">
        <v>0</v>
      </c>
      <c r="L184" s="316">
        <v>1732</v>
      </c>
      <c r="M184" s="316">
        <v>15282</v>
      </c>
      <c r="N184" s="316">
        <v>2002</v>
      </c>
      <c r="O184" s="316">
        <v>0</v>
      </c>
      <c r="P184" s="316">
        <v>0</v>
      </c>
      <c r="Q184" s="316">
        <v>0</v>
      </c>
      <c r="R184" s="316">
        <v>2002</v>
      </c>
      <c r="S184" s="316">
        <v>0</v>
      </c>
      <c r="T184" s="316">
        <v>0</v>
      </c>
      <c r="U184" s="316">
        <v>0</v>
      </c>
      <c r="V184" s="316">
        <v>2310</v>
      </c>
      <c r="W184" s="316">
        <v>1226</v>
      </c>
      <c r="X184" s="316">
        <v>11746</v>
      </c>
      <c r="Y184" s="316">
        <v>0</v>
      </c>
      <c r="Z184" s="316">
        <v>-278</v>
      </c>
      <c r="AA184" s="316">
        <v>0</v>
      </c>
      <c r="AB184" s="316">
        <v>-4</v>
      </c>
      <c r="AC184" s="316">
        <v>-7718</v>
      </c>
    </row>
    <row r="185" spans="1:29">
      <c r="A185" s="243" t="s">
        <v>1459</v>
      </c>
      <c r="B185" s="316">
        <v>0</v>
      </c>
      <c r="C185" s="316">
        <v>11975</v>
      </c>
      <c r="D185" s="316">
        <v>764</v>
      </c>
      <c r="E185" s="316">
        <v>33</v>
      </c>
      <c r="F185" s="316">
        <v>12772</v>
      </c>
      <c r="G185" s="316">
        <v>10033</v>
      </c>
      <c r="H185" s="316">
        <v>1356</v>
      </c>
      <c r="I185" s="316">
        <v>0</v>
      </c>
      <c r="J185" s="316">
        <v>0</v>
      </c>
      <c r="K185" s="316">
        <v>0</v>
      </c>
      <c r="L185" s="316">
        <v>10033</v>
      </c>
      <c r="M185" s="316">
        <v>22805</v>
      </c>
      <c r="N185" s="316">
        <v>1350</v>
      </c>
      <c r="O185" s="316">
        <v>0</v>
      </c>
      <c r="P185" s="316">
        <v>0</v>
      </c>
      <c r="Q185" s="316">
        <v>0</v>
      </c>
      <c r="R185" s="316">
        <v>1350</v>
      </c>
      <c r="S185" s="316">
        <v>0</v>
      </c>
      <c r="T185" s="316">
        <v>0</v>
      </c>
      <c r="U185" s="316">
        <v>0</v>
      </c>
      <c r="V185" s="316">
        <v>16974</v>
      </c>
      <c r="W185" s="316">
        <v>59</v>
      </c>
      <c r="X185" s="316">
        <v>5772</v>
      </c>
      <c r="Y185" s="316">
        <v>0</v>
      </c>
      <c r="Z185" s="316">
        <v>-2141</v>
      </c>
      <c r="AA185" s="316">
        <v>-435</v>
      </c>
      <c r="AB185" s="316">
        <v>0</v>
      </c>
      <c r="AC185" s="316">
        <v>-11000</v>
      </c>
    </row>
    <row r="186" spans="1:29">
      <c r="A186" s="243" t="s">
        <v>1722</v>
      </c>
      <c r="B186" s="316">
        <v>260</v>
      </c>
      <c r="C186" s="316">
        <v>10703</v>
      </c>
      <c r="D186" s="316">
        <v>1355</v>
      </c>
      <c r="E186" s="316">
        <v>0</v>
      </c>
      <c r="F186" s="316">
        <v>12318</v>
      </c>
      <c r="G186" s="316">
        <v>3009</v>
      </c>
      <c r="H186" s="316">
        <v>0</v>
      </c>
      <c r="I186" s="316">
        <v>93</v>
      </c>
      <c r="J186" s="316">
        <v>0</v>
      </c>
      <c r="K186" s="316">
        <v>0</v>
      </c>
      <c r="L186" s="316">
        <v>3102</v>
      </c>
      <c r="M186" s="316">
        <v>15420</v>
      </c>
      <c r="N186" s="316">
        <v>30</v>
      </c>
      <c r="O186" s="316">
        <v>0</v>
      </c>
      <c r="P186" s="316">
        <v>0</v>
      </c>
      <c r="Q186" s="316">
        <v>0</v>
      </c>
      <c r="R186" s="316">
        <v>30</v>
      </c>
      <c r="S186" s="316">
        <v>0</v>
      </c>
      <c r="T186" s="316">
        <v>0</v>
      </c>
      <c r="U186" s="316">
        <v>0</v>
      </c>
      <c r="V186" s="316">
        <v>4522</v>
      </c>
      <c r="W186" s="316">
        <v>1729</v>
      </c>
      <c r="X186" s="316">
        <v>6836</v>
      </c>
      <c r="Y186" s="316">
        <v>2333</v>
      </c>
      <c r="Z186" s="316">
        <v>2286</v>
      </c>
      <c r="AA186" s="316">
        <v>-61</v>
      </c>
      <c r="AB186" s="316">
        <v>0</v>
      </c>
      <c r="AC186" s="316">
        <v>-11505</v>
      </c>
    </row>
    <row r="187" spans="1:29">
      <c r="A187" s="243" t="s">
        <v>1806</v>
      </c>
      <c r="B187" s="316">
        <v>0</v>
      </c>
      <c r="C187" s="316">
        <v>18076.5</v>
      </c>
      <c r="D187" s="316">
        <v>8416.5</v>
      </c>
      <c r="E187" s="316">
        <v>1197</v>
      </c>
      <c r="F187" s="316">
        <v>27690</v>
      </c>
      <c r="G187" s="316">
        <v>1670</v>
      </c>
      <c r="H187" s="316">
        <v>0</v>
      </c>
      <c r="I187" s="316">
        <v>0</v>
      </c>
      <c r="J187" s="316">
        <v>0</v>
      </c>
      <c r="K187" s="316">
        <v>0</v>
      </c>
      <c r="L187" s="316">
        <v>1670</v>
      </c>
      <c r="M187" s="316">
        <v>29360</v>
      </c>
      <c r="N187" s="316">
        <v>0</v>
      </c>
      <c r="O187" s="316">
        <v>0</v>
      </c>
      <c r="P187" s="316">
        <v>0</v>
      </c>
      <c r="Q187" s="316">
        <v>0</v>
      </c>
      <c r="R187" s="316">
        <v>0</v>
      </c>
      <c r="S187" s="316">
        <v>0</v>
      </c>
      <c r="T187" s="316">
        <v>0</v>
      </c>
      <c r="U187" s="316">
        <v>0</v>
      </c>
      <c r="V187" s="316">
        <v>12497</v>
      </c>
      <c r="W187" s="316">
        <v>1400</v>
      </c>
      <c r="X187" s="316">
        <v>0</v>
      </c>
      <c r="Y187" s="316">
        <v>15463</v>
      </c>
      <c r="Z187" s="316">
        <v>15463</v>
      </c>
      <c r="AA187" s="316">
        <v>13462</v>
      </c>
      <c r="AB187" s="316">
        <v>0</v>
      </c>
      <c r="AC187" s="316">
        <v>-30000</v>
      </c>
    </row>
    <row r="188" spans="1:29">
      <c r="A188" s="243" t="s">
        <v>2049</v>
      </c>
      <c r="B188" s="316">
        <v>4358</v>
      </c>
      <c r="C188" s="316">
        <v>5643</v>
      </c>
      <c r="D188" s="316">
        <v>545</v>
      </c>
      <c r="E188" s="316">
        <v>60</v>
      </c>
      <c r="F188" s="316">
        <v>10606</v>
      </c>
      <c r="G188" s="316">
        <v>1127</v>
      </c>
      <c r="H188" s="316">
        <v>0</v>
      </c>
      <c r="I188" s="316">
        <v>0</v>
      </c>
      <c r="J188" s="316">
        <v>0</v>
      </c>
      <c r="K188" s="316">
        <v>0</v>
      </c>
      <c r="L188" s="316">
        <v>1127</v>
      </c>
      <c r="M188" s="316">
        <v>11733</v>
      </c>
      <c r="N188" s="316">
        <v>0</v>
      </c>
      <c r="O188" s="316">
        <v>0</v>
      </c>
      <c r="P188" s="316">
        <v>0</v>
      </c>
      <c r="Q188" s="316">
        <v>0</v>
      </c>
      <c r="R188" s="316">
        <v>0</v>
      </c>
      <c r="S188" s="316">
        <v>0</v>
      </c>
      <c r="T188" s="316">
        <v>0</v>
      </c>
      <c r="U188" s="316">
        <v>0</v>
      </c>
      <c r="V188" s="316">
        <v>1127</v>
      </c>
      <c r="W188" s="316">
        <v>1172</v>
      </c>
      <c r="X188" s="316">
        <v>3100</v>
      </c>
      <c r="Y188" s="316">
        <v>6334</v>
      </c>
      <c r="Z188" s="316">
        <v>5783</v>
      </c>
      <c r="AA188" s="316">
        <v>2500</v>
      </c>
      <c r="AB188" s="316">
        <v>0</v>
      </c>
      <c r="AC188" s="316">
        <v>-4000</v>
      </c>
    </row>
    <row r="189" spans="1:29">
      <c r="A189" s="243" t="s">
        <v>2082</v>
      </c>
      <c r="B189" s="316">
        <v>0</v>
      </c>
      <c r="C189" s="316">
        <v>15963</v>
      </c>
      <c r="D189" s="316">
        <v>435</v>
      </c>
      <c r="E189" s="316">
        <v>0</v>
      </c>
      <c r="F189" s="316">
        <v>16398</v>
      </c>
      <c r="G189" s="316">
        <v>3941</v>
      </c>
      <c r="H189" s="316">
        <v>0</v>
      </c>
      <c r="I189" s="316">
        <v>175</v>
      </c>
      <c r="J189" s="316">
        <v>0</v>
      </c>
      <c r="K189" s="316">
        <v>0</v>
      </c>
      <c r="L189" s="316">
        <v>4116</v>
      </c>
      <c r="M189" s="316">
        <v>20514</v>
      </c>
      <c r="N189" s="316">
        <v>0</v>
      </c>
      <c r="O189" s="316">
        <v>0</v>
      </c>
      <c r="P189" s="316">
        <v>0</v>
      </c>
      <c r="Q189" s="316">
        <v>0</v>
      </c>
      <c r="R189" s="316">
        <v>0</v>
      </c>
      <c r="S189" s="316">
        <v>0</v>
      </c>
      <c r="T189" s="316">
        <v>0</v>
      </c>
      <c r="U189" s="316">
        <v>0</v>
      </c>
      <c r="V189" s="316">
        <v>19218</v>
      </c>
      <c r="W189" s="316">
        <v>854</v>
      </c>
      <c r="X189" s="316">
        <v>442</v>
      </c>
      <c r="Y189" s="316">
        <v>0</v>
      </c>
      <c r="Z189" s="316">
        <v>-191</v>
      </c>
      <c r="AA189" s="316">
        <v>0</v>
      </c>
      <c r="AB189" s="316">
        <v>-106</v>
      </c>
      <c r="AC189" s="316">
        <v>-19805</v>
      </c>
    </row>
    <row r="190" spans="1:29">
      <c r="A190" s="243" t="s">
        <v>2088</v>
      </c>
      <c r="B190" s="316">
        <v>0</v>
      </c>
      <c r="C190" s="316">
        <v>3326</v>
      </c>
      <c r="D190" s="316">
        <v>1561</v>
      </c>
      <c r="E190" s="316">
        <v>0</v>
      </c>
      <c r="F190" s="316">
        <v>4887</v>
      </c>
      <c r="G190" s="316">
        <v>2220</v>
      </c>
      <c r="H190" s="316">
        <v>0</v>
      </c>
      <c r="I190" s="316">
        <v>0</v>
      </c>
      <c r="J190" s="316">
        <v>0</v>
      </c>
      <c r="K190" s="316">
        <v>0</v>
      </c>
      <c r="L190" s="316">
        <v>2220</v>
      </c>
      <c r="M190" s="316">
        <v>7107</v>
      </c>
      <c r="N190" s="316">
        <v>0</v>
      </c>
      <c r="O190" s="316">
        <v>0</v>
      </c>
      <c r="P190" s="316">
        <v>0</v>
      </c>
      <c r="Q190" s="316">
        <v>0</v>
      </c>
      <c r="R190" s="316">
        <v>0</v>
      </c>
      <c r="S190" s="316">
        <v>0</v>
      </c>
      <c r="T190" s="316">
        <v>0</v>
      </c>
      <c r="U190" s="316">
        <v>0</v>
      </c>
      <c r="V190" s="316">
        <v>3946</v>
      </c>
      <c r="W190" s="316">
        <v>0</v>
      </c>
      <c r="X190" s="316">
        <v>926</v>
      </c>
      <c r="Y190" s="316">
        <v>2235</v>
      </c>
      <c r="Z190" s="316">
        <v>2235</v>
      </c>
      <c r="AA190" s="316">
        <v>1500</v>
      </c>
      <c r="AB190" s="316">
        <v>0</v>
      </c>
      <c r="AC190" s="316">
        <v>-223</v>
      </c>
    </row>
    <row r="191" spans="1:29">
      <c r="A191" s="243" t="s">
        <v>2148</v>
      </c>
      <c r="B191" s="316">
        <v>12</v>
      </c>
      <c r="C191" s="316">
        <v>38391</v>
      </c>
      <c r="D191" s="316">
        <v>1600</v>
      </c>
      <c r="E191" s="316">
        <v>148</v>
      </c>
      <c r="F191" s="316">
        <v>40151</v>
      </c>
      <c r="G191" s="316">
        <v>1450</v>
      </c>
      <c r="H191" s="316">
        <v>0</v>
      </c>
      <c r="I191" s="316">
        <v>0</v>
      </c>
      <c r="J191" s="316">
        <v>0</v>
      </c>
      <c r="K191" s="316">
        <v>4000</v>
      </c>
      <c r="L191" s="316">
        <v>5450</v>
      </c>
      <c r="M191" s="316">
        <v>45601</v>
      </c>
      <c r="N191" s="316">
        <v>0</v>
      </c>
      <c r="O191" s="316">
        <v>0</v>
      </c>
      <c r="P191" s="316">
        <v>0</v>
      </c>
      <c r="Q191" s="316">
        <v>0</v>
      </c>
      <c r="R191" s="316">
        <v>0</v>
      </c>
      <c r="S191" s="316">
        <v>0</v>
      </c>
      <c r="T191" s="316">
        <v>0</v>
      </c>
      <c r="U191" s="316">
        <v>0</v>
      </c>
      <c r="V191" s="316">
        <v>18414</v>
      </c>
      <c r="W191" s="316">
        <v>8518</v>
      </c>
      <c r="X191" s="316">
        <v>13721</v>
      </c>
      <c r="Y191" s="316">
        <v>4948</v>
      </c>
      <c r="Z191" s="316">
        <v>4734</v>
      </c>
      <c r="AA191" s="316">
        <v>0</v>
      </c>
      <c r="AB191" s="316">
        <v>0</v>
      </c>
      <c r="AC191" s="316">
        <v>-31714</v>
      </c>
    </row>
    <row r="192" spans="1:29">
      <c r="A192" s="243" t="s">
        <v>1149</v>
      </c>
      <c r="B192" s="316">
        <v>2406</v>
      </c>
      <c r="C192" s="316">
        <v>12518</v>
      </c>
      <c r="D192" s="316">
        <v>1297</v>
      </c>
      <c r="E192" s="316">
        <v>413</v>
      </c>
      <c r="F192" s="316">
        <v>16634</v>
      </c>
      <c r="G192" s="316">
        <v>1682</v>
      </c>
      <c r="H192" s="316">
        <v>0</v>
      </c>
      <c r="I192" s="316">
        <v>3750</v>
      </c>
      <c r="J192" s="316">
        <v>0</v>
      </c>
      <c r="K192" s="316">
        <v>0</v>
      </c>
      <c r="L192" s="316">
        <v>5432</v>
      </c>
      <c r="M192" s="316">
        <v>22066</v>
      </c>
      <c r="N192" s="316">
        <v>2824</v>
      </c>
      <c r="O192" s="316">
        <v>0</v>
      </c>
      <c r="P192" s="316">
        <v>3</v>
      </c>
      <c r="Q192" s="316">
        <v>0</v>
      </c>
      <c r="R192" s="316">
        <v>2827</v>
      </c>
      <c r="S192" s="316">
        <v>0</v>
      </c>
      <c r="T192" s="316">
        <v>0</v>
      </c>
      <c r="U192" s="316">
        <v>0</v>
      </c>
      <c r="V192" s="316">
        <v>1191</v>
      </c>
      <c r="W192" s="316">
        <v>1827</v>
      </c>
      <c r="X192" s="316">
        <v>5909</v>
      </c>
      <c r="Y192" s="316">
        <v>13139</v>
      </c>
      <c r="Z192" s="316">
        <v>11267</v>
      </c>
      <c r="AA192" s="316">
        <v>6479</v>
      </c>
      <c r="AB192" s="316">
        <v>0</v>
      </c>
      <c r="AC192" s="316">
        <v>-25</v>
      </c>
    </row>
    <row r="193" spans="1:29">
      <c r="A193" s="243" t="s">
        <v>1642</v>
      </c>
      <c r="B193" s="316">
        <v>3400</v>
      </c>
      <c r="C193" s="316">
        <v>92292</v>
      </c>
      <c r="D193" s="316">
        <v>5337</v>
      </c>
      <c r="E193" s="316">
        <v>0</v>
      </c>
      <c r="F193" s="316">
        <v>101029</v>
      </c>
      <c r="G193" s="316">
        <v>1100</v>
      </c>
      <c r="H193" s="316">
        <v>0</v>
      </c>
      <c r="I193" s="316">
        <v>300</v>
      </c>
      <c r="J193" s="316">
        <v>0</v>
      </c>
      <c r="K193" s="316">
        <v>0</v>
      </c>
      <c r="L193" s="316">
        <v>1400</v>
      </c>
      <c r="M193" s="316">
        <v>102429</v>
      </c>
      <c r="N193" s="316">
        <v>7857</v>
      </c>
      <c r="O193" s="316">
        <v>0</v>
      </c>
      <c r="P193" s="316">
        <v>0</v>
      </c>
      <c r="Q193" s="316">
        <v>0</v>
      </c>
      <c r="R193" s="316">
        <v>7857</v>
      </c>
      <c r="S193" s="316">
        <v>0</v>
      </c>
      <c r="T193" s="316">
        <v>0</v>
      </c>
      <c r="U193" s="316">
        <v>0</v>
      </c>
      <c r="V193" s="316">
        <v>16919</v>
      </c>
      <c r="W193" s="316">
        <v>7857</v>
      </c>
      <c r="X193" s="316">
        <v>40464</v>
      </c>
      <c r="Y193" s="316">
        <v>37189</v>
      </c>
      <c r="Z193" s="316">
        <v>29690</v>
      </c>
      <c r="AA193" s="316">
        <v>28640</v>
      </c>
      <c r="AB193" s="316">
        <v>0</v>
      </c>
      <c r="AC193" s="316">
        <v>-8050</v>
      </c>
    </row>
    <row r="194" spans="1:29">
      <c r="A194" s="243" t="s">
        <v>1779</v>
      </c>
      <c r="B194" s="316">
        <v>19984</v>
      </c>
      <c r="C194" s="316">
        <v>12688</v>
      </c>
      <c r="D194" s="316">
        <v>1644</v>
      </c>
      <c r="E194" s="316">
        <v>410</v>
      </c>
      <c r="F194" s="316">
        <v>34726</v>
      </c>
      <c r="G194" s="316">
        <v>1999</v>
      </c>
      <c r="H194" s="316">
        <v>0</v>
      </c>
      <c r="I194" s="316">
        <v>17400</v>
      </c>
      <c r="J194" s="316">
        <v>0</v>
      </c>
      <c r="K194" s="316">
        <v>0</v>
      </c>
      <c r="L194" s="316">
        <v>19399</v>
      </c>
      <c r="M194" s="316">
        <v>54125</v>
      </c>
      <c r="N194" s="316">
        <v>7244</v>
      </c>
      <c r="O194" s="316">
        <v>0</v>
      </c>
      <c r="P194" s="316">
        <v>15</v>
      </c>
      <c r="Q194" s="316">
        <v>0</v>
      </c>
      <c r="R194" s="316">
        <v>7259</v>
      </c>
      <c r="S194" s="316">
        <v>0</v>
      </c>
      <c r="T194" s="316">
        <v>0</v>
      </c>
      <c r="U194" s="316">
        <v>0</v>
      </c>
      <c r="V194" s="316">
        <v>1182</v>
      </c>
      <c r="W194" s="316">
        <v>5593</v>
      </c>
      <c r="X194" s="316">
        <v>5332</v>
      </c>
      <c r="Y194" s="316">
        <v>42018</v>
      </c>
      <c r="Z194" s="316">
        <v>40288</v>
      </c>
      <c r="AA194" s="316">
        <v>23733</v>
      </c>
      <c r="AB194" s="316">
        <v>0</v>
      </c>
      <c r="AC194" s="316">
        <v>-26</v>
      </c>
    </row>
    <row r="195" spans="1:29">
      <c r="A195" s="243" t="s">
        <v>1477</v>
      </c>
      <c r="B195" s="316">
        <v>17148.400000000001</v>
      </c>
      <c r="C195" s="316">
        <v>4655.1000000000004</v>
      </c>
      <c r="D195" s="316">
        <v>3400.73</v>
      </c>
      <c r="E195" s="316">
        <v>848.62</v>
      </c>
      <c r="F195" s="316">
        <v>26052.85</v>
      </c>
      <c r="G195" s="316">
        <v>5804.1</v>
      </c>
      <c r="H195" s="316">
        <v>150</v>
      </c>
      <c r="I195" s="316">
        <v>0</v>
      </c>
      <c r="J195" s="316">
        <v>0</v>
      </c>
      <c r="K195" s="316">
        <v>0</v>
      </c>
      <c r="L195" s="316">
        <v>5804.1</v>
      </c>
      <c r="M195" s="316">
        <v>31856.95</v>
      </c>
      <c r="N195" s="316">
        <v>0</v>
      </c>
      <c r="O195" s="316">
        <v>0</v>
      </c>
      <c r="P195" s="316">
        <v>0</v>
      </c>
      <c r="Q195" s="316">
        <v>0</v>
      </c>
      <c r="R195" s="316">
        <v>0</v>
      </c>
      <c r="S195" s="316">
        <v>0</v>
      </c>
      <c r="T195" s="316">
        <v>0</v>
      </c>
      <c r="U195" s="316">
        <v>0</v>
      </c>
      <c r="V195" s="316">
        <v>15008.4</v>
      </c>
      <c r="W195" s="316">
        <v>3962.3</v>
      </c>
      <c r="X195" s="316">
        <v>2489.35</v>
      </c>
      <c r="Y195" s="316">
        <v>10396.9</v>
      </c>
      <c r="Z195" s="316">
        <v>8762.9</v>
      </c>
      <c r="AA195" s="316">
        <v>8853</v>
      </c>
      <c r="AB195" s="316">
        <v>0</v>
      </c>
      <c r="AC195" s="316">
        <v>-5000</v>
      </c>
    </row>
    <row r="196" spans="1:29">
      <c r="A196" s="243" t="s">
        <v>1486</v>
      </c>
      <c r="B196" s="316">
        <v>50586</v>
      </c>
      <c r="C196" s="316">
        <v>679</v>
      </c>
      <c r="D196" s="316">
        <v>0</v>
      </c>
      <c r="E196" s="316">
        <v>250</v>
      </c>
      <c r="F196" s="316">
        <v>51515</v>
      </c>
      <c r="G196" s="316">
        <v>785</v>
      </c>
      <c r="H196" s="316">
        <v>0</v>
      </c>
      <c r="I196" s="316">
        <v>0</v>
      </c>
      <c r="J196" s="316">
        <v>0</v>
      </c>
      <c r="K196" s="316">
        <v>0</v>
      </c>
      <c r="L196" s="316">
        <v>785</v>
      </c>
      <c r="M196" s="316">
        <v>52300</v>
      </c>
      <c r="N196" s="316">
        <v>0</v>
      </c>
      <c r="O196" s="316">
        <v>0</v>
      </c>
      <c r="P196" s="316">
        <v>0</v>
      </c>
      <c r="Q196" s="316">
        <v>0</v>
      </c>
      <c r="R196" s="316">
        <v>0</v>
      </c>
      <c r="S196" s="316">
        <v>0</v>
      </c>
      <c r="T196" s="316">
        <v>0</v>
      </c>
      <c r="U196" s="316">
        <v>0</v>
      </c>
      <c r="V196" s="316">
        <v>866</v>
      </c>
      <c r="W196" s="316">
        <v>348</v>
      </c>
      <c r="X196" s="316">
        <v>1517</v>
      </c>
      <c r="Y196" s="316">
        <v>49569</v>
      </c>
      <c r="Z196" s="316">
        <v>48105</v>
      </c>
      <c r="AA196" s="316">
        <v>49569</v>
      </c>
      <c r="AB196" s="316">
        <v>-438</v>
      </c>
      <c r="AC196" s="316">
        <v>-1946</v>
      </c>
    </row>
    <row r="197" spans="1:29">
      <c r="A197" s="243" t="s">
        <v>1552</v>
      </c>
      <c r="B197" s="316">
        <v>56645</v>
      </c>
      <c r="C197" s="316">
        <v>190588</v>
      </c>
      <c r="D197" s="316">
        <v>4005</v>
      </c>
      <c r="E197" s="316">
        <v>0</v>
      </c>
      <c r="F197" s="316">
        <v>251238</v>
      </c>
      <c r="G197" s="316">
        <v>175</v>
      </c>
      <c r="H197" s="316">
        <v>0</v>
      </c>
      <c r="I197" s="316">
        <v>0</v>
      </c>
      <c r="J197" s="316">
        <v>0</v>
      </c>
      <c r="K197" s="316">
        <v>9201</v>
      </c>
      <c r="L197" s="316">
        <v>9376</v>
      </c>
      <c r="M197" s="316">
        <v>260614</v>
      </c>
      <c r="N197" s="316">
        <v>3726.4290000000001</v>
      </c>
      <c r="O197" s="316">
        <v>0</v>
      </c>
      <c r="P197" s="316">
        <v>0</v>
      </c>
      <c r="Q197" s="316">
        <v>0</v>
      </c>
      <c r="R197" s="316">
        <v>3726.4290000000001</v>
      </c>
      <c r="S197" s="316">
        <v>0</v>
      </c>
      <c r="T197" s="316">
        <v>0</v>
      </c>
      <c r="U197" s="316">
        <v>0</v>
      </c>
      <c r="V197" s="316">
        <v>46335.881000000001</v>
      </c>
      <c r="W197" s="316">
        <v>8494</v>
      </c>
      <c r="X197" s="316">
        <v>56431</v>
      </c>
      <c r="Y197" s="316">
        <v>149353</v>
      </c>
      <c r="Z197" s="316">
        <v>147402</v>
      </c>
      <c r="AA197" s="316">
        <v>84500</v>
      </c>
      <c r="AB197" s="316">
        <v>0</v>
      </c>
      <c r="AC197" s="316">
        <v>-35000</v>
      </c>
    </row>
    <row r="198" spans="1:29">
      <c r="A198" s="243" t="s">
        <v>1791</v>
      </c>
      <c r="B198" s="316">
        <v>0</v>
      </c>
      <c r="C198" s="316">
        <v>8870</v>
      </c>
      <c r="D198" s="316">
        <v>1021</v>
      </c>
      <c r="E198" s="316">
        <v>0</v>
      </c>
      <c r="F198" s="316">
        <v>9891</v>
      </c>
      <c r="G198" s="316">
        <v>60</v>
      </c>
      <c r="H198" s="316">
        <v>0</v>
      </c>
      <c r="I198" s="316">
        <v>0</v>
      </c>
      <c r="J198" s="316">
        <v>0</v>
      </c>
      <c r="K198" s="316">
        <v>0</v>
      </c>
      <c r="L198" s="316">
        <v>60</v>
      </c>
      <c r="M198" s="316">
        <v>9951</v>
      </c>
      <c r="N198" s="316">
        <v>0</v>
      </c>
      <c r="O198" s="316">
        <v>0</v>
      </c>
      <c r="P198" s="316">
        <v>0</v>
      </c>
      <c r="Q198" s="316">
        <v>0</v>
      </c>
      <c r="R198" s="316">
        <v>0</v>
      </c>
      <c r="S198" s="316">
        <v>0</v>
      </c>
      <c r="T198" s="316">
        <v>0</v>
      </c>
      <c r="U198" s="316">
        <v>0</v>
      </c>
      <c r="V198" s="316">
        <v>3375</v>
      </c>
      <c r="W198" s="316">
        <v>353</v>
      </c>
      <c r="X198" s="316">
        <v>500</v>
      </c>
      <c r="Y198" s="316">
        <v>5723</v>
      </c>
      <c r="Z198" s="316">
        <v>3593</v>
      </c>
      <c r="AA198" s="316">
        <v>0</v>
      </c>
      <c r="AB198" s="316">
        <v>-680</v>
      </c>
      <c r="AC198" s="316">
        <v>-5494</v>
      </c>
    </row>
    <row r="199" spans="1:29">
      <c r="A199" s="243" t="s">
        <v>1950</v>
      </c>
      <c r="B199" s="316">
        <v>0</v>
      </c>
      <c r="C199" s="316">
        <v>1923.25</v>
      </c>
      <c r="D199" s="316">
        <v>942</v>
      </c>
      <c r="E199" s="316">
        <v>0</v>
      </c>
      <c r="F199" s="316">
        <v>2865.25</v>
      </c>
      <c r="G199" s="316">
        <v>1472.9659999999999</v>
      </c>
      <c r="H199" s="316">
        <v>0</v>
      </c>
      <c r="I199" s="316">
        <v>0</v>
      </c>
      <c r="J199" s="316">
        <v>0</v>
      </c>
      <c r="K199" s="316">
        <v>0</v>
      </c>
      <c r="L199" s="316">
        <v>1472.9659999999999</v>
      </c>
      <c r="M199" s="316">
        <v>4338.2160000000003</v>
      </c>
      <c r="N199" s="316">
        <v>0</v>
      </c>
      <c r="O199" s="316">
        <v>0</v>
      </c>
      <c r="P199" s="316">
        <v>0</v>
      </c>
      <c r="Q199" s="316">
        <v>0</v>
      </c>
      <c r="R199" s="316">
        <v>0</v>
      </c>
      <c r="S199" s="316">
        <v>0</v>
      </c>
      <c r="T199" s="316">
        <v>0</v>
      </c>
      <c r="U199" s="316">
        <v>0</v>
      </c>
      <c r="V199" s="316">
        <v>1408</v>
      </c>
      <c r="W199" s="316">
        <v>0</v>
      </c>
      <c r="X199" s="316">
        <v>0</v>
      </c>
      <c r="Y199" s="316">
        <v>2930</v>
      </c>
      <c r="Z199" s="316">
        <v>2343</v>
      </c>
      <c r="AA199" s="316">
        <v>7000</v>
      </c>
      <c r="AB199" s="316">
        <v>0</v>
      </c>
      <c r="AC199" s="316">
        <v>-3734</v>
      </c>
    </row>
    <row r="200" spans="1:29">
      <c r="A200" s="243" t="s">
        <v>1977</v>
      </c>
      <c r="B200" s="316">
        <v>1300</v>
      </c>
      <c r="C200" s="316">
        <v>40005</v>
      </c>
      <c r="D200" s="316">
        <v>1542</v>
      </c>
      <c r="E200" s="316">
        <v>930</v>
      </c>
      <c r="F200" s="316">
        <v>43777</v>
      </c>
      <c r="G200" s="316">
        <v>612</v>
      </c>
      <c r="H200" s="316">
        <v>0</v>
      </c>
      <c r="I200" s="316">
        <v>70</v>
      </c>
      <c r="J200" s="316">
        <v>0</v>
      </c>
      <c r="K200" s="316">
        <v>0</v>
      </c>
      <c r="L200" s="316">
        <v>682</v>
      </c>
      <c r="M200" s="316">
        <v>44459</v>
      </c>
      <c r="N200" s="316">
        <v>12655</v>
      </c>
      <c r="O200" s="316">
        <v>0</v>
      </c>
      <c r="P200" s="316">
        <v>20</v>
      </c>
      <c r="Q200" s="316">
        <v>0</v>
      </c>
      <c r="R200" s="316">
        <v>12675</v>
      </c>
      <c r="S200" s="316">
        <v>0</v>
      </c>
      <c r="T200" s="316">
        <v>0</v>
      </c>
      <c r="U200" s="316">
        <v>0</v>
      </c>
      <c r="V200" s="316">
        <v>7890</v>
      </c>
      <c r="W200" s="316">
        <v>10185</v>
      </c>
      <c r="X200" s="316">
        <v>18781</v>
      </c>
      <c r="Y200" s="316">
        <v>7603</v>
      </c>
      <c r="Z200" s="316">
        <v>2991</v>
      </c>
      <c r="AA200" s="316">
        <v>2538</v>
      </c>
      <c r="AB200" s="316">
        <v>0</v>
      </c>
      <c r="AC200" s="316">
        <v>0</v>
      </c>
    </row>
    <row r="201" spans="1:29">
      <c r="A201" s="243" t="s">
        <v>2073</v>
      </c>
      <c r="B201" s="316">
        <v>5738</v>
      </c>
      <c r="C201" s="316">
        <v>47076</v>
      </c>
      <c r="D201" s="316">
        <v>2071</v>
      </c>
      <c r="E201" s="316">
        <v>945</v>
      </c>
      <c r="F201" s="316">
        <v>55830</v>
      </c>
      <c r="G201" s="316">
        <v>973</v>
      </c>
      <c r="H201" s="316">
        <v>0</v>
      </c>
      <c r="I201" s="316">
        <v>0</v>
      </c>
      <c r="J201" s="316">
        <v>0</v>
      </c>
      <c r="K201" s="316">
        <v>0</v>
      </c>
      <c r="L201" s="316">
        <v>973</v>
      </c>
      <c r="M201" s="316">
        <v>56803</v>
      </c>
      <c r="N201" s="316">
        <v>0</v>
      </c>
      <c r="O201" s="316">
        <v>0</v>
      </c>
      <c r="P201" s="316">
        <v>0</v>
      </c>
      <c r="Q201" s="316">
        <v>0</v>
      </c>
      <c r="R201" s="316">
        <v>0</v>
      </c>
      <c r="S201" s="316">
        <v>0</v>
      </c>
      <c r="T201" s="316">
        <v>0</v>
      </c>
      <c r="U201" s="316">
        <v>0</v>
      </c>
      <c r="V201" s="316">
        <v>9056</v>
      </c>
      <c r="W201" s="316">
        <v>3000</v>
      </c>
      <c r="X201" s="316">
        <v>750</v>
      </c>
      <c r="Y201" s="316">
        <v>43997</v>
      </c>
      <c r="Z201" s="316">
        <v>31601</v>
      </c>
      <c r="AA201" s="316">
        <v>43997</v>
      </c>
      <c r="AB201" s="316">
        <v>0</v>
      </c>
      <c r="AC201" s="316">
        <v>0</v>
      </c>
    </row>
    <row r="202" spans="1:29">
      <c r="A202" s="243" t="s">
        <v>2127</v>
      </c>
      <c r="B202" s="316">
        <v>0</v>
      </c>
      <c r="C202" s="316">
        <v>7013</v>
      </c>
      <c r="D202" s="316">
        <v>0</v>
      </c>
      <c r="E202" s="316">
        <v>0</v>
      </c>
      <c r="F202" s="316">
        <v>7013</v>
      </c>
      <c r="G202" s="316">
        <v>780</v>
      </c>
      <c r="H202" s="316">
        <v>0</v>
      </c>
      <c r="I202" s="316">
        <v>0</v>
      </c>
      <c r="J202" s="316">
        <v>0</v>
      </c>
      <c r="K202" s="316">
        <v>0</v>
      </c>
      <c r="L202" s="316">
        <v>780</v>
      </c>
      <c r="M202" s="316">
        <v>7793</v>
      </c>
      <c r="N202" s="316">
        <v>0</v>
      </c>
      <c r="O202" s="316">
        <v>0</v>
      </c>
      <c r="P202" s="316">
        <v>0</v>
      </c>
      <c r="Q202" s="316">
        <v>0</v>
      </c>
      <c r="R202" s="316">
        <v>0</v>
      </c>
      <c r="S202" s="316">
        <v>0</v>
      </c>
      <c r="T202" s="316">
        <v>0</v>
      </c>
      <c r="U202" s="316">
        <v>0</v>
      </c>
      <c r="V202" s="316">
        <v>865</v>
      </c>
      <c r="W202" s="316">
        <v>0</v>
      </c>
      <c r="X202" s="316">
        <v>0</v>
      </c>
      <c r="Y202" s="316">
        <v>6928</v>
      </c>
      <c r="Z202" s="316">
        <v>4528</v>
      </c>
      <c r="AA202" s="316">
        <v>8017</v>
      </c>
      <c r="AB202" s="316">
        <v>0</v>
      </c>
      <c r="AC202" s="316">
        <v>-9000</v>
      </c>
    </row>
    <row r="203" spans="1:29">
      <c r="A203" s="243" t="s">
        <v>2151</v>
      </c>
      <c r="B203" s="316">
        <v>2000</v>
      </c>
      <c r="C203" s="316">
        <v>15606</v>
      </c>
      <c r="D203" s="316">
        <v>603</v>
      </c>
      <c r="E203" s="316">
        <v>0</v>
      </c>
      <c r="F203" s="316">
        <v>18209</v>
      </c>
      <c r="G203" s="316">
        <v>1003</v>
      </c>
      <c r="H203" s="316">
        <v>0</v>
      </c>
      <c r="I203" s="316">
        <v>0</v>
      </c>
      <c r="J203" s="316">
        <v>0</v>
      </c>
      <c r="K203" s="316">
        <v>0</v>
      </c>
      <c r="L203" s="316">
        <v>1003</v>
      </c>
      <c r="M203" s="316">
        <v>19212</v>
      </c>
      <c r="N203" s="316">
        <v>1800</v>
      </c>
      <c r="O203" s="316">
        <v>0</v>
      </c>
      <c r="P203" s="316">
        <v>318</v>
      </c>
      <c r="Q203" s="316">
        <v>0</v>
      </c>
      <c r="R203" s="316">
        <v>2118</v>
      </c>
      <c r="S203" s="316">
        <v>0</v>
      </c>
      <c r="T203" s="316">
        <v>0</v>
      </c>
      <c r="U203" s="316">
        <v>0</v>
      </c>
      <c r="V203" s="316">
        <v>2253</v>
      </c>
      <c r="W203" s="316">
        <v>920</v>
      </c>
      <c r="X203" s="316">
        <v>8092</v>
      </c>
      <c r="Y203" s="316">
        <v>7947</v>
      </c>
      <c r="Z203" s="316">
        <v>6760</v>
      </c>
      <c r="AA203" s="316">
        <v>3610</v>
      </c>
      <c r="AB203" s="316">
        <v>0</v>
      </c>
      <c r="AC203" s="316">
        <v>0</v>
      </c>
    </row>
    <row r="204" spans="1:29">
      <c r="A204" s="243" t="s">
        <v>2241</v>
      </c>
      <c r="B204" s="316">
        <v>0</v>
      </c>
      <c r="C204" s="316">
        <v>25046</v>
      </c>
      <c r="D204" s="316">
        <v>508</v>
      </c>
      <c r="E204" s="316">
        <v>501</v>
      </c>
      <c r="F204" s="316">
        <v>26055</v>
      </c>
      <c r="G204" s="316">
        <v>890</v>
      </c>
      <c r="H204" s="316">
        <v>0</v>
      </c>
      <c r="I204" s="316">
        <v>0</v>
      </c>
      <c r="J204" s="316">
        <v>0</v>
      </c>
      <c r="K204" s="316">
        <v>0</v>
      </c>
      <c r="L204" s="316">
        <v>890</v>
      </c>
      <c r="M204" s="316">
        <v>26945</v>
      </c>
      <c r="N204" s="316">
        <v>0</v>
      </c>
      <c r="O204" s="316">
        <v>0</v>
      </c>
      <c r="P204" s="316">
        <v>0</v>
      </c>
      <c r="Q204" s="316">
        <v>0</v>
      </c>
      <c r="R204" s="316">
        <v>0</v>
      </c>
      <c r="S204" s="316">
        <v>0</v>
      </c>
      <c r="T204" s="316">
        <v>0</v>
      </c>
      <c r="U204" s="316">
        <v>0</v>
      </c>
      <c r="V204" s="316">
        <v>1491</v>
      </c>
      <c r="W204" s="316">
        <v>3142</v>
      </c>
      <c r="X204" s="316">
        <v>11609</v>
      </c>
      <c r="Y204" s="316">
        <v>10703</v>
      </c>
      <c r="Z204" s="316">
        <v>2142</v>
      </c>
      <c r="AA204" s="316">
        <v>-8561</v>
      </c>
      <c r="AB204" s="316">
        <v>0</v>
      </c>
      <c r="AC204" s="316">
        <v>0</v>
      </c>
    </row>
    <row r="205" spans="1:29">
      <c r="A205" s="243" t="s">
        <v>2328</v>
      </c>
      <c r="B205" s="316">
        <v>7812</v>
      </c>
      <c r="C205" s="316">
        <v>91664</v>
      </c>
      <c r="D205" s="316">
        <v>3621</v>
      </c>
      <c r="E205" s="316">
        <v>0</v>
      </c>
      <c r="F205" s="316">
        <v>103097</v>
      </c>
      <c r="G205" s="316">
        <v>1448</v>
      </c>
      <c r="H205" s="316">
        <v>0</v>
      </c>
      <c r="I205" s="316">
        <v>97300</v>
      </c>
      <c r="J205" s="316">
        <v>0</v>
      </c>
      <c r="K205" s="316">
        <v>0</v>
      </c>
      <c r="L205" s="316">
        <v>98748</v>
      </c>
      <c r="M205" s="316">
        <v>201845</v>
      </c>
      <c r="N205" s="316">
        <v>0</v>
      </c>
      <c r="O205" s="316">
        <v>0</v>
      </c>
      <c r="P205" s="316">
        <v>0</v>
      </c>
      <c r="Q205" s="316">
        <v>0</v>
      </c>
      <c r="R205" s="316">
        <v>0</v>
      </c>
      <c r="S205" s="316">
        <v>0</v>
      </c>
      <c r="T205" s="316">
        <v>0</v>
      </c>
      <c r="U205" s="316">
        <v>0</v>
      </c>
      <c r="V205" s="316">
        <v>73902</v>
      </c>
      <c r="W205" s="316">
        <v>5423</v>
      </c>
      <c r="X205" s="316">
        <v>4304</v>
      </c>
      <c r="Y205" s="316">
        <v>118216</v>
      </c>
      <c r="Z205" s="316">
        <v>109460</v>
      </c>
      <c r="AA205" s="316">
        <v>106182</v>
      </c>
      <c r="AB205" s="316">
        <v>-1253</v>
      </c>
      <c r="AC205" s="316">
        <v>0</v>
      </c>
    </row>
    <row r="206" spans="1:29">
      <c r="A206" s="243" t="s">
        <v>1857</v>
      </c>
      <c r="B206" s="316">
        <v>0</v>
      </c>
      <c r="C206" s="316">
        <v>14895</v>
      </c>
      <c r="D206" s="316">
        <v>1301</v>
      </c>
      <c r="E206" s="316">
        <v>115</v>
      </c>
      <c r="F206" s="316">
        <v>16311</v>
      </c>
      <c r="G206" s="316">
        <v>20</v>
      </c>
      <c r="H206" s="316">
        <v>0</v>
      </c>
      <c r="I206" s="316">
        <v>0</v>
      </c>
      <c r="J206" s="316">
        <v>0</v>
      </c>
      <c r="K206" s="316">
        <v>0</v>
      </c>
      <c r="L206" s="316">
        <v>20</v>
      </c>
      <c r="M206" s="316">
        <v>16331</v>
      </c>
      <c r="N206" s="316">
        <v>0</v>
      </c>
      <c r="O206" s="316">
        <v>0</v>
      </c>
      <c r="P206" s="316">
        <v>0</v>
      </c>
      <c r="Q206" s="316">
        <v>0</v>
      </c>
      <c r="R206" s="316">
        <v>0</v>
      </c>
      <c r="S206" s="316">
        <v>0</v>
      </c>
      <c r="T206" s="316">
        <v>0</v>
      </c>
      <c r="U206" s="316">
        <v>0</v>
      </c>
      <c r="V206" s="316">
        <v>0</v>
      </c>
      <c r="W206" s="316">
        <v>521</v>
      </c>
      <c r="X206" s="316">
        <v>7031</v>
      </c>
      <c r="Y206" s="316">
        <v>8779</v>
      </c>
      <c r="Z206" s="316">
        <v>6528</v>
      </c>
      <c r="AA206" s="316">
        <v>-2350</v>
      </c>
      <c r="AB206" s="316">
        <v>0</v>
      </c>
      <c r="AC206" s="316">
        <v>-8150</v>
      </c>
    </row>
    <row r="207" spans="1:29">
      <c r="A207" s="243" t="s">
        <v>1905</v>
      </c>
      <c r="B207" s="316">
        <v>513</v>
      </c>
      <c r="C207" s="316">
        <v>97757</v>
      </c>
      <c r="D207" s="316">
        <v>2295</v>
      </c>
      <c r="E207" s="316">
        <v>10</v>
      </c>
      <c r="F207" s="316">
        <v>100575</v>
      </c>
      <c r="G207" s="316">
        <v>5953</v>
      </c>
      <c r="H207" s="316">
        <v>0</v>
      </c>
      <c r="I207" s="316">
        <v>100</v>
      </c>
      <c r="J207" s="316">
        <v>0</v>
      </c>
      <c r="K207" s="316">
        <v>0</v>
      </c>
      <c r="L207" s="316">
        <v>6053</v>
      </c>
      <c r="M207" s="316">
        <v>106628</v>
      </c>
      <c r="N207" s="316">
        <v>2650</v>
      </c>
      <c r="O207" s="316">
        <v>0</v>
      </c>
      <c r="P207" s="316">
        <v>0</v>
      </c>
      <c r="Q207" s="316">
        <v>0</v>
      </c>
      <c r="R207" s="316">
        <v>2650</v>
      </c>
      <c r="S207" s="316">
        <v>0</v>
      </c>
      <c r="T207" s="316">
        <v>0</v>
      </c>
      <c r="U207" s="316">
        <v>0</v>
      </c>
      <c r="V207" s="316">
        <v>37368</v>
      </c>
      <c r="W207" s="316">
        <v>1435</v>
      </c>
      <c r="X207" s="316">
        <v>12610</v>
      </c>
      <c r="Y207" s="316">
        <v>55215</v>
      </c>
      <c r="Z207" s="316">
        <v>55215</v>
      </c>
      <c r="AA207" s="316">
        <v>32500</v>
      </c>
      <c r="AB207" s="316">
        <v>0</v>
      </c>
      <c r="AC207" s="316">
        <v>-1000</v>
      </c>
    </row>
    <row r="208" spans="1:29">
      <c r="A208" s="243" t="s">
        <v>1974</v>
      </c>
      <c r="B208" s="316">
        <v>1979</v>
      </c>
      <c r="C208" s="316">
        <v>3242</v>
      </c>
      <c r="D208" s="316">
        <v>1702</v>
      </c>
      <c r="E208" s="316">
        <v>130</v>
      </c>
      <c r="F208" s="316">
        <v>7053</v>
      </c>
      <c r="G208" s="316">
        <v>768</v>
      </c>
      <c r="H208" s="316">
        <v>0</v>
      </c>
      <c r="I208" s="316">
        <v>9760</v>
      </c>
      <c r="J208" s="316">
        <v>0</v>
      </c>
      <c r="K208" s="316">
        <v>0</v>
      </c>
      <c r="L208" s="316">
        <v>10528</v>
      </c>
      <c r="M208" s="316">
        <v>17581</v>
      </c>
      <c r="N208" s="316">
        <v>3146</v>
      </c>
      <c r="O208" s="316">
        <v>0</v>
      </c>
      <c r="P208" s="316">
        <v>0</v>
      </c>
      <c r="Q208" s="316">
        <v>0</v>
      </c>
      <c r="R208" s="316">
        <v>3146</v>
      </c>
      <c r="S208" s="316">
        <v>0</v>
      </c>
      <c r="T208" s="316">
        <v>0</v>
      </c>
      <c r="U208" s="316">
        <v>0</v>
      </c>
      <c r="V208" s="316">
        <v>800</v>
      </c>
      <c r="W208" s="316">
        <v>1964</v>
      </c>
      <c r="X208" s="316">
        <v>3989</v>
      </c>
      <c r="Y208" s="316">
        <v>10828</v>
      </c>
      <c r="Z208" s="316">
        <v>9532</v>
      </c>
      <c r="AA208" s="316">
        <v>0</v>
      </c>
      <c r="AB208" s="316">
        <v>0</v>
      </c>
      <c r="AC208" s="316">
        <v>-295</v>
      </c>
    </row>
    <row r="209" spans="1:29">
      <c r="A209" s="243" t="s">
        <v>2109</v>
      </c>
      <c r="B209" s="316">
        <v>300</v>
      </c>
      <c r="C209" s="316">
        <v>700</v>
      </c>
      <c r="D209" s="316">
        <v>100</v>
      </c>
      <c r="E209" s="316">
        <v>0</v>
      </c>
      <c r="F209" s="316">
        <v>1100</v>
      </c>
      <c r="G209" s="316">
        <v>87</v>
      </c>
      <c r="H209" s="316">
        <v>0</v>
      </c>
      <c r="I209" s="316">
        <v>0</v>
      </c>
      <c r="J209" s="316">
        <v>0</v>
      </c>
      <c r="K209" s="316">
        <v>0</v>
      </c>
      <c r="L209" s="316">
        <v>87</v>
      </c>
      <c r="M209" s="316">
        <v>1187</v>
      </c>
      <c r="N209" s="316">
        <v>200</v>
      </c>
      <c r="O209" s="316">
        <v>0</v>
      </c>
      <c r="P209" s="316">
        <v>0</v>
      </c>
      <c r="Q209" s="316">
        <v>0</v>
      </c>
      <c r="R209" s="316">
        <v>200</v>
      </c>
      <c r="S209" s="316">
        <v>0</v>
      </c>
      <c r="T209" s="316">
        <v>0</v>
      </c>
      <c r="U209" s="316">
        <v>0</v>
      </c>
      <c r="V209" s="316">
        <v>0</v>
      </c>
      <c r="W209" s="316">
        <v>237</v>
      </c>
      <c r="X209" s="316">
        <v>950</v>
      </c>
      <c r="Y209" s="316">
        <v>0</v>
      </c>
      <c r="Z209" s="316">
        <v>0</v>
      </c>
      <c r="AA209" s="316">
        <v>15600</v>
      </c>
      <c r="AB209" s="316">
        <v>0</v>
      </c>
      <c r="AC209" s="316">
        <v>-10615</v>
      </c>
    </row>
    <row r="210" spans="1:29">
      <c r="A210" s="243" t="s">
        <v>2229</v>
      </c>
      <c r="B210" s="316">
        <v>26954</v>
      </c>
      <c r="C210" s="316">
        <v>55614</v>
      </c>
      <c r="D210" s="316">
        <v>1413</v>
      </c>
      <c r="E210" s="316">
        <v>751</v>
      </c>
      <c r="F210" s="316">
        <v>84732</v>
      </c>
      <c r="G210" s="316">
        <v>724</v>
      </c>
      <c r="H210" s="316">
        <v>0</v>
      </c>
      <c r="I210" s="316">
        <v>544</v>
      </c>
      <c r="J210" s="316">
        <v>0</v>
      </c>
      <c r="K210" s="316">
        <v>0</v>
      </c>
      <c r="L210" s="316">
        <v>1268</v>
      </c>
      <c r="M210" s="316">
        <v>86000</v>
      </c>
      <c r="N210" s="316">
        <v>0</v>
      </c>
      <c r="O210" s="316">
        <v>0</v>
      </c>
      <c r="P210" s="316">
        <v>0</v>
      </c>
      <c r="Q210" s="316">
        <v>0</v>
      </c>
      <c r="R210" s="316">
        <v>0</v>
      </c>
      <c r="S210" s="316">
        <v>0</v>
      </c>
      <c r="T210" s="316">
        <v>0</v>
      </c>
      <c r="U210" s="316">
        <v>0</v>
      </c>
      <c r="V210" s="316">
        <v>21148</v>
      </c>
      <c r="W210" s="316">
        <v>6103</v>
      </c>
      <c r="X210" s="316">
        <v>16575</v>
      </c>
      <c r="Y210" s="316">
        <v>42174</v>
      </c>
      <c r="Z210" s="316">
        <v>42174</v>
      </c>
      <c r="AA210" s="316">
        <v>44155</v>
      </c>
      <c r="AB210" s="316">
        <v>0</v>
      </c>
      <c r="AC210" s="316">
        <v>0</v>
      </c>
    </row>
    <row r="211" spans="1:29">
      <c r="A211" s="243" t="s">
        <v>1124</v>
      </c>
      <c r="B211" s="316">
        <v>43488</v>
      </c>
      <c r="C211" s="316">
        <v>37228</v>
      </c>
      <c r="D211" s="316">
        <v>1734</v>
      </c>
      <c r="E211" s="316">
        <v>150</v>
      </c>
      <c r="F211" s="316">
        <v>82600</v>
      </c>
      <c r="G211" s="316">
        <v>2506</v>
      </c>
      <c r="H211" s="316">
        <v>0</v>
      </c>
      <c r="I211" s="316">
        <v>0</v>
      </c>
      <c r="J211" s="316">
        <v>0</v>
      </c>
      <c r="K211" s="316">
        <v>0</v>
      </c>
      <c r="L211" s="316">
        <v>2506</v>
      </c>
      <c r="M211" s="316">
        <v>85106</v>
      </c>
      <c r="N211" s="316">
        <v>0</v>
      </c>
      <c r="O211" s="316">
        <v>0</v>
      </c>
      <c r="P211" s="316">
        <v>0</v>
      </c>
      <c r="Q211" s="316">
        <v>0</v>
      </c>
      <c r="R211" s="316">
        <v>0</v>
      </c>
      <c r="S211" s="316">
        <v>0</v>
      </c>
      <c r="T211" s="316">
        <v>0</v>
      </c>
      <c r="U211" s="316">
        <v>0</v>
      </c>
      <c r="V211" s="316">
        <v>2356</v>
      </c>
      <c r="W211" s="316">
        <v>121</v>
      </c>
      <c r="X211" s="316">
        <v>4268</v>
      </c>
      <c r="Y211" s="316">
        <v>78361</v>
      </c>
      <c r="Z211" s="316">
        <v>76364</v>
      </c>
      <c r="AA211" s="316">
        <v>75620</v>
      </c>
      <c r="AB211" s="316">
        <v>0</v>
      </c>
      <c r="AC211" s="316">
        <v>-3255</v>
      </c>
    </row>
    <row r="212" spans="1:29">
      <c r="A212" s="243" t="s">
        <v>1132</v>
      </c>
      <c r="B212" s="316">
        <v>0</v>
      </c>
      <c r="C212" s="316">
        <v>12594</v>
      </c>
      <c r="D212" s="316">
        <v>480</v>
      </c>
      <c r="E212" s="316">
        <v>467</v>
      </c>
      <c r="F212" s="316">
        <v>13541</v>
      </c>
      <c r="G212" s="316">
        <v>1400</v>
      </c>
      <c r="H212" s="316">
        <v>0</v>
      </c>
      <c r="I212" s="316">
        <v>0</v>
      </c>
      <c r="J212" s="316">
        <v>0</v>
      </c>
      <c r="K212" s="316">
        <v>0</v>
      </c>
      <c r="L212" s="316">
        <v>1400</v>
      </c>
      <c r="M212" s="316">
        <v>14941</v>
      </c>
      <c r="N212" s="316">
        <v>710</v>
      </c>
      <c r="O212" s="316">
        <v>0</v>
      </c>
      <c r="P212" s="316">
        <v>0</v>
      </c>
      <c r="Q212" s="316">
        <v>0</v>
      </c>
      <c r="R212" s="316">
        <v>710</v>
      </c>
      <c r="S212" s="316">
        <v>0</v>
      </c>
      <c r="T212" s="316">
        <v>0</v>
      </c>
      <c r="U212" s="316">
        <v>0</v>
      </c>
      <c r="V212" s="316">
        <v>1400</v>
      </c>
      <c r="W212" s="316">
        <v>1285</v>
      </c>
      <c r="X212" s="316">
        <v>2931</v>
      </c>
      <c r="Y212" s="316">
        <v>9325</v>
      </c>
      <c r="Z212" s="316">
        <v>5722</v>
      </c>
      <c r="AA212" s="316">
        <v>0</v>
      </c>
      <c r="AB212" s="316">
        <v>0</v>
      </c>
      <c r="AC212" s="316">
        <v>-5000</v>
      </c>
    </row>
    <row r="213" spans="1:29">
      <c r="A213" s="243" t="s">
        <v>1328</v>
      </c>
      <c r="B213" s="316">
        <v>0</v>
      </c>
      <c r="C213" s="316">
        <v>2699</v>
      </c>
      <c r="D213" s="316">
        <v>5559</v>
      </c>
      <c r="E213" s="316">
        <v>276</v>
      </c>
      <c r="F213" s="316">
        <v>8534</v>
      </c>
      <c r="G213" s="316">
        <v>12001</v>
      </c>
      <c r="H213" s="316">
        <v>69</v>
      </c>
      <c r="I213" s="316">
        <v>0</v>
      </c>
      <c r="J213" s="316">
        <v>0</v>
      </c>
      <c r="K213" s="316">
        <v>0</v>
      </c>
      <c r="L213" s="316">
        <v>12001</v>
      </c>
      <c r="M213" s="316">
        <v>20535</v>
      </c>
      <c r="N213" s="316">
        <v>0</v>
      </c>
      <c r="O213" s="316">
        <v>0</v>
      </c>
      <c r="P213" s="316">
        <v>0</v>
      </c>
      <c r="Q213" s="316">
        <v>0</v>
      </c>
      <c r="R213" s="316">
        <v>0</v>
      </c>
      <c r="S213" s="316">
        <v>0</v>
      </c>
      <c r="T213" s="316">
        <v>0</v>
      </c>
      <c r="U213" s="316">
        <v>0</v>
      </c>
      <c r="V213" s="316">
        <v>8525</v>
      </c>
      <c r="W213" s="316">
        <v>0</v>
      </c>
      <c r="X213" s="316">
        <v>12010</v>
      </c>
      <c r="Y213" s="316">
        <v>0</v>
      </c>
      <c r="Z213" s="316">
        <v>0</v>
      </c>
      <c r="AA213" s="316">
        <v>0</v>
      </c>
      <c r="AB213" s="316">
        <v>0</v>
      </c>
      <c r="AC213" s="316">
        <v>-18900</v>
      </c>
    </row>
    <row r="214" spans="1:29">
      <c r="A214" s="243" t="s">
        <v>1355</v>
      </c>
      <c r="B214" s="316">
        <v>19857</v>
      </c>
      <c r="C214" s="316">
        <v>40723</v>
      </c>
      <c r="D214" s="316">
        <v>1302</v>
      </c>
      <c r="E214" s="316">
        <v>565</v>
      </c>
      <c r="F214" s="316">
        <v>62447</v>
      </c>
      <c r="G214" s="316">
        <v>2345</v>
      </c>
      <c r="H214" s="316">
        <v>0</v>
      </c>
      <c r="I214" s="316">
        <v>15</v>
      </c>
      <c r="J214" s="316">
        <v>0</v>
      </c>
      <c r="K214" s="316">
        <v>0</v>
      </c>
      <c r="L214" s="316">
        <v>2360</v>
      </c>
      <c r="M214" s="316">
        <v>64807</v>
      </c>
      <c r="N214" s="316">
        <v>9000</v>
      </c>
      <c r="O214" s="316">
        <v>0</v>
      </c>
      <c r="P214" s="316">
        <v>0</v>
      </c>
      <c r="Q214" s="316">
        <v>0</v>
      </c>
      <c r="R214" s="316">
        <v>9000</v>
      </c>
      <c r="S214" s="316">
        <v>0</v>
      </c>
      <c r="T214" s="316">
        <v>0</v>
      </c>
      <c r="U214" s="316">
        <v>7514</v>
      </c>
      <c r="V214" s="316">
        <v>12585</v>
      </c>
      <c r="W214" s="316">
        <v>17910</v>
      </c>
      <c r="X214" s="316">
        <v>30150</v>
      </c>
      <c r="Y214" s="316">
        <v>11676</v>
      </c>
      <c r="Z214" s="316">
        <v>-1114</v>
      </c>
      <c r="AA214" s="316">
        <v>-12000</v>
      </c>
      <c r="AB214" s="316">
        <v>-12</v>
      </c>
      <c r="AC214" s="316">
        <v>-48193</v>
      </c>
    </row>
    <row r="215" spans="1:29">
      <c r="A215" s="243" t="s">
        <v>1624</v>
      </c>
      <c r="B215" s="316">
        <v>5866</v>
      </c>
      <c r="C215" s="316">
        <v>3993</v>
      </c>
      <c r="D215" s="316">
        <v>1678</v>
      </c>
      <c r="E215" s="316">
        <v>0</v>
      </c>
      <c r="F215" s="316">
        <v>11537</v>
      </c>
      <c r="G215" s="316">
        <v>2360</v>
      </c>
      <c r="H215" s="316">
        <v>0</v>
      </c>
      <c r="I215" s="316">
        <v>500</v>
      </c>
      <c r="J215" s="316">
        <v>0</v>
      </c>
      <c r="K215" s="316">
        <v>0</v>
      </c>
      <c r="L215" s="316">
        <v>2860</v>
      </c>
      <c r="M215" s="316">
        <v>14397</v>
      </c>
      <c r="N215" s="316">
        <v>930</v>
      </c>
      <c r="O215" s="316">
        <v>0</v>
      </c>
      <c r="P215" s="316">
        <v>0</v>
      </c>
      <c r="Q215" s="316">
        <v>0</v>
      </c>
      <c r="R215" s="316">
        <v>930</v>
      </c>
      <c r="S215" s="316">
        <v>0</v>
      </c>
      <c r="T215" s="316">
        <v>0</v>
      </c>
      <c r="U215" s="316">
        <v>0</v>
      </c>
      <c r="V215" s="316">
        <v>5140</v>
      </c>
      <c r="W215" s="316">
        <v>931</v>
      </c>
      <c r="X215" s="316">
        <v>8326</v>
      </c>
      <c r="Y215" s="316">
        <v>0</v>
      </c>
      <c r="Z215" s="316">
        <v>-915</v>
      </c>
      <c r="AA215" s="316">
        <v>0</v>
      </c>
      <c r="AB215" s="316">
        <v>0</v>
      </c>
      <c r="AC215" s="316">
        <v>-5421</v>
      </c>
    </row>
    <row r="216" spans="1:29">
      <c r="A216" s="243" t="s">
        <v>1782</v>
      </c>
      <c r="B216" s="316">
        <v>2180</v>
      </c>
      <c r="C216" s="316">
        <v>425</v>
      </c>
      <c r="D216" s="316">
        <v>206</v>
      </c>
      <c r="E216" s="316">
        <v>0</v>
      </c>
      <c r="F216" s="316">
        <v>2811</v>
      </c>
      <c r="G216" s="316">
        <v>900</v>
      </c>
      <c r="H216" s="316">
        <v>0</v>
      </c>
      <c r="I216" s="316">
        <v>0</v>
      </c>
      <c r="J216" s="316">
        <v>0</v>
      </c>
      <c r="K216" s="316">
        <v>0</v>
      </c>
      <c r="L216" s="316">
        <v>900</v>
      </c>
      <c r="M216" s="316">
        <v>3711</v>
      </c>
      <c r="N216" s="316">
        <v>0</v>
      </c>
      <c r="O216" s="316">
        <v>0</v>
      </c>
      <c r="P216" s="316">
        <v>0</v>
      </c>
      <c r="Q216" s="316">
        <v>0</v>
      </c>
      <c r="R216" s="316">
        <v>0</v>
      </c>
      <c r="S216" s="316">
        <v>0</v>
      </c>
      <c r="T216" s="316">
        <v>0</v>
      </c>
      <c r="U216" s="316">
        <v>0</v>
      </c>
      <c r="V216" s="316">
        <v>1275</v>
      </c>
      <c r="W216" s="316">
        <v>2386</v>
      </c>
      <c r="X216" s="316">
        <v>50</v>
      </c>
      <c r="Y216" s="316">
        <v>0</v>
      </c>
      <c r="Z216" s="316">
        <v>-400</v>
      </c>
      <c r="AA216" s="316">
        <v>0</v>
      </c>
      <c r="AB216" s="316">
        <v>-301</v>
      </c>
      <c r="AC216" s="316">
        <v>25516</v>
      </c>
    </row>
    <row r="217" spans="1:29">
      <c r="A217" s="243" t="s">
        <v>2343</v>
      </c>
      <c r="B217" s="316">
        <v>17314</v>
      </c>
      <c r="C217" s="316">
        <v>7118</v>
      </c>
      <c r="D217" s="316">
        <v>2438</v>
      </c>
      <c r="E217" s="316">
        <v>228</v>
      </c>
      <c r="F217" s="316">
        <v>27098</v>
      </c>
      <c r="G217" s="316">
        <v>3547</v>
      </c>
      <c r="H217" s="316">
        <v>0</v>
      </c>
      <c r="I217" s="316">
        <v>0</v>
      </c>
      <c r="J217" s="316">
        <v>0</v>
      </c>
      <c r="K217" s="316">
        <v>0</v>
      </c>
      <c r="L217" s="316">
        <v>3547</v>
      </c>
      <c r="M217" s="316">
        <v>30645</v>
      </c>
      <c r="N217" s="316">
        <v>0</v>
      </c>
      <c r="O217" s="316">
        <v>0</v>
      </c>
      <c r="P217" s="316">
        <v>0</v>
      </c>
      <c r="Q217" s="316">
        <v>0</v>
      </c>
      <c r="R217" s="316">
        <v>0</v>
      </c>
      <c r="S217" s="316">
        <v>0</v>
      </c>
      <c r="T217" s="316">
        <v>0</v>
      </c>
      <c r="U217" s="316">
        <v>0</v>
      </c>
      <c r="V217" s="316">
        <v>4750</v>
      </c>
      <c r="W217" s="316">
        <v>941</v>
      </c>
      <c r="X217" s="316">
        <v>158</v>
      </c>
      <c r="Y217" s="316">
        <v>24796</v>
      </c>
      <c r="Z217" s="316">
        <v>22627</v>
      </c>
      <c r="AA217" s="316">
        <v>21203</v>
      </c>
      <c r="AB217" s="316">
        <v>0</v>
      </c>
      <c r="AC217" s="316">
        <v>-11810</v>
      </c>
    </row>
    <row r="218" spans="1:29">
      <c r="A218" s="243" t="s">
        <v>1245</v>
      </c>
      <c r="B218" s="316">
        <v>0</v>
      </c>
      <c r="C218" s="316">
        <v>8543</v>
      </c>
      <c r="D218" s="316">
        <v>665</v>
      </c>
      <c r="E218" s="316">
        <v>0</v>
      </c>
      <c r="F218" s="316">
        <v>9208</v>
      </c>
      <c r="G218" s="316">
        <v>1644</v>
      </c>
      <c r="H218" s="316">
        <v>0</v>
      </c>
      <c r="I218" s="316">
        <v>0</v>
      </c>
      <c r="J218" s="316">
        <v>0</v>
      </c>
      <c r="K218" s="316">
        <v>0</v>
      </c>
      <c r="L218" s="316">
        <v>1644</v>
      </c>
      <c r="M218" s="316">
        <v>10852</v>
      </c>
      <c r="N218" s="316">
        <v>0</v>
      </c>
      <c r="O218" s="316">
        <v>0</v>
      </c>
      <c r="P218" s="316">
        <v>0</v>
      </c>
      <c r="Q218" s="316">
        <v>0</v>
      </c>
      <c r="R218" s="316">
        <v>0</v>
      </c>
      <c r="S218" s="316">
        <v>0</v>
      </c>
      <c r="T218" s="316">
        <v>0</v>
      </c>
      <c r="U218" s="316">
        <v>0</v>
      </c>
      <c r="V218" s="316">
        <v>9207</v>
      </c>
      <c r="W218" s="316">
        <v>55</v>
      </c>
      <c r="X218" s="316">
        <v>0</v>
      </c>
      <c r="Y218" s="316">
        <v>1590</v>
      </c>
      <c r="Z218" s="316">
        <v>-3210</v>
      </c>
      <c r="AA218" s="316">
        <v>-3161</v>
      </c>
      <c r="AB218" s="316">
        <v>0</v>
      </c>
      <c r="AC218" s="316">
        <v>0</v>
      </c>
    </row>
    <row r="219" spans="1:29">
      <c r="A219" s="243" t="s">
        <v>1749</v>
      </c>
      <c r="B219" s="316">
        <v>0</v>
      </c>
      <c r="C219" s="316">
        <v>250</v>
      </c>
      <c r="D219" s="316">
        <v>290</v>
      </c>
      <c r="E219" s="316">
        <v>0</v>
      </c>
      <c r="F219" s="316">
        <v>540</v>
      </c>
      <c r="G219" s="316">
        <v>683</v>
      </c>
      <c r="H219" s="316">
        <v>0</v>
      </c>
      <c r="I219" s="316">
        <v>0</v>
      </c>
      <c r="J219" s="316">
        <v>0</v>
      </c>
      <c r="K219" s="316">
        <v>0</v>
      </c>
      <c r="L219" s="316">
        <v>683</v>
      </c>
      <c r="M219" s="316">
        <v>1223</v>
      </c>
      <c r="N219" s="316">
        <v>0</v>
      </c>
      <c r="O219" s="316">
        <v>0</v>
      </c>
      <c r="P219" s="316">
        <v>0</v>
      </c>
      <c r="Q219" s="316">
        <v>0</v>
      </c>
      <c r="R219" s="316">
        <v>0</v>
      </c>
      <c r="S219" s="316">
        <v>0</v>
      </c>
      <c r="T219" s="316">
        <v>0</v>
      </c>
      <c r="U219" s="316">
        <v>0</v>
      </c>
      <c r="V219" s="316">
        <v>683</v>
      </c>
      <c r="W219" s="316">
        <v>0</v>
      </c>
      <c r="X219" s="316">
        <v>540</v>
      </c>
      <c r="Y219" s="316">
        <v>0</v>
      </c>
      <c r="Z219" s="316">
        <v>0</v>
      </c>
      <c r="AA219" s="316">
        <v>0</v>
      </c>
      <c r="AB219" s="316">
        <v>0</v>
      </c>
      <c r="AC219" s="316">
        <v>0</v>
      </c>
    </row>
    <row r="220" spans="1:29">
      <c r="A220" s="243" t="s">
        <v>1947</v>
      </c>
      <c r="B220" s="316">
        <v>0</v>
      </c>
      <c r="C220" s="316">
        <v>17689</v>
      </c>
      <c r="D220" s="316">
        <v>1026</v>
      </c>
      <c r="E220" s="316">
        <v>0</v>
      </c>
      <c r="F220" s="316">
        <v>18715</v>
      </c>
      <c r="G220" s="316">
        <v>1511</v>
      </c>
      <c r="H220" s="316">
        <v>0</v>
      </c>
      <c r="I220" s="316">
        <v>0</v>
      </c>
      <c r="J220" s="316">
        <v>0</v>
      </c>
      <c r="K220" s="316">
        <v>0</v>
      </c>
      <c r="L220" s="316">
        <v>1511</v>
      </c>
      <c r="M220" s="316">
        <v>20226</v>
      </c>
      <c r="N220" s="316">
        <v>0</v>
      </c>
      <c r="O220" s="316">
        <v>0</v>
      </c>
      <c r="P220" s="316">
        <v>0</v>
      </c>
      <c r="Q220" s="316">
        <v>0</v>
      </c>
      <c r="R220" s="316">
        <v>0</v>
      </c>
      <c r="S220" s="316">
        <v>0</v>
      </c>
      <c r="T220" s="316">
        <v>0</v>
      </c>
      <c r="U220" s="316">
        <v>0</v>
      </c>
      <c r="V220" s="316">
        <v>7546</v>
      </c>
      <c r="W220" s="316">
        <v>3000</v>
      </c>
      <c r="X220" s="316">
        <v>7575</v>
      </c>
      <c r="Y220" s="316">
        <v>2105</v>
      </c>
      <c r="Z220" s="316">
        <v>-2595</v>
      </c>
      <c r="AA220" s="316">
        <v>2105</v>
      </c>
      <c r="AB220" s="316">
        <v>0</v>
      </c>
      <c r="AC220" s="316">
        <v>0</v>
      </c>
    </row>
    <row r="221" spans="1:29">
      <c r="A221" s="243" t="s">
        <v>2337</v>
      </c>
      <c r="B221" s="316">
        <v>0</v>
      </c>
      <c r="C221" s="316">
        <v>18765.41</v>
      </c>
      <c r="D221" s="316">
        <v>3031.7719999999999</v>
      </c>
      <c r="E221" s="316">
        <v>0</v>
      </c>
      <c r="F221" s="316">
        <v>21797.182000000001</v>
      </c>
      <c r="G221" s="316">
        <v>1171.5</v>
      </c>
      <c r="H221" s="316">
        <v>0</v>
      </c>
      <c r="I221" s="316">
        <v>0</v>
      </c>
      <c r="J221" s="316">
        <v>0</v>
      </c>
      <c r="K221" s="316">
        <v>0</v>
      </c>
      <c r="L221" s="316">
        <v>1171.5</v>
      </c>
      <c r="M221" s="316">
        <v>22968.682000000001</v>
      </c>
      <c r="N221" s="316">
        <v>1300</v>
      </c>
      <c r="O221" s="316">
        <v>0</v>
      </c>
      <c r="P221" s="316">
        <v>0</v>
      </c>
      <c r="Q221" s="316">
        <v>0</v>
      </c>
      <c r="R221" s="316">
        <v>1300</v>
      </c>
      <c r="S221" s="316">
        <v>0</v>
      </c>
      <c r="T221" s="316">
        <v>0</v>
      </c>
      <c r="U221" s="316">
        <v>0</v>
      </c>
      <c r="V221" s="316">
        <v>16450.89</v>
      </c>
      <c r="W221" s="316">
        <v>1409.78</v>
      </c>
      <c r="X221" s="316">
        <v>95.65</v>
      </c>
      <c r="Y221" s="316">
        <v>5012.3999999999996</v>
      </c>
      <c r="Z221" s="316">
        <v>4179.3999999999996</v>
      </c>
      <c r="AA221" s="316">
        <v>2932</v>
      </c>
      <c r="AB221" s="316">
        <v>0</v>
      </c>
      <c r="AC221" s="316">
        <v>-3000</v>
      </c>
    </row>
    <row r="222" spans="1:29">
      <c r="A222" s="243" t="s">
        <v>2346</v>
      </c>
      <c r="B222" s="316">
        <v>1243</v>
      </c>
      <c r="C222" s="316">
        <v>8646</v>
      </c>
      <c r="D222" s="316">
        <v>0</v>
      </c>
      <c r="E222" s="316">
        <v>0</v>
      </c>
      <c r="F222" s="316">
        <v>9889</v>
      </c>
      <c r="G222" s="316">
        <v>6708</v>
      </c>
      <c r="H222" s="316">
        <v>0</v>
      </c>
      <c r="I222" s="316">
        <v>0</v>
      </c>
      <c r="J222" s="316">
        <v>0</v>
      </c>
      <c r="K222" s="316">
        <v>0</v>
      </c>
      <c r="L222" s="316">
        <v>6708</v>
      </c>
      <c r="M222" s="316">
        <v>16597</v>
      </c>
      <c r="N222" s="316">
        <v>2750</v>
      </c>
      <c r="O222" s="316">
        <v>0</v>
      </c>
      <c r="P222" s="316">
        <v>0</v>
      </c>
      <c r="Q222" s="316">
        <v>0</v>
      </c>
      <c r="R222" s="316">
        <v>2750</v>
      </c>
      <c r="S222" s="316">
        <v>0</v>
      </c>
      <c r="T222" s="316">
        <v>0</v>
      </c>
      <c r="U222" s="316">
        <v>0</v>
      </c>
      <c r="V222" s="316">
        <v>6105</v>
      </c>
      <c r="W222" s="316">
        <v>2658</v>
      </c>
      <c r="X222" s="316">
        <v>7834</v>
      </c>
      <c r="Y222" s="316">
        <v>0</v>
      </c>
      <c r="Z222" s="316">
        <v>-262</v>
      </c>
      <c r="AA222" s="316">
        <v>0</v>
      </c>
      <c r="AB222" s="316">
        <v>0</v>
      </c>
      <c r="AC222" s="316">
        <v>-21000</v>
      </c>
    </row>
    <row r="223" spans="1:29">
      <c r="A223" s="243" t="s">
        <v>2352</v>
      </c>
      <c r="B223" s="316">
        <v>50</v>
      </c>
      <c r="C223" s="316">
        <v>30449</v>
      </c>
      <c r="D223" s="316">
        <v>962</v>
      </c>
      <c r="E223" s="316">
        <v>300</v>
      </c>
      <c r="F223" s="316">
        <v>31761</v>
      </c>
      <c r="G223" s="316">
        <v>3344</v>
      </c>
      <c r="H223" s="316">
        <v>0</v>
      </c>
      <c r="I223" s="316">
        <v>0</v>
      </c>
      <c r="J223" s="316">
        <v>0</v>
      </c>
      <c r="K223" s="316">
        <v>0</v>
      </c>
      <c r="L223" s="316">
        <v>3344</v>
      </c>
      <c r="M223" s="316">
        <v>35105</v>
      </c>
      <c r="N223" s="316">
        <v>0</v>
      </c>
      <c r="O223" s="316">
        <v>0</v>
      </c>
      <c r="P223" s="316">
        <v>0</v>
      </c>
      <c r="Q223" s="316">
        <v>0</v>
      </c>
      <c r="R223" s="316">
        <v>0</v>
      </c>
      <c r="S223" s="316">
        <v>0</v>
      </c>
      <c r="T223" s="316">
        <v>0</v>
      </c>
      <c r="U223" s="316">
        <v>0</v>
      </c>
      <c r="V223" s="316">
        <v>18865</v>
      </c>
      <c r="W223" s="316">
        <v>1816</v>
      </c>
      <c r="X223" s="316">
        <v>0</v>
      </c>
      <c r="Y223" s="316">
        <v>14424</v>
      </c>
      <c r="Z223" s="316">
        <v>12990</v>
      </c>
      <c r="AA223" s="316">
        <v>-28400</v>
      </c>
      <c r="AB223" s="316">
        <v>0</v>
      </c>
      <c r="AC223" s="316">
        <v>-15000</v>
      </c>
    </row>
    <row r="224" spans="1:29">
      <c r="A224" s="243" t="s">
        <v>2076</v>
      </c>
      <c r="B224" s="316">
        <v>1892</v>
      </c>
      <c r="C224" s="316">
        <v>40659</v>
      </c>
      <c r="D224" s="316">
        <v>1681</v>
      </c>
      <c r="E224" s="316">
        <v>800</v>
      </c>
      <c r="F224" s="316">
        <v>45032</v>
      </c>
      <c r="G224" s="316">
        <v>3092</v>
      </c>
      <c r="H224" s="316">
        <v>0</v>
      </c>
      <c r="I224" s="316">
        <v>0</v>
      </c>
      <c r="J224" s="316">
        <v>0</v>
      </c>
      <c r="K224" s="316">
        <v>0</v>
      </c>
      <c r="L224" s="316">
        <v>3092</v>
      </c>
      <c r="M224" s="316">
        <v>48124</v>
      </c>
      <c r="N224" s="316">
        <v>0</v>
      </c>
      <c r="O224" s="316">
        <v>0</v>
      </c>
      <c r="P224" s="316">
        <v>0</v>
      </c>
      <c r="Q224" s="316">
        <v>0</v>
      </c>
      <c r="R224" s="316">
        <v>0</v>
      </c>
      <c r="S224" s="316">
        <v>0</v>
      </c>
      <c r="T224" s="316">
        <v>0</v>
      </c>
      <c r="U224" s="316">
        <v>0</v>
      </c>
      <c r="V224" s="316">
        <v>10132</v>
      </c>
      <c r="W224" s="316">
        <v>20802</v>
      </c>
      <c r="X224" s="316">
        <v>9331</v>
      </c>
      <c r="Y224" s="316">
        <v>7859</v>
      </c>
      <c r="Z224" s="316">
        <v>-260</v>
      </c>
      <c r="AA224" s="316">
        <v>6000</v>
      </c>
      <c r="AB224" s="316">
        <v>-1000</v>
      </c>
      <c r="AC224" s="316">
        <v>16000</v>
      </c>
    </row>
    <row r="225" spans="1:29">
      <c r="A225" s="243" t="s">
        <v>2247</v>
      </c>
      <c r="B225" s="316">
        <v>3250</v>
      </c>
      <c r="C225" s="316">
        <v>59621</v>
      </c>
      <c r="D225" s="316">
        <v>7540</v>
      </c>
      <c r="E225" s="316">
        <v>1052</v>
      </c>
      <c r="F225" s="316">
        <v>71463</v>
      </c>
      <c r="G225" s="316">
        <v>1592</v>
      </c>
      <c r="H225" s="316">
        <v>0</v>
      </c>
      <c r="I225" s="316">
        <v>0</v>
      </c>
      <c r="J225" s="316">
        <v>0</v>
      </c>
      <c r="K225" s="316">
        <v>0</v>
      </c>
      <c r="L225" s="316">
        <v>1592</v>
      </c>
      <c r="M225" s="316">
        <v>73055</v>
      </c>
      <c r="N225" s="316">
        <v>0</v>
      </c>
      <c r="O225" s="316">
        <v>0</v>
      </c>
      <c r="P225" s="316">
        <v>0</v>
      </c>
      <c r="Q225" s="316">
        <v>0</v>
      </c>
      <c r="R225" s="316">
        <v>0</v>
      </c>
      <c r="S225" s="316">
        <v>0</v>
      </c>
      <c r="T225" s="316">
        <v>0</v>
      </c>
      <c r="U225" s="316">
        <v>0</v>
      </c>
      <c r="V225" s="316">
        <v>592</v>
      </c>
      <c r="W225" s="316">
        <v>19050</v>
      </c>
      <c r="X225" s="316">
        <v>21570</v>
      </c>
      <c r="Y225" s="316">
        <v>31843</v>
      </c>
      <c r="Z225" s="316">
        <v>31843</v>
      </c>
      <c r="AA225" s="316">
        <v>-152750</v>
      </c>
      <c r="AB225" s="316">
        <v>-18</v>
      </c>
      <c r="AC225" s="316">
        <v>27487</v>
      </c>
    </row>
    <row r="226" spans="1:29">
      <c r="A226" s="243" t="s">
        <v>1446</v>
      </c>
      <c r="B226" s="316">
        <v>0</v>
      </c>
      <c r="C226" s="316">
        <v>17484</v>
      </c>
      <c r="D226" s="316">
        <v>0</v>
      </c>
      <c r="E226" s="316">
        <v>1930</v>
      </c>
      <c r="F226" s="316">
        <v>19414</v>
      </c>
      <c r="G226" s="316">
        <v>0</v>
      </c>
      <c r="H226" s="316">
        <v>0</v>
      </c>
      <c r="I226" s="316">
        <v>190</v>
      </c>
      <c r="J226" s="316">
        <v>0</v>
      </c>
      <c r="K226" s="316">
        <v>0</v>
      </c>
      <c r="L226" s="316">
        <v>190</v>
      </c>
      <c r="M226" s="316">
        <v>19604</v>
      </c>
      <c r="N226" s="316">
        <v>3160</v>
      </c>
      <c r="O226" s="316">
        <v>0</v>
      </c>
      <c r="P226" s="316">
        <v>0</v>
      </c>
      <c r="Q226" s="316">
        <v>0</v>
      </c>
      <c r="R226" s="316">
        <v>3160</v>
      </c>
      <c r="S226" s="316">
        <v>0</v>
      </c>
      <c r="T226" s="316">
        <v>0</v>
      </c>
      <c r="U226" s="316">
        <v>0</v>
      </c>
      <c r="V226" s="316">
        <v>3506</v>
      </c>
      <c r="W226" s="316">
        <v>3160</v>
      </c>
      <c r="X226" s="316">
        <v>3288</v>
      </c>
      <c r="Y226" s="316">
        <v>9650</v>
      </c>
      <c r="Z226" s="316">
        <v>9649</v>
      </c>
      <c r="AA226" s="316">
        <v>9282</v>
      </c>
      <c r="AB226" s="316">
        <v>0</v>
      </c>
      <c r="AC226" s="316">
        <v>-12154</v>
      </c>
    </row>
    <row r="227" spans="1:29">
      <c r="A227" s="243" t="s">
        <v>2097</v>
      </c>
      <c r="B227" s="316">
        <v>931</v>
      </c>
      <c r="C227" s="316">
        <v>78119</v>
      </c>
      <c r="D227" s="316">
        <v>1800</v>
      </c>
      <c r="E227" s="316">
        <v>887</v>
      </c>
      <c r="F227" s="316">
        <v>81737</v>
      </c>
      <c r="G227" s="316">
        <v>0</v>
      </c>
      <c r="H227" s="316">
        <v>0</v>
      </c>
      <c r="I227" s="316">
        <v>3061</v>
      </c>
      <c r="J227" s="316">
        <v>0</v>
      </c>
      <c r="K227" s="316">
        <v>0</v>
      </c>
      <c r="L227" s="316">
        <v>3061</v>
      </c>
      <c r="M227" s="316">
        <v>84798</v>
      </c>
      <c r="N227" s="316">
        <v>15987</v>
      </c>
      <c r="O227" s="316">
        <v>0</v>
      </c>
      <c r="P227" s="316">
        <v>0</v>
      </c>
      <c r="Q227" s="316">
        <v>0</v>
      </c>
      <c r="R227" s="316">
        <v>15987</v>
      </c>
      <c r="S227" s="316">
        <v>0</v>
      </c>
      <c r="T227" s="316">
        <v>0</v>
      </c>
      <c r="U227" s="316">
        <v>0</v>
      </c>
      <c r="V227" s="316">
        <v>13010</v>
      </c>
      <c r="W227" s="316">
        <v>25208</v>
      </c>
      <c r="X227" s="316">
        <v>21367</v>
      </c>
      <c r="Y227" s="316">
        <v>25213</v>
      </c>
      <c r="Z227" s="316">
        <v>23246</v>
      </c>
      <c r="AA227" s="316">
        <v>29807</v>
      </c>
      <c r="AB227" s="316">
        <v>0</v>
      </c>
      <c r="AC227" s="316">
        <v>-32644</v>
      </c>
    </row>
    <row r="228" spans="1:29">
      <c r="A228" s="243" t="s">
        <v>1462</v>
      </c>
      <c r="B228" s="316">
        <v>2690</v>
      </c>
      <c r="C228" s="316">
        <v>111807</v>
      </c>
      <c r="D228" s="316">
        <v>5750</v>
      </c>
      <c r="E228" s="316">
        <v>550</v>
      </c>
      <c r="F228" s="316">
        <v>120797</v>
      </c>
      <c r="G228" s="316">
        <v>20810</v>
      </c>
      <c r="H228" s="316">
        <v>0</v>
      </c>
      <c r="I228" s="316">
        <v>5000</v>
      </c>
      <c r="J228" s="316">
        <v>0</v>
      </c>
      <c r="K228" s="316">
        <v>0</v>
      </c>
      <c r="L228" s="316">
        <v>25810</v>
      </c>
      <c r="M228" s="316">
        <v>146607</v>
      </c>
      <c r="N228" s="316">
        <v>0</v>
      </c>
      <c r="O228" s="316">
        <v>0</v>
      </c>
      <c r="P228" s="316">
        <v>0</v>
      </c>
      <c r="Q228" s="316">
        <v>0</v>
      </c>
      <c r="R228" s="316">
        <v>0</v>
      </c>
      <c r="S228" s="316">
        <v>0</v>
      </c>
      <c r="T228" s="316">
        <v>0</v>
      </c>
      <c r="U228" s="316">
        <v>0</v>
      </c>
      <c r="V228" s="316">
        <v>74425</v>
      </c>
      <c r="W228" s="316">
        <v>14553</v>
      </c>
      <c r="X228" s="316">
        <v>21825</v>
      </c>
      <c r="Y228" s="316">
        <v>35804</v>
      </c>
      <c r="Z228" s="316">
        <v>35804</v>
      </c>
      <c r="AA228" s="316">
        <v>-130</v>
      </c>
      <c r="AB228" s="316">
        <v>-322</v>
      </c>
      <c r="AC228" s="316">
        <v>0</v>
      </c>
    </row>
    <row r="229" spans="1:29">
      <c r="A229" s="243" t="s">
        <v>2286</v>
      </c>
      <c r="B229" s="316">
        <v>0</v>
      </c>
      <c r="C229" s="316">
        <v>33782</v>
      </c>
      <c r="D229" s="316">
        <v>5393</v>
      </c>
      <c r="E229" s="316">
        <v>0</v>
      </c>
      <c r="F229" s="316">
        <v>39175</v>
      </c>
      <c r="G229" s="316">
        <v>900</v>
      </c>
      <c r="H229" s="316">
        <v>0</v>
      </c>
      <c r="I229" s="316">
        <v>8037</v>
      </c>
      <c r="J229" s="316">
        <v>0</v>
      </c>
      <c r="K229" s="316">
        <v>0</v>
      </c>
      <c r="L229" s="316">
        <v>8937</v>
      </c>
      <c r="M229" s="316">
        <v>48112</v>
      </c>
      <c r="N229" s="316">
        <v>4824</v>
      </c>
      <c r="O229" s="316">
        <v>0</v>
      </c>
      <c r="P229" s="316">
        <v>0</v>
      </c>
      <c r="Q229" s="316">
        <v>0</v>
      </c>
      <c r="R229" s="316">
        <v>4824</v>
      </c>
      <c r="S229" s="316">
        <v>0</v>
      </c>
      <c r="T229" s="316">
        <v>0</v>
      </c>
      <c r="U229" s="316">
        <v>0</v>
      </c>
      <c r="V229" s="316">
        <v>1054</v>
      </c>
      <c r="W229" s="316">
        <v>7450</v>
      </c>
      <c r="X229" s="316">
        <v>4564</v>
      </c>
      <c r="Y229" s="316">
        <v>35044</v>
      </c>
      <c r="Z229" s="316">
        <v>35044</v>
      </c>
      <c r="AA229" s="316">
        <v>5250</v>
      </c>
      <c r="AB229" s="316">
        <v>0</v>
      </c>
      <c r="AC229" s="316">
        <v>-30500</v>
      </c>
    </row>
    <row r="230" spans="1:29">
      <c r="A230" s="243" t="s">
        <v>1206</v>
      </c>
      <c r="B230" s="316">
        <v>3746</v>
      </c>
      <c r="C230" s="316">
        <v>60457</v>
      </c>
      <c r="D230" s="316">
        <v>2047</v>
      </c>
      <c r="E230" s="316">
        <v>0</v>
      </c>
      <c r="F230" s="316">
        <v>66250</v>
      </c>
      <c r="G230" s="316">
        <v>18635</v>
      </c>
      <c r="H230" s="316">
        <v>0</v>
      </c>
      <c r="I230" s="316">
        <v>0</v>
      </c>
      <c r="J230" s="316">
        <v>0</v>
      </c>
      <c r="K230" s="316">
        <v>0</v>
      </c>
      <c r="L230" s="316">
        <v>18635</v>
      </c>
      <c r="M230" s="316">
        <v>84885</v>
      </c>
      <c r="N230" s="316">
        <v>0</v>
      </c>
      <c r="O230" s="316">
        <v>0</v>
      </c>
      <c r="P230" s="316">
        <v>0</v>
      </c>
      <c r="Q230" s="316">
        <v>0</v>
      </c>
      <c r="R230" s="316">
        <v>0</v>
      </c>
      <c r="S230" s="316">
        <v>0</v>
      </c>
      <c r="T230" s="316">
        <v>0</v>
      </c>
      <c r="U230" s="316">
        <v>0</v>
      </c>
      <c r="V230" s="316">
        <v>56791</v>
      </c>
      <c r="W230" s="316">
        <v>2525</v>
      </c>
      <c r="X230" s="316">
        <v>3562</v>
      </c>
      <c r="Y230" s="316">
        <v>22007</v>
      </c>
      <c r="Z230" s="316">
        <v>9200</v>
      </c>
      <c r="AA230" s="316">
        <v>0</v>
      </c>
      <c r="AB230" s="316">
        <v>-2000</v>
      </c>
      <c r="AC230" s="316">
        <v>-48450</v>
      </c>
    </row>
    <row r="231" spans="1:29">
      <c r="A231" s="243" t="s">
        <v>1263</v>
      </c>
      <c r="B231" s="316">
        <v>0</v>
      </c>
      <c r="C231" s="316">
        <v>122113</v>
      </c>
      <c r="D231" s="316">
        <v>3739</v>
      </c>
      <c r="E231" s="316">
        <v>858</v>
      </c>
      <c r="F231" s="316">
        <v>126710</v>
      </c>
      <c r="G231" s="316">
        <v>487</v>
      </c>
      <c r="H231" s="316">
        <v>0</v>
      </c>
      <c r="I231" s="316">
        <v>0</v>
      </c>
      <c r="J231" s="316">
        <v>0</v>
      </c>
      <c r="K231" s="316">
        <v>0</v>
      </c>
      <c r="L231" s="316">
        <v>487</v>
      </c>
      <c r="M231" s="316">
        <v>127197</v>
      </c>
      <c r="N231" s="316">
        <v>8313</v>
      </c>
      <c r="O231" s="316">
        <v>0</v>
      </c>
      <c r="P231" s="316">
        <v>0</v>
      </c>
      <c r="Q231" s="316">
        <v>0</v>
      </c>
      <c r="R231" s="316">
        <v>8313</v>
      </c>
      <c r="S231" s="316">
        <v>0</v>
      </c>
      <c r="T231" s="316">
        <v>0</v>
      </c>
      <c r="U231" s="316">
        <v>0</v>
      </c>
      <c r="V231" s="316">
        <v>51165</v>
      </c>
      <c r="W231" s="316">
        <v>3875</v>
      </c>
      <c r="X231" s="316">
        <v>17059</v>
      </c>
      <c r="Y231" s="316">
        <v>55098</v>
      </c>
      <c r="Z231" s="316">
        <v>53561</v>
      </c>
      <c r="AA231" s="316">
        <v>50808</v>
      </c>
      <c r="AB231" s="316">
        <v>0</v>
      </c>
      <c r="AC231" s="316">
        <v>0</v>
      </c>
    </row>
    <row r="232" spans="1:29">
      <c r="A232" s="243" t="s">
        <v>1752</v>
      </c>
      <c r="B232" s="316">
        <v>6200</v>
      </c>
      <c r="C232" s="316">
        <v>382006</v>
      </c>
      <c r="D232" s="316">
        <v>3666</v>
      </c>
      <c r="E232" s="316">
        <v>2585</v>
      </c>
      <c r="F232" s="316">
        <v>394457</v>
      </c>
      <c r="G232" s="316">
        <v>26863</v>
      </c>
      <c r="H232" s="316">
        <v>0</v>
      </c>
      <c r="I232" s="316">
        <v>5448</v>
      </c>
      <c r="J232" s="316">
        <v>0</v>
      </c>
      <c r="K232" s="316">
        <v>0</v>
      </c>
      <c r="L232" s="316">
        <v>32311</v>
      </c>
      <c r="M232" s="316">
        <v>426768</v>
      </c>
      <c r="N232" s="316">
        <v>72763</v>
      </c>
      <c r="O232" s="316">
        <v>0</v>
      </c>
      <c r="P232" s="316">
        <v>400</v>
      </c>
      <c r="Q232" s="316">
        <v>0</v>
      </c>
      <c r="R232" s="316">
        <v>73163</v>
      </c>
      <c r="S232" s="316">
        <v>0</v>
      </c>
      <c r="T232" s="316">
        <v>0</v>
      </c>
      <c r="U232" s="316">
        <v>0</v>
      </c>
      <c r="V232" s="316">
        <v>127964</v>
      </c>
      <c r="W232" s="316">
        <v>43224</v>
      </c>
      <c r="X232" s="316">
        <v>46939</v>
      </c>
      <c r="Y232" s="316">
        <v>208641</v>
      </c>
      <c r="Z232" s="316">
        <v>168148</v>
      </c>
      <c r="AA232" s="316">
        <v>417261</v>
      </c>
      <c r="AB232" s="316">
        <v>808</v>
      </c>
      <c r="AC232" s="316">
        <v>0</v>
      </c>
    </row>
    <row r="233" spans="1:29">
      <c r="A233" s="243" t="s">
        <v>1911</v>
      </c>
      <c r="B233" s="316">
        <v>2500</v>
      </c>
      <c r="C233" s="316">
        <v>94371</v>
      </c>
      <c r="D233" s="316">
        <v>2204</v>
      </c>
      <c r="E233" s="316">
        <v>4332</v>
      </c>
      <c r="F233" s="316">
        <v>103407</v>
      </c>
      <c r="G233" s="316">
        <v>4148</v>
      </c>
      <c r="H233" s="316">
        <v>0</v>
      </c>
      <c r="I233" s="316">
        <v>150</v>
      </c>
      <c r="J233" s="316">
        <v>0</v>
      </c>
      <c r="K233" s="316">
        <v>0</v>
      </c>
      <c r="L233" s="316">
        <v>4298</v>
      </c>
      <c r="M233" s="316">
        <v>107705</v>
      </c>
      <c r="N233" s="316">
        <v>7569</v>
      </c>
      <c r="O233" s="316">
        <v>0</v>
      </c>
      <c r="P233" s="316">
        <v>0</v>
      </c>
      <c r="Q233" s="316">
        <v>0</v>
      </c>
      <c r="R233" s="316">
        <v>7569</v>
      </c>
      <c r="S233" s="316">
        <v>0</v>
      </c>
      <c r="T233" s="316">
        <v>0</v>
      </c>
      <c r="U233" s="316">
        <v>2600</v>
      </c>
      <c r="V233" s="316">
        <v>40549</v>
      </c>
      <c r="W233" s="316">
        <v>7570</v>
      </c>
      <c r="X233" s="316">
        <v>1000</v>
      </c>
      <c r="Y233" s="316">
        <v>61186</v>
      </c>
      <c r="Z233" s="316">
        <v>39095</v>
      </c>
      <c r="AA233" s="316">
        <v>39995</v>
      </c>
      <c r="AB233" s="316">
        <v>-10672</v>
      </c>
      <c r="AC233" s="316">
        <v>-6000</v>
      </c>
    </row>
    <row r="234" spans="1:29">
      <c r="A234" s="243" t="s">
        <v>1959</v>
      </c>
      <c r="B234" s="316">
        <v>23175</v>
      </c>
      <c r="C234" s="316">
        <v>134270</v>
      </c>
      <c r="D234" s="316">
        <v>10074</v>
      </c>
      <c r="E234" s="316">
        <v>1171</v>
      </c>
      <c r="F234" s="316">
        <v>168690</v>
      </c>
      <c r="G234" s="316">
        <v>0</v>
      </c>
      <c r="H234" s="316">
        <v>0</v>
      </c>
      <c r="I234" s="316">
        <v>0</v>
      </c>
      <c r="J234" s="316">
        <v>0</v>
      </c>
      <c r="K234" s="316">
        <v>0</v>
      </c>
      <c r="L234" s="316">
        <v>0</v>
      </c>
      <c r="M234" s="316">
        <v>168690</v>
      </c>
      <c r="N234" s="316">
        <v>0</v>
      </c>
      <c r="O234" s="316">
        <v>0</v>
      </c>
      <c r="P234" s="316">
        <v>0</v>
      </c>
      <c r="Q234" s="316">
        <v>0</v>
      </c>
      <c r="R234" s="316">
        <v>0</v>
      </c>
      <c r="S234" s="316">
        <v>0</v>
      </c>
      <c r="T234" s="316">
        <v>0</v>
      </c>
      <c r="U234" s="316">
        <v>0</v>
      </c>
      <c r="V234" s="316">
        <v>89054</v>
      </c>
      <c r="W234" s="316">
        <v>5354</v>
      </c>
      <c r="X234" s="316">
        <v>5013</v>
      </c>
      <c r="Y234" s="316">
        <v>69269</v>
      </c>
      <c r="Z234" s="316">
        <v>52085</v>
      </c>
      <c r="AA234" s="316">
        <v>92777</v>
      </c>
      <c r="AB234" s="316">
        <v>-4181</v>
      </c>
      <c r="AC234" s="316">
        <v>0</v>
      </c>
    </row>
    <row r="235" spans="1:29">
      <c r="A235" s="243" t="s">
        <v>1989</v>
      </c>
      <c r="B235" s="316">
        <v>0</v>
      </c>
      <c r="C235" s="316">
        <v>153091</v>
      </c>
      <c r="D235" s="316">
        <v>5549</v>
      </c>
      <c r="E235" s="316">
        <v>0</v>
      </c>
      <c r="F235" s="316">
        <v>158640</v>
      </c>
      <c r="G235" s="316">
        <v>2500</v>
      </c>
      <c r="H235" s="316">
        <v>0</v>
      </c>
      <c r="I235" s="316">
        <v>0</v>
      </c>
      <c r="J235" s="316">
        <v>0</v>
      </c>
      <c r="K235" s="316">
        <v>0</v>
      </c>
      <c r="L235" s="316">
        <v>2500</v>
      </c>
      <c r="M235" s="316">
        <v>161140</v>
      </c>
      <c r="N235" s="316">
        <v>5000</v>
      </c>
      <c r="O235" s="316">
        <v>0</v>
      </c>
      <c r="P235" s="316">
        <v>0</v>
      </c>
      <c r="Q235" s="316">
        <v>0</v>
      </c>
      <c r="R235" s="316">
        <v>5000</v>
      </c>
      <c r="S235" s="316">
        <v>0</v>
      </c>
      <c r="T235" s="316">
        <v>0</v>
      </c>
      <c r="U235" s="316">
        <v>0</v>
      </c>
      <c r="V235" s="316">
        <v>55167</v>
      </c>
      <c r="W235" s="316">
        <v>0</v>
      </c>
      <c r="X235" s="316">
        <v>0</v>
      </c>
      <c r="Y235" s="316">
        <v>105973</v>
      </c>
      <c r="Z235" s="316">
        <v>64573</v>
      </c>
      <c r="AA235" s="316">
        <v>38000</v>
      </c>
      <c r="AB235" s="316">
        <v>-6600</v>
      </c>
      <c r="AC235" s="316">
        <v>-67640</v>
      </c>
    </row>
    <row r="236" spans="1:29">
      <c r="A236" s="243" t="s">
        <v>2100</v>
      </c>
      <c r="B236" s="316">
        <v>4539</v>
      </c>
      <c r="C236" s="316">
        <v>179626</v>
      </c>
      <c r="D236" s="316">
        <v>502</v>
      </c>
      <c r="E236" s="316">
        <v>0</v>
      </c>
      <c r="F236" s="316">
        <v>184667</v>
      </c>
      <c r="G236" s="316">
        <v>254</v>
      </c>
      <c r="H236" s="316">
        <v>0</v>
      </c>
      <c r="I236" s="316">
        <v>3558</v>
      </c>
      <c r="J236" s="316">
        <v>0</v>
      </c>
      <c r="K236" s="316">
        <v>0</v>
      </c>
      <c r="L236" s="316">
        <v>3812</v>
      </c>
      <c r="M236" s="316">
        <v>188479</v>
      </c>
      <c r="N236" s="316">
        <v>4700</v>
      </c>
      <c r="O236" s="316">
        <v>0</v>
      </c>
      <c r="P236" s="316">
        <v>0</v>
      </c>
      <c r="Q236" s="316">
        <v>0</v>
      </c>
      <c r="R236" s="316">
        <v>4700</v>
      </c>
      <c r="S236" s="316">
        <v>0</v>
      </c>
      <c r="T236" s="316">
        <v>0</v>
      </c>
      <c r="U236" s="316">
        <v>0</v>
      </c>
      <c r="V236" s="316">
        <v>74983</v>
      </c>
      <c r="W236" s="316">
        <v>2550</v>
      </c>
      <c r="X236" s="316">
        <v>14169</v>
      </c>
      <c r="Y236" s="316">
        <v>96777</v>
      </c>
      <c r="Z236" s="316">
        <v>72658</v>
      </c>
      <c r="AA236" s="316">
        <v>110477</v>
      </c>
      <c r="AB236" s="316">
        <v>0</v>
      </c>
      <c r="AC236" s="316">
        <v>0</v>
      </c>
    </row>
    <row r="237" spans="1:29">
      <c r="A237" s="243" t="s">
        <v>2145</v>
      </c>
      <c r="B237" s="316">
        <v>0</v>
      </c>
      <c r="C237" s="316">
        <v>58793</v>
      </c>
      <c r="D237" s="316">
        <v>0</v>
      </c>
      <c r="E237" s="316">
        <v>260</v>
      </c>
      <c r="F237" s="316">
        <v>59053</v>
      </c>
      <c r="G237" s="316">
        <v>22150</v>
      </c>
      <c r="H237" s="316">
        <v>0</v>
      </c>
      <c r="I237" s="316">
        <v>0</v>
      </c>
      <c r="J237" s="316">
        <v>0</v>
      </c>
      <c r="K237" s="316">
        <v>0</v>
      </c>
      <c r="L237" s="316">
        <v>22150</v>
      </c>
      <c r="M237" s="316">
        <v>81203</v>
      </c>
      <c r="N237" s="316">
        <v>0</v>
      </c>
      <c r="O237" s="316">
        <v>0</v>
      </c>
      <c r="P237" s="316">
        <v>0</v>
      </c>
      <c r="Q237" s="316">
        <v>0</v>
      </c>
      <c r="R237" s="316">
        <v>0</v>
      </c>
      <c r="S237" s="316">
        <v>0</v>
      </c>
      <c r="T237" s="316">
        <v>0</v>
      </c>
      <c r="U237" s="316">
        <v>0</v>
      </c>
      <c r="V237" s="316">
        <v>69742</v>
      </c>
      <c r="W237" s="316">
        <v>0</v>
      </c>
      <c r="X237" s="316">
        <v>8860</v>
      </c>
      <c r="Y237" s="316">
        <v>2601</v>
      </c>
      <c r="Z237" s="316">
        <v>-2464</v>
      </c>
      <c r="AA237" s="316">
        <v>-3393</v>
      </c>
      <c r="AB237" s="316">
        <v>-4692</v>
      </c>
      <c r="AC237" s="316">
        <v>-26210</v>
      </c>
    </row>
    <row r="238" spans="1:29">
      <c r="A238" s="243" t="s">
        <v>2199</v>
      </c>
      <c r="B238" s="316">
        <v>7426</v>
      </c>
      <c r="C238" s="316">
        <v>111218</v>
      </c>
      <c r="D238" s="316">
        <v>325</v>
      </c>
      <c r="E238" s="316">
        <v>2875</v>
      </c>
      <c r="F238" s="316">
        <v>121844</v>
      </c>
      <c r="G238" s="316">
        <v>11627</v>
      </c>
      <c r="H238" s="316">
        <v>0</v>
      </c>
      <c r="I238" s="316">
        <v>67111</v>
      </c>
      <c r="J238" s="316">
        <v>0</v>
      </c>
      <c r="K238" s="316">
        <v>0</v>
      </c>
      <c r="L238" s="316">
        <v>78738</v>
      </c>
      <c r="M238" s="316">
        <v>200582</v>
      </c>
      <c r="N238" s="316">
        <v>4539</v>
      </c>
      <c r="O238" s="316">
        <v>0</v>
      </c>
      <c r="P238" s="316">
        <v>0</v>
      </c>
      <c r="Q238" s="316">
        <v>0</v>
      </c>
      <c r="R238" s="316">
        <v>4539</v>
      </c>
      <c r="S238" s="316">
        <v>0</v>
      </c>
      <c r="T238" s="316">
        <v>0</v>
      </c>
      <c r="U238" s="316">
        <v>0</v>
      </c>
      <c r="V238" s="316">
        <v>57876</v>
      </c>
      <c r="W238" s="316">
        <v>5503</v>
      </c>
      <c r="X238" s="316">
        <v>1545</v>
      </c>
      <c r="Y238" s="316">
        <v>135658</v>
      </c>
      <c r="Z238" s="316">
        <v>131441</v>
      </c>
      <c r="AA238" s="316">
        <v>131581</v>
      </c>
      <c r="AB238" s="316">
        <v>-375</v>
      </c>
      <c r="AC238" s="316">
        <v>-54939</v>
      </c>
    </row>
    <row r="239" spans="1:29">
      <c r="A239" s="243" t="s">
        <v>2310</v>
      </c>
      <c r="B239" s="316">
        <v>2358</v>
      </c>
      <c r="C239" s="316">
        <v>162894</v>
      </c>
      <c r="D239" s="316">
        <v>10269</v>
      </c>
      <c r="E239" s="316">
        <v>0</v>
      </c>
      <c r="F239" s="316">
        <v>175521</v>
      </c>
      <c r="G239" s="316">
        <v>3425</v>
      </c>
      <c r="H239" s="316">
        <v>0</v>
      </c>
      <c r="I239" s="316">
        <v>0</v>
      </c>
      <c r="J239" s="316">
        <v>0</v>
      </c>
      <c r="K239" s="316">
        <v>0</v>
      </c>
      <c r="L239" s="316">
        <v>3425</v>
      </c>
      <c r="M239" s="316">
        <v>178946</v>
      </c>
      <c r="N239" s="316">
        <v>0</v>
      </c>
      <c r="O239" s="316">
        <v>0</v>
      </c>
      <c r="P239" s="316">
        <v>0</v>
      </c>
      <c r="Q239" s="316">
        <v>0</v>
      </c>
      <c r="R239" s="316">
        <v>0</v>
      </c>
      <c r="S239" s="316">
        <v>0</v>
      </c>
      <c r="T239" s="316">
        <v>0</v>
      </c>
      <c r="U239" s="316">
        <v>0</v>
      </c>
      <c r="V239" s="316">
        <v>86772</v>
      </c>
      <c r="W239" s="316">
        <v>5316</v>
      </c>
      <c r="X239" s="316">
        <v>33781</v>
      </c>
      <c r="Y239" s="316">
        <v>53077</v>
      </c>
      <c r="Z239" s="316">
        <v>32467</v>
      </c>
      <c r="AA239" s="316">
        <v>15696</v>
      </c>
      <c r="AB239" s="316">
        <v>-1496</v>
      </c>
      <c r="AC239" s="316">
        <v>-15116</v>
      </c>
    </row>
    <row r="240" spans="1:29">
      <c r="A240" s="243" t="s">
        <v>1678</v>
      </c>
      <c r="B240" s="316">
        <v>2384</v>
      </c>
      <c r="C240" s="316">
        <v>39679</v>
      </c>
      <c r="D240" s="316">
        <v>7596</v>
      </c>
      <c r="E240" s="316">
        <v>0</v>
      </c>
      <c r="F240" s="316">
        <v>49659</v>
      </c>
      <c r="G240" s="316">
        <v>653</v>
      </c>
      <c r="H240" s="316">
        <v>0</v>
      </c>
      <c r="I240" s="316">
        <v>0</v>
      </c>
      <c r="J240" s="316">
        <v>0</v>
      </c>
      <c r="K240" s="316">
        <v>0</v>
      </c>
      <c r="L240" s="316">
        <v>653</v>
      </c>
      <c r="M240" s="316">
        <v>50312</v>
      </c>
      <c r="N240" s="316">
        <v>0</v>
      </c>
      <c r="O240" s="316">
        <v>0</v>
      </c>
      <c r="P240" s="316">
        <v>0</v>
      </c>
      <c r="Q240" s="316">
        <v>0</v>
      </c>
      <c r="R240" s="316">
        <v>0</v>
      </c>
      <c r="S240" s="316">
        <v>0</v>
      </c>
      <c r="T240" s="316">
        <v>0</v>
      </c>
      <c r="U240" s="316">
        <v>0</v>
      </c>
      <c r="V240" s="316">
        <v>32227</v>
      </c>
      <c r="W240" s="316">
        <v>4000</v>
      </c>
      <c r="X240" s="316">
        <v>7217</v>
      </c>
      <c r="Y240" s="316">
        <v>6868</v>
      </c>
      <c r="Z240" s="316">
        <v>283</v>
      </c>
      <c r="AA240" s="316">
        <v>-247</v>
      </c>
      <c r="AB240" s="316">
        <v>-6937</v>
      </c>
      <c r="AC240" s="316">
        <v>-18865</v>
      </c>
    </row>
    <row r="241" spans="1:29">
      <c r="A241" s="243" t="s">
        <v>1734</v>
      </c>
      <c r="B241" s="316">
        <v>383</v>
      </c>
      <c r="C241" s="316">
        <v>196515</v>
      </c>
      <c r="D241" s="316">
        <v>352</v>
      </c>
      <c r="E241" s="316">
        <v>14</v>
      </c>
      <c r="F241" s="316">
        <v>197264</v>
      </c>
      <c r="G241" s="316">
        <v>26599</v>
      </c>
      <c r="H241" s="316">
        <v>0</v>
      </c>
      <c r="I241" s="316">
        <v>0</v>
      </c>
      <c r="J241" s="316">
        <v>0</v>
      </c>
      <c r="K241" s="316">
        <v>0</v>
      </c>
      <c r="L241" s="316">
        <v>26599</v>
      </c>
      <c r="M241" s="316">
        <v>223863</v>
      </c>
      <c r="N241" s="316">
        <v>7372</v>
      </c>
      <c r="O241" s="316">
        <v>0</v>
      </c>
      <c r="P241" s="316">
        <v>6607</v>
      </c>
      <c r="Q241" s="316">
        <v>0</v>
      </c>
      <c r="R241" s="316">
        <v>13979</v>
      </c>
      <c r="S241" s="316">
        <v>0</v>
      </c>
      <c r="T241" s="316">
        <v>0</v>
      </c>
      <c r="U241" s="316">
        <v>0</v>
      </c>
      <c r="V241" s="316">
        <v>134147</v>
      </c>
      <c r="W241" s="316">
        <v>3151</v>
      </c>
      <c r="X241" s="316">
        <v>0</v>
      </c>
      <c r="Y241" s="316">
        <v>86565</v>
      </c>
      <c r="Z241" s="316">
        <v>64575</v>
      </c>
      <c r="AA241" s="316">
        <v>65600</v>
      </c>
      <c r="AB241" s="316">
        <v>-4607</v>
      </c>
      <c r="AC241" s="316">
        <v>0</v>
      </c>
    </row>
    <row r="242" spans="1:29">
      <c r="A242" s="243" t="s">
        <v>2079</v>
      </c>
      <c r="B242" s="316">
        <v>80</v>
      </c>
      <c r="C242" s="316">
        <v>64373</v>
      </c>
      <c r="D242" s="316">
        <v>6552</v>
      </c>
      <c r="E242" s="316">
        <v>640</v>
      </c>
      <c r="F242" s="316">
        <v>71645</v>
      </c>
      <c r="G242" s="316">
        <v>15395</v>
      </c>
      <c r="H242" s="316">
        <v>0</v>
      </c>
      <c r="I242" s="316">
        <v>0</v>
      </c>
      <c r="J242" s="316">
        <v>0</v>
      </c>
      <c r="K242" s="316">
        <v>16650</v>
      </c>
      <c r="L242" s="316">
        <v>32045</v>
      </c>
      <c r="M242" s="316">
        <v>103690</v>
      </c>
      <c r="N242" s="316">
        <v>0</v>
      </c>
      <c r="O242" s="316">
        <v>0</v>
      </c>
      <c r="P242" s="316">
        <v>0</v>
      </c>
      <c r="Q242" s="316">
        <v>0</v>
      </c>
      <c r="R242" s="316">
        <v>0</v>
      </c>
      <c r="S242" s="316">
        <v>0</v>
      </c>
      <c r="T242" s="316">
        <v>0</v>
      </c>
      <c r="U242" s="316">
        <v>0</v>
      </c>
      <c r="V242" s="316">
        <v>61085</v>
      </c>
      <c r="W242" s="316">
        <v>638</v>
      </c>
      <c r="X242" s="316">
        <v>1411</v>
      </c>
      <c r="Y242" s="316">
        <v>40556</v>
      </c>
      <c r="Z242" s="316">
        <v>37085</v>
      </c>
      <c r="AA242" s="316">
        <v>-12</v>
      </c>
      <c r="AB242" s="316">
        <v>-770</v>
      </c>
      <c r="AC242" s="316">
        <v>0</v>
      </c>
    </row>
    <row r="243" spans="1:29">
      <c r="A243" s="243" t="s">
        <v>1995</v>
      </c>
      <c r="B243" s="316">
        <v>0</v>
      </c>
      <c r="C243" s="316">
        <v>62745</v>
      </c>
      <c r="D243" s="316">
        <v>6970</v>
      </c>
      <c r="E243" s="316">
        <v>0</v>
      </c>
      <c r="F243" s="316">
        <v>69715</v>
      </c>
      <c r="G243" s="316">
        <v>2550</v>
      </c>
      <c r="H243" s="316">
        <v>0</v>
      </c>
      <c r="I243" s="316">
        <v>0</v>
      </c>
      <c r="J243" s="316">
        <v>0</v>
      </c>
      <c r="K243" s="316">
        <v>0</v>
      </c>
      <c r="L243" s="316">
        <v>2550</v>
      </c>
      <c r="M243" s="316">
        <v>72265</v>
      </c>
      <c r="N243" s="316">
        <v>4356</v>
      </c>
      <c r="O243" s="316">
        <v>0</v>
      </c>
      <c r="P243" s="316">
        <v>0</v>
      </c>
      <c r="Q243" s="316">
        <v>0</v>
      </c>
      <c r="R243" s="316">
        <v>4356</v>
      </c>
      <c r="S243" s="316">
        <v>0</v>
      </c>
      <c r="T243" s="316">
        <v>0</v>
      </c>
      <c r="U243" s="316">
        <v>0</v>
      </c>
      <c r="V243" s="316">
        <v>55200</v>
      </c>
      <c r="W243" s="316">
        <v>4356</v>
      </c>
      <c r="X243" s="316">
        <v>1333</v>
      </c>
      <c r="Y243" s="316">
        <v>11376</v>
      </c>
      <c r="Z243" s="316">
        <v>3287</v>
      </c>
      <c r="AA243" s="316">
        <v>2608</v>
      </c>
      <c r="AB243" s="316">
        <v>-1105</v>
      </c>
      <c r="AC243" s="316">
        <v>0</v>
      </c>
    </row>
    <row r="244" spans="1:29">
      <c r="A244" s="243" t="s">
        <v>2325</v>
      </c>
      <c r="B244" s="316">
        <v>3718</v>
      </c>
      <c r="C244" s="316">
        <v>109041</v>
      </c>
      <c r="D244" s="316">
        <v>7730</v>
      </c>
      <c r="E244" s="316">
        <v>7857</v>
      </c>
      <c r="F244" s="316">
        <v>128346</v>
      </c>
      <c r="G244" s="316">
        <v>3893</v>
      </c>
      <c r="H244" s="316">
        <v>0</v>
      </c>
      <c r="I244" s="316">
        <v>0</v>
      </c>
      <c r="J244" s="316">
        <v>0</v>
      </c>
      <c r="K244" s="316">
        <v>0</v>
      </c>
      <c r="L244" s="316">
        <v>3893</v>
      </c>
      <c r="M244" s="316">
        <v>132239</v>
      </c>
      <c r="N244" s="316">
        <v>3350</v>
      </c>
      <c r="O244" s="316">
        <v>0</v>
      </c>
      <c r="P244" s="316">
        <v>0</v>
      </c>
      <c r="Q244" s="316">
        <v>0</v>
      </c>
      <c r="R244" s="316">
        <v>3350</v>
      </c>
      <c r="S244" s="316">
        <v>0</v>
      </c>
      <c r="T244" s="316">
        <v>0</v>
      </c>
      <c r="U244" s="316">
        <v>0</v>
      </c>
      <c r="V244" s="316">
        <v>83741</v>
      </c>
      <c r="W244" s="316">
        <v>2685</v>
      </c>
      <c r="X244" s="316">
        <v>127</v>
      </c>
      <c r="Y244" s="316">
        <v>45686</v>
      </c>
      <c r="Z244" s="316">
        <v>30622</v>
      </c>
      <c r="AA244" s="316">
        <v>51874</v>
      </c>
      <c r="AB244" s="316">
        <v>-3220</v>
      </c>
      <c r="AC244" s="316">
        <v>-36955</v>
      </c>
    </row>
    <row r="245" spans="1:29">
      <c r="A245" s="243" t="s">
        <v>1159</v>
      </c>
      <c r="B245" s="316">
        <v>2000</v>
      </c>
      <c r="C245" s="316">
        <v>167813</v>
      </c>
      <c r="D245" s="316">
        <v>1053</v>
      </c>
      <c r="E245" s="316">
        <v>0</v>
      </c>
      <c r="F245" s="316">
        <v>170866</v>
      </c>
      <c r="G245" s="316">
        <v>4849</v>
      </c>
      <c r="H245" s="316">
        <v>0</v>
      </c>
      <c r="I245" s="316">
        <v>0</v>
      </c>
      <c r="J245" s="316">
        <v>0</v>
      </c>
      <c r="K245" s="316">
        <v>0</v>
      </c>
      <c r="L245" s="316">
        <v>4849</v>
      </c>
      <c r="M245" s="316">
        <v>175715</v>
      </c>
      <c r="N245" s="316">
        <v>9385</v>
      </c>
      <c r="O245" s="316">
        <v>0</v>
      </c>
      <c r="P245" s="316">
        <v>0</v>
      </c>
      <c r="Q245" s="316">
        <v>0</v>
      </c>
      <c r="R245" s="316">
        <v>9385</v>
      </c>
      <c r="S245" s="316">
        <v>0</v>
      </c>
      <c r="T245" s="316">
        <v>0</v>
      </c>
      <c r="U245" s="316">
        <v>0</v>
      </c>
      <c r="V245" s="316">
        <v>65398</v>
      </c>
      <c r="W245" s="316">
        <v>4986</v>
      </c>
      <c r="X245" s="316">
        <v>65078</v>
      </c>
      <c r="Y245" s="316">
        <v>40253</v>
      </c>
      <c r="Z245" s="316">
        <v>32325</v>
      </c>
      <c r="AA245" s="316">
        <v>26387</v>
      </c>
      <c r="AB245" s="316">
        <v>-2902</v>
      </c>
      <c r="AC245" s="316">
        <v>-2036</v>
      </c>
    </row>
    <row r="246" spans="1:29">
      <c r="A246" s="243" t="s">
        <v>1407</v>
      </c>
      <c r="B246" s="316">
        <v>19218</v>
      </c>
      <c r="C246" s="316">
        <v>164176</v>
      </c>
      <c r="D246" s="316">
        <v>9444</v>
      </c>
      <c r="E246" s="316">
        <v>1792</v>
      </c>
      <c r="F246" s="316">
        <v>194630</v>
      </c>
      <c r="G246" s="316">
        <v>315</v>
      </c>
      <c r="H246" s="316">
        <v>0</v>
      </c>
      <c r="I246" s="316">
        <v>0</v>
      </c>
      <c r="J246" s="316">
        <v>0</v>
      </c>
      <c r="K246" s="316">
        <v>0</v>
      </c>
      <c r="L246" s="316">
        <v>315</v>
      </c>
      <c r="M246" s="316">
        <v>194945</v>
      </c>
      <c r="N246" s="316">
        <v>12198</v>
      </c>
      <c r="O246" s="316">
        <v>0</v>
      </c>
      <c r="P246" s="316">
        <v>0</v>
      </c>
      <c r="Q246" s="316">
        <v>0</v>
      </c>
      <c r="R246" s="316">
        <v>12198</v>
      </c>
      <c r="S246" s="316">
        <v>0</v>
      </c>
      <c r="T246" s="316">
        <v>0</v>
      </c>
      <c r="U246" s="316">
        <v>0</v>
      </c>
      <c r="V246" s="316">
        <v>68053</v>
      </c>
      <c r="W246" s="316">
        <v>11895</v>
      </c>
      <c r="X246" s="316">
        <v>47460</v>
      </c>
      <c r="Y246" s="316">
        <v>67537</v>
      </c>
      <c r="Z246" s="316">
        <v>68983</v>
      </c>
      <c r="AA246" s="316">
        <v>99000</v>
      </c>
      <c r="AB246" s="316">
        <v>-2120</v>
      </c>
      <c r="AC246" s="316">
        <v>0</v>
      </c>
    </row>
    <row r="247" spans="1:29">
      <c r="A247" s="243" t="s">
        <v>1971</v>
      </c>
      <c r="B247" s="316">
        <v>10576</v>
      </c>
      <c r="C247" s="316">
        <v>212860</v>
      </c>
      <c r="D247" s="316">
        <v>20253</v>
      </c>
      <c r="E247" s="316">
        <v>4640</v>
      </c>
      <c r="F247" s="316">
        <v>248329</v>
      </c>
      <c r="G247" s="316">
        <v>3687</v>
      </c>
      <c r="H247" s="316">
        <v>0</v>
      </c>
      <c r="I247" s="316">
        <v>0</v>
      </c>
      <c r="J247" s="316">
        <v>0</v>
      </c>
      <c r="K247" s="316">
        <v>0</v>
      </c>
      <c r="L247" s="316">
        <v>3687</v>
      </c>
      <c r="M247" s="316">
        <v>252016</v>
      </c>
      <c r="N247" s="316">
        <v>17887</v>
      </c>
      <c r="O247" s="316">
        <v>0</v>
      </c>
      <c r="P247" s="316">
        <v>0</v>
      </c>
      <c r="Q247" s="316">
        <v>0</v>
      </c>
      <c r="R247" s="316">
        <v>17887</v>
      </c>
      <c r="S247" s="316">
        <v>0</v>
      </c>
      <c r="T247" s="316">
        <v>0</v>
      </c>
      <c r="U247" s="316">
        <v>0</v>
      </c>
      <c r="V247" s="316">
        <v>81168</v>
      </c>
      <c r="W247" s="316">
        <v>8440</v>
      </c>
      <c r="X247" s="316">
        <v>39812</v>
      </c>
      <c r="Y247" s="316">
        <v>122595</v>
      </c>
      <c r="Z247" s="316">
        <v>111777.49310000001</v>
      </c>
      <c r="AA247" s="316">
        <v>122596.12300000001</v>
      </c>
      <c r="AB247" s="316">
        <v>-4079</v>
      </c>
      <c r="AC247" s="316">
        <v>-24400</v>
      </c>
    </row>
    <row r="248" spans="1:29">
      <c r="A248" s="243" t="s">
        <v>2001</v>
      </c>
      <c r="B248" s="316">
        <v>15107</v>
      </c>
      <c r="C248" s="316">
        <v>191665</v>
      </c>
      <c r="D248" s="316">
        <v>470</v>
      </c>
      <c r="E248" s="316">
        <v>0</v>
      </c>
      <c r="F248" s="316">
        <v>207242</v>
      </c>
      <c r="G248" s="316">
        <v>6317</v>
      </c>
      <c r="H248" s="316">
        <v>0</v>
      </c>
      <c r="I248" s="316">
        <v>17961</v>
      </c>
      <c r="J248" s="316">
        <v>0</v>
      </c>
      <c r="K248" s="316">
        <v>0</v>
      </c>
      <c r="L248" s="316">
        <v>24278</v>
      </c>
      <c r="M248" s="316">
        <v>231520</v>
      </c>
      <c r="N248" s="316">
        <v>29000</v>
      </c>
      <c r="O248" s="316">
        <v>0</v>
      </c>
      <c r="P248" s="316">
        <v>0</v>
      </c>
      <c r="Q248" s="316">
        <v>0</v>
      </c>
      <c r="R248" s="316">
        <v>29000</v>
      </c>
      <c r="S248" s="316">
        <v>0</v>
      </c>
      <c r="T248" s="316">
        <v>0</v>
      </c>
      <c r="U248" s="316">
        <v>0</v>
      </c>
      <c r="V248" s="316">
        <v>73038</v>
      </c>
      <c r="W248" s="316">
        <v>9380</v>
      </c>
      <c r="X248" s="316">
        <v>58298</v>
      </c>
      <c r="Y248" s="316">
        <v>90804</v>
      </c>
      <c r="Z248" s="316">
        <v>51660</v>
      </c>
      <c r="AA248" s="316">
        <v>31583</v>
      </c>
      <c r="AB248" s="316">
        <v>-18613</v>
      </c>
      <c r="AC248" s="316">
        <v>-180000</v>
      </c>
    </row>
    <row r="249" spans="1:29">
      <c r="A249" s="243" t="s">
        <v>1803</v>
      </c>
      <c r="B249" s="316">
        <v>203</v>
      </c>
      <c r="C249" s="316">
        <v>123323</v>
      </c>
      <c r="D249" s="316">
        <v>17607</v>
      </c>
      <c r="E249" s="316">
        <v>0</v>
      </c>
      <c r="F249" s="316">
        <v>141133</v>
      </c>
      <c r="G249" s="316">
        <v>19956</v>
      </c>
      <c r="H249" s="316">
        <v>0</v>
      </c>
      <c r="I249" s="316">
        <v>277</v>
      </c>
      <c r="J249" s="316">
        <v>0</v>
      </c>
      <c r="K249" s="316">
        <v>0</v>
      </c>
      <c r="L249" s="316">
        <v>20233</v>
      </c>
      <c r="M249" s="316">
        <v>161366</v>
      </c>
      <c r="N249" s="316">
        <v>10005</v>
      </c>
      <c r="O249" s="316">
        <v>0</v>
      </c>
      <c r="P249" s="316">
        <v>0</v>
      </c>
      <c r="Q249" s="316">
        <v>0</v>
      </c>
      <c r="R249" s="316">
        <v>10005</v>
      </c>
      <c r="S249" s="316">
        <v>0</v>
      </c>
      <c r="T249" s="316">
        <v>0</v>
      </c>
      <c r="U249" s="316">
        <v>0</v>
      </c>
      <c r="V249" s="316">
        <v>70754</v>
      </c>
      <c r="W249" s="316">
        <v>6793</v>
      </c>
      <c r="X249" s="316">
        <v>36581</v>
      </c>
      <c r="Y249" s="316">
        <v>47238</v>
      </c>
      <c r="Z249" s="316">
        <v>21092</v>
      </c>
      <c r="AA249" s="316">
        <v>-11198</v>
      </c>
      <c r="AB249" s="316">
        <v>-11667</v>
      </c>
      <c r="AC249" s="316">
        <v>-80000</v>
      </c>
    </row>
    <row r="250" spans="1:29">
      <c r="A250" s="243" t="s">
        <v>1854</v>
      </c>
      <c r="B250" s="316">
        <v>0</v>
      </c>
      <c r="C250" s="316">
        <v>83817</v>
      </c>
      <c r="D250" s="316">
        <v>1568</v>
      </c>
      <c r="E250" s="316">
        <v>1441</v>
      </c>
      <c r="F250" s="316">
        <v>86826</v>
      </c>
      <c r="G250" s="316">
        <v>10701</v>
      </c>
      <c r="H250" s="316">
        <v>0</v>
      </c>
      <c r="I250" s="316">
        <v>1500</v>
      </c>
      <c r="J250" s="316">
        <v>0</v>
      </c>
      <c r="K250" s="316">
        <v>3008</v>
      </c>
      <c r="L250" s="316">
        <v>15209</v>
      </c>
      <c r="M250" s="316">
        <v>102035</v>
      </c>
      <c r="N250" s="316">
        <v>4356</v>
      </c>
      <c r="O250" s="316">
        <v>0</v>
      </c>
      <c r="P250" s="316">
        <v>0</v>
      </c>
      <c r="Q250" s="316">
        <v>0</v>
      </c>
      <c r="R250" s="316">
        <v>4356</v>
      </c>
      <c r="S250" s="316">
        <v>0</v>
      </c>
      <c r="T250" s="316">
        <v>0</v>
      </c>
      <c r="U250" s="316">
        <v>0</v>
      </c>
      <c r="V250" s="316">
        <v>48625</v>
      </c>
      <c r="W250" s="316">
        <v>3597</v>
      </c>
      <c r="X250" s="316">
        <v>31349</v>
      </c>
      <c r="Y250" s="316">
        <v>18464</v>
      </c>
      <c r="Z250" s="316">
        <v>1714</v>
      </c>
      <c r="AA250" s="316">
        <v>10207</v>
      </c>
      <c r="AB250" s="316">
        <v>-1752</v>
      </c>
      <c r="AC250" s="316">
        <v>0</v>
      </c>
    </row>
    <row r="251" spans="1:29">
      <c r="A251" s="243" t="s">
        <v>2052</v>
      </c>
      <c r="B251" s="316">
        <v>0</v>
      </c>
      <c r="C251" s="316">
        <v>89621</v>
      </c>
      <c r="D251" s="316">
        <v>5030</v>
      </c>
      <c r="E251" s="316">
        <v>100</v>
      </c>
      <c r="F251" s="316">
        <v>94751</v>
      </c>
      <c r="G251" s="316">
        <v>1000</v>
      </c>
      <c r="H251" s="316">
        <v>0</v>
      </c>
      <c r="I251" s="316">
        <v>2000</v>
      </c>
      <c r="J251" s="316">
        <v>0</v>
      </c>
      <c r="K251" s="316">
        <v>0</v>
      </c>
      <c r="L251" s="316">
        <v>3000</v>
      </c>
      <c r="M251" s="316">
        <v>97751</v>
      </c>
      <c r="N251" s="316">
        <v>3000</v>
      </c>
      <c r="O251" s="316">
        <v>0</v>
      </c>
      <c r="P251" s="316">
        <v>0</v>
      </c>
      <c r="Q251" s="316">
        <v>0</v>
      </c>
      <c r="R251" s="316">
        <v>3000</v>
      </c>
      <c r="S251" s="316">
        <v>0</v>
      </c>
      <c r="T251" s="316">
        <v>0</v>
      </c>
      <c r="U251" s="316">
        <v>0</v>
      </c>
      <c r="V251" s="316">
        <v>40016</v>
      </c>
      <c r="W251" s="316">
        <v>3000</v>
      </c>
      <c r="X251" s="316">
        <v>29240</v>
      </c>
      <c r="Y251" s="316">
        <v>25495</v>
      </c>
      <c r="Z251" s="316">
        <v>8542</v>
      </c>
      <c r="AA251" s="316">
        <v>-17465</v>
      </c>
      <c r="AB251" s="316">
        <v>-3901</v>
      </c>
      <c r="AC251" s="316">
        <v>-5000</v>
      </c>
    </row>
    <row r="252" spans="1:29">
      <c r="A252" s="243" t="s">
        <v>2121</v>
      </c>
      <c r="B252" s="316">
        <v>25987</v>
      </c>
      <c r="C252" s="316">
        <v>229820</v>
      </c>
      <c r="D252" s="316">
        <v>8439</v>
      </c>
      <c r="E252" s="316">
        <v>0</v>
      </c>
      <c r="F252" s="316">
        <v>264246</v>
      </c>
      <c r="G252" s="316">
        <v>4155</v>
      </c>
      <c r="H252" s="316">
        <v>0</v>
      </c>
      <c r="I252" s="316">
        <v>0</v>
      </c>
      <c r="J252" s="316">
        <v>0</v>
      </c>
      <c r="K252" s="316">
        <v>0</v>
      </c>
      <c r="L252" s="316">
        <v>4155</v>
      </c>
      <c r="M252" s="316">
        <v>268401</v>
      </c>
      <c r="N252" s="316">
        <v>11774</v>
      </c>
      <c r="O252" s="316">
        <v>0</v>
      </c>
      <c r="P252" s="316">
        <v>0</v>
      </c>
      <c r="Q252" s="316">
        <v>0</v>
      </c>
      <c r="R252" s="316">
        <v>11774</v>
      </c>
      <c r="S252" s="316">
        <v>0</v>
      </c>
      <c r="T252" s="316">
        <v>0</v>
      </c>
      <c r="U252" s="316">
        <v>0</v>
      </c>
      <c r="V252" s="316">
        <v>70651</v>
      </c>
      <c r="W252" s="316">
        <v>4109</v>
      </c>
      <c r="X252" s="316">
        <v>1160</v>
      </c>
      <c r="Y252" s="316">
        <v>192481</v>
      </c>
      <c r="Z252" s="316">
        <v>175083</v>
      </c>
      <c r="AA252" s="316">
        <v>-3827</v>
      </c>
      <c r="AB252" s="316">
        <v>-7407</v>
      </c>
      <c r="AC252" s="316">
        <v>-3509</v>
      </c>
    </row>
    <row r="253" spans="1:29">
      <c r="A253" s="243" t="s">
        <v>1191</v>
      </c>
      <c r="B253" s="316">
        <v>86047</v>
      </c>
      <c r="C253" s="316">
        <v>471538</v>
      </c>
      <c r="D253" s="316">
        <v>22366</v>
      </c>
      <c r="E253" s="316">
        <v>0</v>
      </c>
      <c r="F253" s="316">
        <v>579951</v>
      </c>
      <c r="G253" s="316">
        <v>12943</v>
      </c>
      <c r="H253" s="316">
        <v>0</v>
      </c>
      <c r="I253" s="316">
        <v>2532</v>
      </c>
      <c r="J253" s="316">
        <v>0</v>
      </c>
      <c r="K253" s="316">
        <v>0</v>
      </c>
      <c r="L253" s="316">
        <v>15475</v>
      </c>
      <c r="M253" s="316">
        <v>595426</v>
      </c>
      <c r="N253" s="316">
        <v>99846</v>
      </c>
      <c r="O253" s="316">
        <v>0</v>
      </c>
      <c r="P253" s="316">
        <v>0</v>
      </c>
      <c r="Q253" s="316">
        <v>0</v>
      </c>
      <c r="R253" s="316">
        <v>99846</v>
      </c>
      <c r="S253" s="316">
        <v>0</v>
      </c>
      <c r="T253" s="316">
        <v>0</v>
      </c>
      <c r="U253" s="316">
        <v>38666</v>
      </c>
      <c r="V253" s="316">
        <v>159657</v>
      </c>
      <c r="W253" s="316">
        <v>99846</v>
      </c>
      <c r="X253" s="316">
        <v>84412</v>
      </c>
      <c r="Y253" s="316">
        <v>290177</v>
      </c>
      <c r="Z253" s="316">
        <v>157068</v>
      </c>
      <c r="AA253" s="316">
        <v>73613</v>
      </c>
      <c r="AB253" s="316">
        <v>-25811</v>
      </c>
      <c r="AC253" s="316">
        <v>0</v>
      </c>
    </row>
    <row r="254" spans="1:29">
      <c r="A254" s="243" t="s">
        <v>1352</v>
      </c>
      <c r="B254" s="316">
        <v>0</v>
      </c>
      <c r="C254" s="316">
        <v>131487</v>
      </c>
      <c r="D254" s="316">
        <v>5400</v>
      </c>
      <c r="E254" s="316">
        <v>0</v>
      </c>
      <c r="F254" s="316">
        <v>136887</v>
      </c>
      <c r="G254" s="316">
        <v>18433</v>
      </c>
      <c r="H254" s="316">
        <v>0</v>
      </c>
      <c r="I254" s="316">
        <v>1250</v>
      </c>
      <c r="J254" s="316">
        <v>0</v>
      </c>
      <c r="K254" s="316">
        <v>2616</v>
      </c>
      <c r="L254" s="316">
        <v>22299</v>
      </c>
      <c r="M254" s="316">
        <v>159186</v>
      </c>
      <c r="N254" s="316">
        <v>2300</v>
      </c>
      <c r="O254" s="316">
        <v>0</v>
      </c>
      <c r="P254" s="316">
        <v>0</v>
      </c>
      <c r="Q254" s="316">
        <v>0</v>
      </c>
      <c r="R254" s="316">
        <v>2300</v>
      </c>
      <c r="S254" s="316">
        <v>0</v>
      </c>
      <c r="T254" s="316">
        <v>0</v>
      </c>
      <c r="U254" s="316">
        <v>0</v>
      </c>
      <c r="V254" s="316">
        <v>126290</v>
      </c>
      <c r="W254" s="316">
        <v>11946</v>
      </c>
      <c r="X254" s="316">
        <v>1357</v>
      </c>
      <c r="Y254" s="316">
        <v>19593</v>
      </c>
      <c r="Z254" s="316">
        <v>-686</v>
      </c>
      <c r="AA254" s="316">
        <v>-14818</v>
      </c>
      <c r="AB254" s="316">
        <v>-3110</v>
      </c>
      <c r="AC254" s="316">
        <v>0</v>
      </c>
    </row>
    <row r="255" spans="1:29">
      <c r="A255" s="243" t="s">
        <v>1422</v>
      </c>
      <c r="B255" s="316">
        <v>2000</v>
      </c>
      <c r="C255" s="316">
        <v>133332</v>
      </c>
      <c r="D255" s="316">
        <v>12192</v>
      </c>
      <c r="E255" s="316">
        <v>0</v>
      </c>
      <c r="F255" s="316">
        <v>147524</v>
      </c>
      <c r="G255" s="316">
        <v>4721</v>
      </c>
      <c r="H255" s="316">
        <v>0</v>
      </c>
      <c r="I255" s="316">
        <v>0</v>
      </c>
      <c r="J255" s="316">
        <v>0</v>
      </c>
      <c r="K255" s="316">
        <v>0</v>
      </c>
      <c r="L255" s="316">
        <v>4721</v>
      </c>
      <c r="M255" s="316">
        <v>152245</v>
      </c>
      <c r="N255" s="316">
        <v>21609</v>
      </c>
      <c r="O255" s="316">
        <v>0</v>
      </c>
      <c r="P255" s="316">
        <v>0</v>
      </c>
      <c r="Q255" s="316">
        <v>0</v>
      </c>
      <c r="R255" s="316">
        <v>21609</v>
      </c>
      <c r="S255" s="316">
        <v>0</v>
      </c>
      <c r="T255" s="316">
        <v>0</v>
      </c>
      <c r="U255" s="316">
        <v>0</v>
      </c>
      <c r="V255" s="316">
        <v>24325</v>
      </c>
      <c r="W255" s="316">
        <v>21609</v>
      </c>
      <c r="X255" s="316">
        <v>29478</v>
      </c>
      <c r="Y255" s="316">
        <v>76833</v>
      </c>
      <c r="Z255" s="316">
        <v>62435</v>
      </c>
      <c r="AA255" s="316">
        <v>120515</v>
      </c>
      <c r="AB255" s="316">
        <v>-752</v>
      </c>
      <c r="AC255" s="316">
        <v>0</v>
      </c>
    </row>
    <row r="256" spans="1:29">
      <c r="A256" s="243" t="s">
        <v>1992</v>
      </c>
      <c r="B256" s="316">
        <v>677</v>
      </c>
      <c r="C256" s="316">
        <v>158230</v>
      </c>
      <c r="D256" s="316">
        <v>14271</v>
      </c>
      <c r="E256" s="316">
        <v>0</v>
      </c>
      <c r="F256" s="316">
        <v>173178</v>
      </c>
      <c r="G256" s="316">
        <v>13368</v>
      </c>
      <c r="H256" s="316">
        <v>0</v>
      </c>
      <c r="I256" s="316">
        <v>0</v>
      </c>
      <c r="J256" s="316">
        <v>0</v>
      </c>
      <c r="K256" s="316">
        <v>0</v>
      </c>
      <c r="L256" s="316">
        <v>13368</v>
      </c>
      <c r="M256" s="316">
        <v>186546</v>
      </c>
      <c r="N256" s="316">
        <v>7000</v>
      </c>
      <c r="O256" s="316">
        <v>0</v>
      </c>
      <c r="P256" s="316">
        <v>0</v>
      </c>
      <c r="Q256" s="316">
        <v>0</v>
      </c>
      <c r="R256" s="316">
        <v>7000</v>
      </c>
      <c r="S256" s="316">
        <v>0</v>
      </c>
      <c r="T256" s="316">
        <v>0</v>
      </c>
      <c r="U256" s="316">
        <v>0</v>
      </c>
      <c r="V256" s="316">
        <v>80789</v>
      </c>
      <c r="W256" s="316">
        <v>7299</v>
      </c>
      <c r="X256" s="316">
        <v>24396</v>
      </c>
      <c r="Y256" s="316">
        <v>74062</v>
      </c>
      <c r="Z256" s="316">
        <v>-81460</v>
      </c>
      <c r="AA256" s="316">
        <v>-23153</v>
      </c>
      <c r="AB256" s="316">
        <v>-1832</v>
      </c>
      <c r="AC256" s="316">
        <v>0</v>
      </c>
    </row>
    <row r="257" spans="1:29">
      <c r="A257" s="243" t="s">
        <v>2013</v>
      </c>
      <c r="B257" s="316">
        <v>1750</v>
      </c>
      <c r="C257" s="316">
        <v>110456</v>
      </c>
      <c r="D257" s="316">
        <v>3165</v>
      </c>
      <c r="E257" s="316">
        <v>832</v>
      </c>
      <c r="F257" s="316">
        <v>116203</v>
      </c>
      <c r="G257" s="316">
        <v>3206</v>
      </c>
      <c r="H257" s="316">
        <v>0</v>
      </c>
      <c r="I257" s="316">
        <v>0</v>
      </c>
      <c r="J257" s="316">
        <v>0</v>
      </c>
      <c r="K257" s="316">
        <v>0</v>
      </c>
      <c r="L257" s="316">
        <v>3206</v>
      </c>
      <c r="M257" s="316">
        <v>119409</v>
      </c>
      <c r="N257" s="316">
        <v>4421</v>
      </c>
      <c r="O257" s="316">
        <v>0</v>
      </c>
      <c r="P257" s="316">
        <v>63</v>
      </c>
      <c r="Q257" s="316">
        <v>0</v>
      </c>
      <c r="R257" s="316">
        <v>4484</v>
      </c>
      <c r="S257" s="316">
        <v>0</v>
      </c>
      <c r="T257" s="316">
        <v>0</v>
      </c>
      <c r="U257" s="316">
        <v>0</v>
      </c>
      <c r="V257" s="316">
        <v>56340</v>
      </c>
      <c r="W257" s="316">
        <v>5358</v>
      </c>
      <c r="X257" s="316">
        <v>19182</v>
      </c>
      <c r="Y257" s="316">
        <v>38529</v>
      </c>
      <c r="Z257" s="316">
        <v>24144</v>
      </c>
      <c r="AA257" s="316">
        <v>35941</v>
      </c>
      <c r="AB257" s="316">
        <v>-3102</v>
      </c>
      <c r="AC257" s="316">
        <v>-45000</v>
      </c>
    </row>
    <row r="258" spans="1:29">
      <c r="A258" s="243" t="s">
        <v>2217</v>
      </c>
      <c r="B258" s="316">
        <v>7081.9269999999997</v>
      </c>
      <c r="C258" s="316">
        <v>78148.918999999994</v>
      </c>
      <c r="D258" s="316">
        <v>3373.5861</v>
      </c>
      <c r="E258" s="316">
        <v>3977.875</v>
      </c>
      <c r="F258" s="316">
        <v>92582.307100000005</v>
      </c>
      <c r="G258" s="316">
        <v>4665</v>
      </c>
      <c r="H258" s="316">
        <v>0</v>
      </c>
      <c r="I258" s="316">
        <v>1529.0540000000001</v>
      </c>
      <c r="J258" s="316">
        <v>0</v>
      </c>
      <c r="K258" s="316">
        <v>0</v>
      </c>
      <c r="L258" s="316">
        <v>6194.0540000000001</v>
      </c>
      <c r="M258" s="316">
        <v>98776.361099999995</v>
      </c>
      <c r="N258" s="316">
        <v>1500</v>
      </c>
      <c r="O258" s="316">
        <v>0</v>
      </c>
      <c r="P258" s="316">
        <v>0</v>
      </c>
      <c r="Q258" s="316">
        <v>0</v>
      </c>
      <c r="R258" s="316">
        <v>1500</v>
      </c>
      <c r="S258" s="316">
        <v>0</v>
      </c>
      <c r="T258" s="316">
        <v>0</v>
      </c>
      <c r="U258" s="316">
        <v>1170</v>
      </c>
      <c r="V258" s="316">
        <v>48407</v>
      </c>
      <c r="W258" s="316">
        <v>1500</v>
      </c>
      <c r="X258" s="316">
        <v>20</v>
      </c>
      <c r="Y258" s="316">
        <v>50019</v>
      </c>
      <c r="Z258" s="316">
        <v>37344</v>
      </c>
      <c r="AA258" s="316">
        <v>9101</v>
      </c>
      <c r="AB258" s="316">
        <v>-657</v>
      </c>
      <c r="AC258" s="316">
        <v>-48693</v>
      </c>
    </row>
    <row r="259" spans="1:29">
      <c r="A259" s="243" t="s">
        <v>2334</v>
      </c>
      <c r="B259" s="316">
        <v>21166</v>
      </c>
      <c r="C259" s="316">
        <v>210283</v>
      </c>
      <c r="D259" s="316">
        <v>3230</v>
      </c>
      <c r="E259" s="316">
        <v>1531</v>
      </c>
      <c r="F259" s="316">
        <v>236210</v>
      </c>
      <c r="G259" s="316">
        <v>48273</v>
      </c>
      <c r="H259" s="316">
        <v>8840</v>
      </c>
      <c r="I259" s="316">
        <v>13000</v>
      </c>
      <c r="J259" s="316">
        <v>0</v>
      </c>
      <c r="K259" s="316">
        <v>0</v>
      </c>
      <c r="L259" s="316">
        <v>61273</v>
      </c>
      <c r="M259" s="316">
        <v>297483</v>
      </c>
      <c r="N259" s="316">
        <v>19626</v>
      </c>
      <c r="O259" s="316">
        <v>0</v>
      </c>
      <c r="P259" s="316">
        <v>0</v>
      </c>
      <c r="Q259" s="316">
        <v>0</v>
      </c>
      <c r="R259" s="316">
        <v>19626</v>
      </c>
      <c r="S259" s="316">
        <v>0</v>
      </c>
      <c r="T259" s="316">
        <v>0</v>
      </c>
      <c r="U259" s="316">
        <v>2000</v>
      </c>
      <c r="V259" s="316">
        <v>101384</v>
      </c>
      <c r="W259" s="316">
        <v>17336</v>
      </c>
      <c r="X259" s="316">
        <v>24993</v>
      </c>
      <c r="Y259" s="316">
        <v>155770</v>
      </c>
      <c r="Z259" s="316">
        <v>122750</v>
      </c>
      <c r="AA259" s="316">
        <v>151718</v>
      </c>
      <c r="AB259" s="316">
        <v>-2968</v>
      </c>
      <c r="AC259" s="316">
        <v>294</v>
      </c>
    </row>
    <row r="260" spans="1:29">
      <c r="A260" s="243" t="s">
        <v>1218</v>
      </c>
      <c r="B260" s="316">
        <v>6800</v>
      </c>
      <c r="C260" s="316">
        <v>146680</v>
      </c>
      <c r="D260" s="316">
        <v>34401</v>
      </c>
      <c r="E260" s="316">
        <v>965</v>
      </c>
      <c r="F260" s="316">
        <v>188846</v>
      </c>
      <c r="G260" s="316">
        <v>43144</v>
      </c>
      <c r="H260" s="316">
        <v>0</v>
      </c>
      <c r="I260" s="316">
        <v>4358</v>
      </c>
      <c r="J260" s="316">
        <v>0</v>
      </c>
      <c r="K260" s="316">
        <v>0</v>
      </c>
      <c r="L260" s="316">
        <v>47502</v>
      </c>
      <c r="M260" s="316">
        <v>236348</v>
      </c>
      <c r="N260" s="316">
        <v>3500</v>
      </c>
      <c r="O260" s="316">
        <v>0</v>
      </c>
      <c r="P260" s="316">
        <v>0</v>
      </c>
      <c r="Q260" s="316">
        <v>0</v>
      </c>
      <c r="R260" s="316">
        <v>3500</v>
      </c>
      <c r="S260" s="316">
        <v>0</v>
      </c>
      <c r="T260" s="316">
        <v>0</v>
      </c>
      <c r="U260" s="316">
        <v>0</v>
      </c>
      <c r="V260" s="316">
        <v>116878</v>
      </c>
      <c r="W260" s="316">
        <v>3500</v>
      </c>
      <c r="X260" s="316">
        <v>5000</v>
      </c>
      <c r="Y260" s="316">
        <v>110970</v>
      </c>
      <c r="Z260" s="316">
        <v>87593</v>
      </c>
      <c r="AA260" s="316">
        <v>104014</v>
      </c>
      <c r="AB260" s="316">
        <v>-8832</v>
      </c>
      <c r="AC260" s="316">
        <v>5000</v>
      </c>
    </row>
    <row r="261" spans="1:29">
      <c r="A261" s="243" t="s">
        <v>1266</v>
      </c>
      <c r="B261" s="316">
        <v>0</v>
      </c>
      <c r="C261" s="316">
        <v>66502</v>
      </c>
      <c r="D261" s="316">
        <v>0</v>
      </c>
      <c r="E261" s="316">
        <v>23594</v>
      </c>
      <c r="F261" s="316">
        <v>90096</v>
      </c>
      <c r="G261" s="316">
        <v>5986</v>
      </c>
      <c r="H261" s="316">
        <v>0</v>
      </c>
      <c r="I261" s="316">
        <v>0</v>
      </c>
      <c r="J261" s="316">
        <v>0</v>
      </c>
      <c r="K261" s="316">
        <v>0</v>
      </c>
      <c r="L261" s="316">
        <v>5986</v>
      </c>
      <c r="M261" s="316">
        <v>96082</v>
      </c>
      <c r="N261" s="316">
        <v>0</v>
      </c>
      <c r="O261" s="316">
        <v>0</v>
      </c>
      <c r="P261" s="316">
        <v>0</v>
      </c>
      <c r="Q261" s="316">
        <v>0</v>
      </c>
      <c r="R261" s="316">
        <v>0</v>
      </c>
      <c r="S261" s="316">
        <v>0</v>
      </c>
      <c r="T261" s="316">
        <v>0</v>
      </c>
      <c r="U261" s="316">
        <v>0</v>
      </c>
      <c r="V261" s="316">
        <v>78212</v>
      </c>
      <c r="W261" s="316">
        <v>1301</v>
      </c>
      <c r="X261" s="316">
        <v>98</v>
      </c>
      <c r="Y261" s="316">
        <v>16471</v>
      </c>
      <c r="Z261" s="316">
        <v>16471</v>
      </c>
      <c r="AA261" s="316">
        <v>0</v>
      </c>
      <c r="AB261" s="316">
        <v>-2000</v>
      </c>
      <c r="AC261" s="316">
        <v>0</v>
      </c>
    </row>
    <row r="262" spans="1:29">
      <c r="A262" s="243" t="s">
        <v>1675</v>
      </c>
      <c r="B262" s="316">
        <v>3244</v>
      </c>
      <c r="C262" s="316">
        <v>182274</v>
      </c>
      <c r="D262" s="316">
        <v>10104</v>
      </c>
      <c r="E262" s="316">
        <v>1044</v>
      </c>
      <c r="F262" s="316">
        <v>196666</v>
      </c>
      <c r="G262" s="316">
        <v>6160</v>
      </c>
      <c r="H262" s="316">
        <v>0</v>
      </c>
      <c r="I262" s="316">
        <v>5523</v>
      </c>
      <c r="J262" s="316">
        <v>0</v>
      </c>
      <c r="K262" s="316">
        <v>0</v>
      </c>
      <c r="L262" s="316">
        <v>11683</v>
      </c>
      <c r="M262" s="316">
        <v>208349</v>
      </c>
      <c r="N262" s="316">
        <v>7529</v>
      </c>
      <c r="O262" s="316">
        <v>0</v>
      </c>
      <c r="P262" s="316">
        <v>0</v>
      </c>
      <c r="Q262" s="316">
        <v>0</v>
      </c>
      <c r="R262" s="316">
        <v>7529</v>
      </c>
      <c r="S262" s="316">
        <v>0</v>
      </c>
      <c r="T262" s="316">
        <v>0</v>
      </c>
      <c r="U262" s="316">
        <v>4000</v>
      </c>
      <c r="V262" s="316">
        <v>103007</v>
      </c>
      <c r="W262" s="316">
        <v>17872</v>
      </c>
      <c r="X262" s="316">
        <v>30448</v>
      </c>
      <c r="Y262" s="316">
        <v>61022</v>
      </c>
      <c r="Z262" s="316">
        <v>51789</v>
      </c>
      <c r="AA262" s="316">
        <v>94339</v>
      </c>
      <c r="AB262" s="316">
        <v>-3928</v>
      </c>
      <c r="AC262" s="316">
        <v>0</v>
      </c>
    </row>
    <row r="263" spans="1:29">
      <c r="A263" s="243" t="s">
        <v>1701</v>
      </c>
      <c r="B263" s="316">
        <v>9286</v>
      </c>
      <c r="C263" s="316">
        <v>353984</v>
      </c>
      <c r="D263" s="316">
        <v>16054</v>
      </c>
      <c r="E263" s="316">
        <v>0</v>
      </c>
      <c r="F263" s="316">
        <v>379324</v>
      </c>
      <c r="G263" s="316">
        <v>33994</v>
      </c>
      <c r="H263" s="316">
        <v>0</v>
      </c>
      <c r="I263" s="316">
        <v>4091</v>
      </c>
      <c r="J263" s="316">
        <v>0</v>
      </c>
      <c r="K263" s="316">
        <v>0</v>
      </c>
      <c r="L263" s="316">
        <v>38085</v>
      </c>
      <c r="M263" s="316">
        <v>417409</v>
      </c>
      <c r="N263" s="316">
        <v>83444</v>
      </c>
      <c r="O263" s="316">
        <v>0</v>
      </c>
      <c r="P263" s="316">
        <v>1500</v>
      </c>
      <c r="Q263" s="316">
        <v>0</v>
      </c>
      <c r="R263" s="316">
        <v>84944</v>
      </c>
      <c r="S263" s="316">
        <v>0</v>
      </c>
      <c r="T263" s="316">
        <v>0</v>
      </c>
      <c r="U263" s="316">
        <v>0</v>
      </c>
      <c r="V263" s="316">
        <v>117279</v>
      </c>
      <c r="W263" s="316">
        <v>61225</v>
      </c>
      <c r="X263" s="316">
        <v>65246</v>
      </c>
      <c r="Y263" s="316">
        <v>173659</v>
      </c>
      <c r="Z263" s="316">
        <v>95003</v>
      </c>
      <c r="AA263" s="316">
        <v>236073</v>
      </c>
      <c r="AB263" s="316">
        <v>-33518</v>
      </c>
      <c r="AC263" s="316">
        <v>-10679</v>
      </c>
    </row>
    <row r="264" spans="1:29">
      <c r="A264" s="243" t="s">
        <v>2214</v>
      </c>
      <c r="B264" s="316">
        <v>11993</v>
      </c>
      <c r="C264" s="316">
        <v>68110.595050000004</v>
      </c>
      <c r="D264" s="316">
        <v>11941</v>
      </c>
      <c r="E264" s="316">
        <v>3244</v>
      </c>
      <c r="F264" s="316">
        <v>95288.595050000004</v>
      </c>
      <c r="G264" s="316">
        <v>30892</v>
      </c>
      <c r="H264" s="316">
        <v>0</v>
      </c>
      <c r="I264" s="316">
        <v>278</v>
      </c>
      <c r="J264" s="316">
        <v>0</v>
      </c>
      <c r="K264" s="316">
        <v>0</v>
      </c>
      <c r="L264" s="316">
        <v>31170</v>
      </c>
      <c r="M264" s="316">
        <v>126458.595</v>
      </c>
      <c r="N264" s="316">
        <v>10825</v>
      </c>
      <c r="O264" s="316">
        <v>0</v>
      </c>
      <c r="P264" s="316">
        <v>105</v>
      </c>
      <c r="Q264" s="316">
        <v>0</v>
      </c>
      <c r="R264" s="316">
        <v>10930</v>
      </c>
      <c r="S264" s="316">
        <v>0</v>
      </c>
      <c r="T264" s="316">
        <v>0</v>
      </c>
      <c r="U264" s="316">
        <v>1000</v>
      </c>
      <c r="V264" s="316">
        <v>58230</v>
      </c>
      <c r="W264" s="316">
        <v>1000</v>
      </c>
      <c r="X264" s="316">
        <v>0</v>
      </c>
      <c r="Y264" s="316">
        <v>68229</v>
      </c>
      <c r="Z264" s="316">
        <v>64167</v>
      </c>
      <c r="AA264" s="316">
        <v>67180</v>
      </c>
      <c r="AB264" s="316">
        <v>1482</v>
      </c>
      <c r="AC264" s="316">
        <v>0</v>
      </c>
    </row>
    <row r="265" spans="1:29">
      <c r="A265" s="243" t="s">
        <v>1522</v>
      </c>
      <c r="B265" s="316">
        <v>0</v>
      </c>
      <c r="C265" s="316">
        <v>92317</v>
      </c>
      <c r="D265" s="316">
        <v>11834</v>
      </c>
      <c r="E265" s="316">
        <v>1765</v>
      </c>
      <c r="F265" s="316">
        <v>105916</v>
      </c>
      <c r="G265" s="316">
        <v>1950</v>
      </c>
      <c r="H265" s="316">
        <v>0</v>
      </c>
      <c r="I265" s="316">
        <v>4209</v>
      </c>
      <c r="J265" s="316">
        <v>0</v>
      </c>
      <c r="K265" s="316">
        <v>0</v>
      </c>
      <c r="L265" s="316">
        <v>6159</v>
      </c>
      <c r="M265" s="316">
        <v>112075</v>
      </c>
      <c r="N265" s="316">
        <v>0</v>
      </c>
      <c r="O265" s="316">
        <v>0</v>
      </c>
      <c r="P265" s="316">
        <v>0</v>
      </c>
      <c r="Q265" s="316">
        <v>0</v>
      </c>
      <c r="R265" s="316">
        <v>0</v>
      </c>
      <c r="S265" s="316">
        <v>0</v>
      </c>
      <c r="T265" s="316">
        <v>0</v>
      </c>
      <c r="U265" s="316">
        <v>0</v>
      </c>
      <c r="V265" s="316">
        <v>32966</v>
      </c>
      <c r="W265" s="316">
        <v>5396</v>
      </c>
      <c r="X265" s="316">
        <v>16824</v>
      </c>
      <c r="Y265" s="316">
        <v>56889</v>
      </c>
      <c r="Z265" s="316">
        <v>39892</v>
      </c>
      <c r="AA265" s="316">
        <v>18914</v>
      </c>
      <c r="AB265" s="316">
        <v>-2993</v>
      </c>
      <c r="AC265" s="316">
        <v>0</v>
      </c>
    </row>
    <row r="266" spans="1:29">
      <c r="A266" s="243" t="s">
        <v>1334</v>
      </c>
      <c r="B266" s="316">
        <v>0</v>
      </c>
      <c r="C266" s="316">
        <v>348778</v>
      </c>
      <c r="D266" s="316">
        <v>6699</v>
      </c>
      <c r="E266" s="316">
        <v>0</v>
      </c>
      <c r="F266" s="316">
        <v>355477</v>
      </c>
      <c r="G266" s="316">
        <v>88690</v>
      </c>
      <c r="H266" s="316">
        <v>0</v>
      </c>
      <c r="I266" s="316">
        <v>0</v>
      </c>
      <c r="J266" s="316">
        <v>0</v>
      </c>
      <c r="K266" s="316">
        <v>0</v>
      </c>
      <c r="L266" s="316">
        <v>88690</v>
      </c>
      <c r="M266" s="316">
        <v>444167</v>
      </c>
      <c r="N266" s="316">
        <v>1550</v>
      </c>
      <c r="O266" s="316">
        <v>0</v>
      </c>
      <c r="P266" s="316">
        <v>0</v>
      </c>
      <c r="Q266" s="316">
        <v>0</v>
      </c>
      <c r="R266" s="316">
        <v>1550</v>
      </c>
      <c r="S266" s="316">
        <v>0</v>
      </c>
      <c r="T266" s="316">
        <v>0</v>
      </c>
      <c r="U266" s="316">
        <v>0</v>
      </c>
      <c r="V266" s="316">
        <v>167740</v>
      </c>
      <c r="W266" s="316">
        <v>48481</v>
      </c>
      <c r="X266" s="316">
        <v>69946</v>
      </c>
      <c r="Y266" s="316">
        <v>158000</v>
      </c>
      <c r="Z266" s="316">
        <v>156011</v>
      </c>
      <c r="AA266" s="316">
        <v>0</v>
      </c>
      <c r="AB266" s="316">
        <v>-417</v>
      </c>
      <c r="AC266" s="316">
        <v>-30945.200000000001</v>
      </c>
    </row>
    <row r="267" spans="1:29">
      <c r="A267" s="243" t="s">
        <v>1152</v>
      </c>
      <c r="B267" s="316">
        <v>6746.7569999999996</v>
      </c>
      <c r="C267" s="316">
        <v>482257.71500000003</v>
      </c>
      <c r="D267" s="316">
        <v>2100</v>
      </c>
      <c r="E267" s="316">
        <v>0</v>
      </c>
      <c r="F267" s="316">
        <v>491104.47200000001</v>
      </c>
      <c r="G267" s="316">
        <v>2783.4549999999999</v>
      </c>
      <c r="H267" s="316">
        <v>0</v>
      </c>
      <c r="I267" s="316">
        <v>0</v>
      </c>
      <c r="J267" s="316">
        <v>0</v>
      </c>
      <c r="K267" s="316">
        <v>0</v>
      </c>
      <c r="L267" s="316">
        <v>2783.4549999999999</v>
      </c>
      <c r="M267" s="316">
        <v>493887.92700000003</v>
      </c>
      <c r="N267" s="316">
        <v>41200</v>
      </c>
      <c r="O267" s="316">
        <v>0</v>
      </c>
      <c r="P267" s="316">
        <v>0</v>
      </c>
      <c r="Q267" s="316">
        <v>0</v>
      </c>
      <c r="R267" s="316">
        <v>41200</v>
      </c>
      <c r="S267" s="316">
        <v>0</v>
      </c>
      <c r="T267" s="316">
        <v>0</v>
      </c>
      <c r="U267" s="316">
        <v>0</v>
      </c>
      <c r="V267" s="316">
        <v>66301</v>
      </c>
      <c r="W267" s="316">
        <v>0</v>
      </c>
      <c r="X267" s="316">
        <v>26397</v>
      </c>
      <c r="Y267" s="316">
        <v>401190</v>
      </c>
      <c r="Z267" s="316">
        <v>401190</v>
      </c>
      <c r="AA267" s="316">
        <v>330294</v>
      </c>
      <c r="AB267" s="316">
        <v>-74638</v>
      </c>
      <c r="AC267" s="316">
        <v>-70000</v>
      </c>
    </row>
    <row r="268" spans="1:29">
      <c r="A268" s="243" t="s">
        <v>1156</v>
      </c>
      <c r="B268" s="316">
        <v>46824.123</v>
      </c>
      <c r="C268" s="316">
        <v>254906.3</v>
      </c>
      <c r="D268" s="316">
        <v>11387.468000000001</v>
      </c>
      <c r="E268" s="316">
        <v>2021.1759999999999</v>
      </c>
      <c r="F268" s="316">
        <v>315139.06699999998</v>
      </c>
      <c r="G268" s="316">
        <v>3074.4169999999999</v>
      </c>
      <c r="H268" s="316">
        <v>0</v>
      </c>
      <c r="I268" s="316">
        <v>36055.15</v>
      </c>
      <c r="J268" s="316">
        <v>0</v>
      </c>
      <c r="K268" s="316">
        <v>0</v>
      </c>
      <c r="L268" s="316">
        <v>39129.567000000003</v>
      </c>
      <c r="M268" s="316">
        <v>354268.63400000002</v>
      </c>
      <c r="N268" s="316">
        <v>0</v>
      </c>
      <c r="O268" s="316">
        <v>0</v>
      </c>
      <c r="P268" s="316">
        <v>0</v>
      </c>
      <c r="Q268" s="316">
        <v>0</v>
      </c>
      <c r="R268" s="316">
        <v>0</v>
      </c>
      <c r="S268" s="316">
        <v>0</v>
      </c>
      <c r="T268" s="316">
        <v>0</v>
      </c>
      <c r="U268" s="316">
        <v>0</v>
      </c>
      <c r="V268" s="316">
        <v>121861.6369</v>
      </c>
      <c r="W268" s="316">
        <v>17482.19182</v>
      </c>
      <c r="X268" s="316">
        <v>13625.665999999999</v>
      </c>
      <c r="Y268" s="316">
        <v>201299.1648</v>
      </c>
      <c r="Z268" s="316">
        <v>199502.1648</v>
      </c>
      <c r="AA268" s="316">
        <v>30506</v>
      </c>
      <c r="AB268" s="316">
        <v>-900</v>
      </c>
      <c r="AC268" s="316">
        <v>-78300</v>
      </c>
    </row>
    <row r="269" spans="1:29">
      <c r="A269" s="243" t="s">
        <v>1188</v>
      </c>
      <c r="B269" s="316">
        <v>1611</v>
      </c>
      <c r="C269" s="316">
        <v>19884</v>
      </c>
      <c r="D269" s="316">
        <v>1500</v>
      </c>
      <c r="E269" s="316">
        <v>7086</v>
      </c>
      <c r="F269" s="316">
        <v>30081</v>
      </c>
      <c r="G269" s="316">
        <v>3307</v>
      </c>
      <c r="H269" s="316">
        <v>0</v>
      </c>
      <c r="I269" s="316">
        <v>0</v>
      </c>
      <c r="J269" s="316">
        <v>0</v>
      </c>
      <c r="K269" s="316">
        <v>7535</v>
      </c>
      <c r="L269" s="316">
        <v>10842</v>
      </c>
      <c r="M269" s="316">
        <v>40923</v>
      </c>
      <c r="N269" s="316">
        <v>4981</v>
      </c>
      <c r="O269" s="316">
        <v>0</v>
      </c>
      <c r="P269" s="316">
        <v>0</v>
      </c>
      <c r="Q269" s="316">
        <v>0</v>
      </c>
      <c r="R269" s="316">
        <v>4981</v>
      </c>
      <c r="S269" s="316">
        <v>0</v>
      </c>
      <c r="T269" s="316">
        <v>0</v>
      </c>
      <c r="U269" s="316">
        <v>0</v>
      </c>
      <c r="V269" s="316">
        <v>12233</v>
      </c>
      <c r="W269" s="316">
        <v>5610</v>
      </c>
      <c r="X269" s="316">
        <v>0</v>
      </c>
      <c r="Y269" s="316">
        <v>23080</v>
      </c>
      <c r="Z269" s="316">
        <v>13809</v>
      </c>
      <c r="AA269" s="316">
        <v>23080</v>
      </c>
      <c r="AB269" s="316">
        <v>-3354.1811400000001</v>
      </c>
      <c r="AC269" s="316">
        <v>0</v>
      </c>
    </row>
    <row r="270" spans="1:29">
      <c r="A270" s="243" t="s">
        <v>1227</v>
      </c>
      <c r="B270" s="316">
        <v>14298.943209999999</v>
      </c>
      <c r="C270" s="316">
        <v>387419.38459999999</v>
      </c>
      <c r="D270" s="316">
        <v>30092.69788</v>
      </c>
      <c r="E270" s="316">
        <v>6765</v>
      </c>
      <c r="F270" s="316">
        <v>438576.0257</v>
      </c>
      <c r="G270" s="316">
        <v>700</v>
      </c>
      <c r="H270" s="316">
        <v>0</v>
      </c>
      <c r="I270" s="316">
        <v>18449.2</v>
      </c>
      <c r="J270" s="316">
        <v>0</v>
      </c>
      <c r="K270" s="316">
        <v>0</v>
      </c>
      <c r="L270" s="316">
        <v>19149.2</v>
      </c>
      <c r="M270" s="316">
        <v>457725.22570000001</v>
      </c>
      <c r="N270" s="316">
        <v>7225.8519999999999</v>
      </c>
      <c r="O270" s="316">
        <v>0</v>
      </c>
      <c r="P270" s="316">
        <v>423.37229000000002</v>
      </c>
      <c r="Q270" s="316">
        <v>0</v>
      </c>
      <c r="R270" s="316">
        <v>7649.2242900000001</v>
      </c>
      <c r="S270" s="316">
        <v>0</v>
      </c>
      <c r="T270" s="316">
        <v>0</v>
      </c>
      <c r="U270" s="316">
        <v>3627.77639</v>
      </c>
      <c r="V270" s="316">
        <v>124114.5808</v>
      </c>
      <c r="W270" s="316">
        <v>10734.6</v>
      </c>
      <c r="X270" s="316">
        <v>49908.333330000001</v>
      </c>
      <c r="Y270" s="316">
        <v>276595.48800000001</v>
      </c>
      <c r="Z270" s="316">
        <v>262500.48800000001</v>
      </c>
      <c r="AA270" s="316">
        <v>303400</v>
      </c>
      <c r="AB270" s="316">
        <v>0</v>
      </c>
      <c r="AC270" s="316">
        <v>-65655</v>
      </c>
    </row>
    <row r="271" spans="1:29">
      <c r="A271" s="243" t="s">
        <v>1242</v>
      </c>
      <c r="B271" s="316">
        <v>0</v>
      </c>
      <c r="C271" s="316">
        <v>52995</v>
      </c>
      <c r="D271" s="316">
        <v>258</v>
      </c>
      <c r="E271" s="316">
        <v>222</v>
      </c>
      <c r="F271" s="316">
        <v>53475</v>
      </c>
      <c r="G271" s="316">
        <v>0</v>
      </c>
      <c r="H271" s="316">
        <v>0</v>
      </c>
      <c r="I271" s="316">
        <v>0</v>
      </c>
      <c r="J271" s="316">
        <v>0</v>
      </c>
      <c r="K271" s="316">
        <v>0</v>
      </c>
      <c r="L271" s="316">
        <v>0</v>
      </c>
      <c r="M271" s="316">
        <v>53475</v>
      </c>
      <c r="N271" s="316">
        <v>0</v>
      </c>
      <c r="O271" s="316">
        <v>0</v>
      </c>
      <c r="P271" s="316">
        <v>0</v>
      </c>
      <c r="Q271" s="316">
        <v>0</v>
      </c>
      <c r="R271" s="316">
        <v>0</v>
      </c>
      <c r="S271" s="316">
        <v>0</v>
      </c>
      <c r="T271" s="316">
        <v>0</v>
      </c>
      <c r="U271" s="316">
        <v>0</v>
      </c>
      <c r="V271" s="316">
        <v>5707</v>
      </c>
      <c r="W271" s="316">
        <v>47698</v>
      </c>
      <c r="X271" s="316">
        <v>70</v>
      </c>
      <c r="Y271" s="316">
        <v>0</v>
      </c>
      <c r="Z271" s="316">
        <v>0</v>
      </c>
      <c r="AA271" s="316">
        <v>50000</v>
      </c>
      <c r="AB271" s="316">
        <v>27600</v>
      </c>
      <c r="AC271" s="316">
        <v>4000</v>
      </c>
    </row>
    <row r="272" spans="1:29">
      <c r="A272" s="243" t="s">
        <v>1286</v>
      </c>
      <c r="B272" s="316">
        <v>8456</v>
      </c>
      <c r="C272" s="316">
        <v>246975.4259</v>
      </c>
      <c r="D272" s="316">
        <v>450</v>
      </c>
      <c r="E272" s="316">
        <v>1000</v>
      </c>
      <c r="F272" s="316">
        <v>256881.4259</v>
      </c>
      <c r="G272" s="316">
        <v>1886</v>
      </c>
      <c r="H272" s="316">
        <v>0</v>
      </c>
      <c r="I272" s="316">
        <v>0</v>
      </c>
      <c r="J272" s="316">
        <v>0</v>
      </c>
      <c r="K272" s="316">
        <v>0</v>
      </c>
      <c r="L272" s="316">
        <v>1886</v>
      </c>
      <c r="M272" s="316">
        <v>258767.4259</v>
      </c>
      <c r="N272" s="316">
        <v>45034</v>
      </c>
      <c r="O272" s="316">
        <v>0</v>
      </c>
      <c r="P272" s="316">
        <v>0</v>
      </c>
      <c r="Q272" s="316">
        <v>0</v>
      </c>
      <c r="R272" s="316">
        <v>45034</v>
      </c>
      <c r="S272" s="316">
        <v>0</v>
      </c>
      <c r="T272" s="316">
        <v>0</v>
      </c>
      <c r="U272" s="316">
        <v>0</v>
      </c>
      <c r="V272" s="316">
        <v>62202</v>
      </c>
      <c r="W272" s="316">
        <v>82428</v>
      </c>
      <c r="X272" s="316">
        <v>35985</v>
      </c>
      <c r="Y272" s="316">
        <v>78152</v>
      </c>
      <c r="Z272" s="316">
        <v>38313</v>
      </c>
      <c r="AA272" s="316">
        <v>-8273</v>
      </c>
      <c r="AB272" s="316">
        <v>-2000</v>
      </c>
      <c r="AC272" s="316">
        <v>-189000</v>
      </c>
    </row>
    <row r="273" spans="1:29">
      <c r="A273" s="243" t="s">
        <v>1358</v>
      </c>
      <c r="B273" s="316">
        <v>0</v>
      </c>
      <c r="C273" s="316">
        <v>79430</v>
      </c>
      <c r="D273" s="316">
        <v>6919</v>
      </c>
      <c r="E273" s="316">
        <v>4250</v>
      </c>
      <c r="F273" s="316">
        <v>90599</v>
      </c>
      <c r="G273" s="316">
        <v>3393</v>
      </c>
      <c r="H273" s="316">
        <v>0</v>
      </c>
      <c r="I273" s="316">
        <v>0</v>
      </c>
      <c r="J273" s="316">
        <v>0</v>
      </c>
      <c r="K273" s="316">
        <v>0</v>
      </c>
      <c r="L273" s="316">
        <v>3393</v>
      </c>
      <c r="M273" s="316">
        <v>93992</v>
      </c>
      <c r="N273" s="316">
        <v>55500</v>
      </c>
      <c r="O273" s="316">
        <v>0</v>
      </c>
      <c r="P273" s="316">
        <v>0</v>
      </c>
      <c r="Q273" s="316">
        <v>0</v>
      </c>
      <c r="R273" s="316">
        <v>55500</v>
      </c>
      <c r="S273" s="316">
        <v>0</v>
      </c>
      <c r="T273" s="316">
        <v>0</v>
      </c>
      <c r="U273" s="316">
        <v>63000</v>
      </c>
      <c r="V273" s="316">
        <v>32400</v>
      </c>
      <c r="W273" s="316">
        <v>47118</v>
      </c>
      <c r="X273" s="316">
        <v>31652</v>
      </c>
      <c r="Y273" s="316">
        <v>45822</v>
      </c>
      <c r="Z273" s="316">
        <v>17522</v>
      </c>
      <c r="AA273" s="316">
        <v>159899</v>
      </c>
      <c r="AB273" s="316">
        <v>-5000</v>
      </c>
      <c r="AC273" s="316">
        <v>-20000</v>
      </c>
    </row>
    <row r="274" spans="1:29">
      <c r="A274" s="243" t="s">
        <v>1434</v>
      </c>
      <c r="B274" s="316">
        <v>42131.790679999998</v>
      </c>
      <c r="C274" s="316">
        <v>235640.82800000001</v>
      </c>
      <c r="D274" s="316">
        <v>8003.29817</v>
      </c>
      <c r="E274" s="316">
        <v>4792.6154999999999</v>
      </c>
      <c r="F274" s="316">
        <v>290568.53230000002</v>
      </c>
      <c r="G274" s="316">
        <v>5028.8590000000004</v>
      </c>
      <c r="H274" s="316">
        <v>0</v>
      </c>
      <c r="I274" s="316">
        <v>141901.71189999999</v>
      </c>
      <c r="J274" s="316">
        <v>0</v>
      </c>
      <c r="K274" s="316">
        <v>0</v>
      </c>
      <c r="L274" s="316">
        <v>146930.57089999999</v>
      </c>
      <c r="M274" s="316">
        <v>437499.10330000002</v>
      </c>
      <c r="N274" s="316">
        <v>7525</v>
      </c>
      <c r="O274" s="316">
        <v>0</v>
      </c>
      <c r="P274" s="316">
        <v>0</v>
      </c>
      <c r="Q274" s="316">
        <v>0</v>
      </c>
      <c r="R274" s="316">
        <v>7525</v>
      </c>
      <c r="S274" s="316">
        <v>0</v>
      </c>
      <c r="T274" s="316">
        <v>0</v>
      </c>
      <c r="U274" s="316">
        <v>0</v>
      </c>
      <c r="V274" s="316">
        <v>121182.8018</v>
      </c>
      <c r="W274" s="316">
        <v>21346.798999999999</v>
      </c>
      <c r="X274" s="316">
        <v>18953.87</v>
      </c>
      <c r="Y274" s="316">
        <v>276015.6324</v>
      </c>
      <c r="Z274" s="316">
        <v>244172.6324</v>
      </c>
      <c r="AA274" s="316">
        <v>-5269</v>
      </c>
      <c r="AB274" s="316">
        <v>-12233</v>
      </c>
      <c r="AC274" s="316">
        <v>-234000</v>
      </c>
    </row>
    <row r="275" spans="1:29">
      <c r="A275" s="243" t="s">
        <v>1480</v>
      </c>
      <c r="B275" s="316">
        <v>42157</v>
      </c>
      <c r="C275" s="316">
        <v>292219</v>
      </c>
      <c r="D275" s="316">
        <v>16439</v>
      </c>
      <c r="E275" s="316">
        <v>0</v>
      </c>
      <c r="F275" s="316">
        <v>350815</v>
      </c>
      <c r="G275" s="316">
        <v>0</v>
      </c>
      <c r="H275" s="316">
        <v>0</v>
      </c>
      <c r="I275" s="316">
        <v>28762</v>
      </c>
      <c r="J275" s="316">
        <v>0</v>
      </c>
      <c r="K275" s="316">
        <v>0</v>
      </c>
      <c r="L275" s="316">
        <v>28762</v>
      </c>
      <c r="M275" s="316">
        <v>379577</v>
      </c>
      <c r="N275" s="316">
        <v>0</v>
      </c>
      <c r="O275" s="316">
        <v>0</v>
      </c>
      <c r="P275" s="316">
        <v>0</v>
      </c>
      <c r="Q275" s="316">
        <v>0</v>
      </c>
      <c r="R275" s="316">
        <v>0</v>
      </c>
      <c r="S275" s="316">
        <v>0</v>
      </c>
      <c r="T275" s="316">
        <v>0</v>
      </c>
      <c r="U275" s="316">
        <v>0</v>
      </c>
      <c r="V275" s="316">
        <v>155786</v>
      </c>
      <c r="W275" s="316">
        <v>69046</v>
      </c>
      <c r="X275" s="316">
        <v>14892</v>
      </c>
      <c r="Y275" s="316">
        <v>139853</v>
      </c>
      <c r="Z275" s="316">
        <v>139853</v>
      </c>
      <c r="AA275" s="316">
        <v>282864.62939999998</v>
      </c>
      <c r="AB275" s="316">
        <v>-4240</v>
      </c>
      <c r="AC275" s="316">
        <v>0</v>
      </c>
    </row>
    <row r="276" spans="1:29">
      <c r="A276" s="243" t="s">
        <v>1549</v>
      </c>
      <c r="B276" s="316">
        <v>17050</v>
      </c>
      <c r="C276" s="316">
        <v>280740</v>
      </c>
      <c r="D276" s="316">
        <v>8630</v>
      </c>
      <c r="E276" s="316">
        <v>0</v>
      </c>
      <c r="F276" s="316">
        <v>306420</v>
      </c>
      <c r="G276" s="316">
        <v>2950</v>
      </c>
      <c r="H276" s="316">
        <v>0</v>
      </c>
      <c r="I276" s="316">
        <v>0</v>
      </c>
      <c r="J276" s="316">
        <v>0</v>
      </c>
      <c r="K276" s="316">
        <v>0</v>
      </c>
      <c r="L276" s="316">
        <v>2950</v>
      </c>
      <c r="M276" s="316">
        <v>309370</v>
      </c>
      <c r="N276" s="316">
        <v>36500</v>
      </c>
      <c r="O276" s="316">
        <v>0</v>
      </c>
      <c r="P276" s="316">
        <v>0</v>
      </c>
      <c r="Q276" s="316">
        <v>0</v>
      </c>
      <c r="R276" s="316">
        <v>36500</v>
      </c>
      <c r="S276" s="316">
        <v>0</v>
      </c>
      <c r="T276" s="316">
        <v>0</v>
      </c>
      <c r="U276" s="316">
        <v>0</v>
      </c>
      <c r="V276" s="316">
        <v>57000</v>
      </c>
      <c r="W276" s="316">
        <v>83610</v>
      </c>
      <c r="X276" s="316">
        <v>49290</v>
      </c>
      <c r="Y276" s="316">
        <v>119470</v>
      </c>
      <c r="Z276" s="316">
        <v>106561</v>
      </c>
      <c r="AA276" s="316">
        <v>8728</v>
      </c>
      <c r="AB276" s="316">
        <v>-52519</v>
      </c>
      <c r="AC276" s="316">
        <v>-123000</v>
      </c>
    </row>
    <row r="277" spans="1:29">
      <c r="A277" s="243" t="s">
        <v>1555</v>
      </c>
      <c r="B277" s="316">
        <v>0</v>
      </c>
      <c r="C277" s="316">
        <v>287533</v>
      </c>
      <c r="D277" s="316">
        <v>13853</v>
      </c>
      <c r="E277" s="316">
        <v>4040</v>
      </c>
      <c r="F277" s="316">
        <v>305426</v>
      </c>
      <c r="G277" s="316">
        <v>2031</v>
      </c>
      <c r="H277" s="316">
        <v>0</v>
      </c>
      <c r="I277" s="316">
        <v>0</v>
      </c>
      <c r="J277" s="316">
        <v>0</v>
      </c>
      <c r="K277" s="316">
        <v>0</v>
      </c>
      <c r="L277" s="316">
        <v>2031</v>
      </c>
      <c r="M277" s="316">
        <v>307457</v>
      </c>
      <c r="N277" s="316">
        <v>56000</v>
      </c>
      <c r="O277" s="316">
        <v>0</v>
      </c>
      <c r="P277" s="316">
        <v>0</v>
      </c>
      <c r="Q277" s="316">
        <v>0</v>
      </c>
      <c r="R277" s="316">
        <v>56000</v>
      </c>
      <c r="S277" s="316">
        <v>0</v>
      </c>
      <c r="T277" s="316">
        <v>0</v>
      </c>
      <c r="U277" s="316">
        <v>0</v>
      </c>
      <c r="V277" s="316">
        <v>34018</v>
      </c>
      <c r="W277" s="316">
        <v>921</v>
      </c>
      <c r="X277" s="316">
        <v>53796</v>
      </c>
      <c r="Y277" s="316">
        <v>218722</v>
      </c>
      <c r="Z277" s="316">
        <v>210197</v>
      </c>
      <c r="AA277" s="316">
        <v>25500</v>
      </c>
      <c r="AB277" s="316">
        <v>-1096</v>
      </c>
      <c r="AC277" s="316">
        <v>0</v>
      </c>
    </row>
    <row r="278" spans="1:29">
      <c r="A278" s="243" t="s">
        <v>1561</v>
      </c>
      <c r="B278" s="316">
        <v>16751</v>
      </c>
      <c r="C278" s="316">
        <v>149898</v>
      </c>
      <c r="D278" s="316">
        <v>4905</v>
      </c>
      <c r="E278" s="316">
        <v>0</v>
      </c>
      <c r="F278" s="316">
        <v>171554</v>
      </c>
      <c r="G278" s="316">
        <v>10831</v>
      </c>
      <c r="H278" s="316">
        <v>0</v>
      </c>
      <c r="I278" s="316">
        <v>20092</v>
      </c>
      <c r="J278" s="316">
        <v>0</v>
      </c>
      <c r="K278" s="316">
        <v>0</v>
      </c>
      <c r="L278" s="316">
        <v>30923</v>
      </c>
      <c r="M278" s="316">
        <v>202477</v>
      </c>
      <c r="N278" s="316">
        <v>4903</v>
      </c>
      <c r="O278" s="316">
        <v>0</v>
      </c>
      <c r="P278" s="316">
        <v>0</v>
      </c>
      <c r="Q278" s="316">
        <v>0</v>
      </c>
      <c r="R278" s="316">
        <v>4903</v>
      </c>
      <c r="S278" s="316">
        <v>0</v>
      </c>
      <c r="T278" s="316">
        <v>0</v>
      </c>
      <c r="U278" s="316">
        <v>0</v>
      </c>
      <c r="V278" s="316">
        <v>30495</v>
      </c>
      <c r="W278" s="316">
        <v>6817</v>
      </c>
      <c r="X278" s="316">
        <v>20107</v>
      </c>
      <c r="Y278" s="316">
        <v>145058</v>
      </c>
      <c r="Z278" s="316">
        <v>112972</v>
      </c>
      <c r="AA278" s="316">
        <v>127000</v>
      </c>
      <c r="AB278" s="316">
        <v>-1000</v>
      </c>
      <c r="AC278" s="316">
        <v>-44760</v>
      </c>
    </row>
    <row r="279" spans="1:29">
      <c r="A279" s="243" t="s">
        <v>1576</v>
      </c>
      <c r="B279" s="316">
        <v>54206.343769999999</v>
      </c>
      <c r="C279" s="316">
        <v>344076.75199999998</v>
      </c>
      <c r="D279" s="316">
        <v>26120.97034</v>
      </c>
      <c r="E279" s="316">
        <v>4160.4789300000002</v>
      </c>
      <c r="F279" s="316">
        <v>428564.54509999999</v>
      </c>
      <c r="G279" s="316">
        <v>1488.3621599999999</v>
      </c>
      <c r="H279" s="316">
        <v>0</v>
      </c>
      <c r="I279" s="316">
        <v>826.15629000000001</v>
      </c>
      <c r="J279" s="316">
        <v>0</v>
      </c>
      <c r="K279" s="316">
        <v>0</v>
      </c>
      <c r="L279" s="316">
        <v>2314.51845</v>
      </c>
      <c r="M279" s="316">
        <v>430879.06349999999</v>
      </c>
      <c r="N279" s="316">
        <v>0</v>
      </c>
      <c r="O279" s="316">
        <v>0</v>
      </c>
      <c r="P279" s="316">
        <v>0</v>
      </c>
      <c r="Q279" s="316">
        <v>0</v>
      </c>
      <c r="R279" s="316">
        <v>0</v>
      </c>
      <c r="S279" s="316">
        <v>0</v>
      </c>
      <c r="T279" s="316">
        <v>0</v>
      </c>
      <c r="U279" s="316">
        <v>0</v>
      </c>
      <c r="V279" s="316">
        <v>147498.29689999999</v>
      </c>
      <c r="W279" s="316">
        <v>9556</v>
      </c>
      <c r="X279" s="316">
        <v>29844.03</v>
      </c>
      <c r="Y279" s="316">
        <v>243980.3665</v>
      </c>
      <c r="Z279" s="316">
        <v>243980.3665</v>
      </c>
      <c r="AA279" s="316">
        <v>313317</v>
      </c>
      <c r="AB279" s="316">
        <v>-4000</v>
      </c>
      <c r="AC279" s="316">
        <v>0</v>
      </c>
    </row>
    <row r="280" spans="1:29">
      <c r="A280" s="243" t="s">
        <v>1582</v>
      </c>
      <c r="B280" s="316">
        <v>25760</v>
      </c>
      <c r="C280" s="316">
        <v>40371</v>
      </c>
      <c r="D280" s="316">
        <v>4581</v>
      </c>
      <c r="E280" s="316">
        <v>1100</v>
      </c>
      <c r="F280" s="316">
        <v>71812</v>
      </c>
      <c r="G280" s="316">
        <v>1842</v>
      </c>
      <c r="H280" s="316">
        <v>0</v>
      </c>
      <c r="I280" s="316">
        <v>0</v>
      </c>
      <c r="J280" s="316">
        <v>0</v>
      </c>
      <c r="K280" s="316">
        <v>0</v>
      </c>
      <c r="L280" s="316">
        <v>1842</v>
      </c>
      <c r="M280" s="316">
        <v>73654</v>
      </c>
      <c r="N280" s="316">
        <v>0</v>
      </c>
      <c r="O280" s="316">
        <v>0</v>
      </c>
      <c r="P280" s="316">
        <v>0</v>
      </c>
      <c r="Q280" s="316">
        <v>0</v>
      </c>
      <c r="R280" s="316">
        <v>0</v>
      </c>
      <c r="S280" s="316">
        <v>0</v>
      </c>
      <c r="T280" s="316">
        <v>0</v>
      </c>
      <c r="U280" s="316">
        <v>0</v>
      </c>
      <c r="V280" s="316">
        <v>20250</v>
      </c>
      <c r="W280" s="316">
        <v>2158</v>
      </c>
      <c r="X280" s="316">
        <v>9088</v>
      </c>
      <c r="Y280" s="316">
        <v>42158</v>
      </c>
      <c r="Z280" s="316">
        <v>14232</v>
      </c>
      <c r="AA280" s="316">
        <v>0</v>
      </c>
      <c r="AB280" s="316">
        <v>-1484</v>
      </c>
      <c r="AC280" s="316">
        <v>0</v>
      </c>
    </row>
    <row r="281" spans="1:29">
      <c r="A281" s="243" t="s">
        <v>1597</v>
      </c>
      <c r="B281" s="316">
        <v>39375</v>
      </c>
      <c r="C281" s="316">
        <v>203458</v>
      </c>
      <c r="D281" s="316">
        <v>40810</v>
      </c>
      <c r="E281" s="316">
        <v>0</v>
      </c>
      <c r="F281" s="316">
        <v>283643</v>
      </c>
      <c r="G281" s="316">
        <v>4895</v>
      </c>
      <c r="H281" s="316">
        <v>0</v>
      </c>
      <c r="I281" s="316">
        <v>66064</v>
      </c>
      <c r="J281" s="316">
        <v>0</v>
      </c>
      <c r="K281" s="316">
        <v>34493</v>
      </c>
      <c r="L281" s="316">
        <v>105452</v>
      </c>
      <c r="M281" s="316">
        <v>389095</v>
      </c>
      <c r="N281" s="316">
        <v>11717</v>
      </c>
      <c r="O281" s="316">
        <v>0</v>
      </c>
      <c r="P281" s="316">
        <v>0</v>
      </c>
      <c r="Q281" s="316">
        <v>10000</v>
      </c>
      <c r="R281" s="316">
        <v>21717</v>
      </c>
      <c r="S281" s="316">
        <v>0</v>
      </c>
      <c r="T281" s="316">
        <v>0</v>
      </c>
      <c r="U281" s="316">
        <v>0</v>
      </c>
      <c r="V281" s="316">
        <v>71029</v>
      </c>
      <c r="W281" s="316">
        <v>88052</v>
      </c>
      <c r="X281" s="316">
        <v>10427</v>
      </c>
      <c r="Y281" s="316">
        <v>219587</v>
      </c>
      <c r="Z281" s="316">
        <v>210684</v>
      </c>
      <c r="AA281" s="316">
        <v>0</v>
      </c>
      <c r="AB281" s="316">
        <v>0</v>
      </c>
      <c r="AC281" s="316">
        <v>0</v>
      </c>
    </row>
    <row r="282" spans="1:29">
      <c r="A282" s="243" t="s">
        <v>1618</v>
      </c>
      <c r="B282" s="316">
        <v>31906</v>
      </c>
      <c r="C282" s="316">
        <v>200599</v>
      </c>
      <c r="D282" s="316">
        <v>5750</v>
      </c>
      <c r="E282" s="316">
        <v>640</v>
      </c>
      <c r="F282" s="316">
        <v>238895</v>
      </c>
      <c r="G282" s="316">
        <v>3080</v>
      </c>
      <c r="H282" s="316">
        <v>0</v>
      </c>
      <c r="I282" s="316">
        <v>0</v>
      </c>
      <c r="J282" s="316">
        <v>0</v>
      </c>
      <c r="K282" s="316">
        <v>0</v>
      </c>
      <c r="L282" s="316">
        <v>3080</v>
      </c>
      <c r="M282" s="316">
        <v>241975</v>
      </c>
      <c r="N282" s="316">
        <v>33247</v>
      </c>
      <c r="O282" s="316">
        <v>0</v>
      </c>
      <c r="P282" s="316">
        <v>0</v>
      </c>
      <c r="Q282" s="316">
        <v>0</v>
      </c>
      <c r="R282" s="316">
        <v>33247</v>
      </c>
      <c r="S282" s="316">
        <v>0</v>
      </c>
      <c r="T282" s="316">
        <v>0</v>
      </c>
      <c r="U282" s="316">
        <v>0</v>
      </c>
      <c r="V282" s="316">
        <v>77771</v>
      </c>
      <c r="W282" s="316">
        <v>25059</v>
      </c>
      <c r="X282" s="316">
        <v>22085</v>
      </c>
      <c r="Y282" s="316">
        <v>117060</v>
      </c>
      <c r="Z282" s="316">
        <v>99200</v>
      </c>
      <c r="AA282" s="316">
        <v>61800</v>
      </c>
      <c r="AB282" s="316">
        <v>-300</v>
      </c>
      <c r="AC282" s="316">
        <v>0</v>
      </c>
    </row>
    <row r="283" spans="1:29">
      <c r="A283" s="243" t="s">
        <v>1627</v>
      </c>
      <c r="B283" s="316">
        <v>37340</v>
      </c>
      <c r="C283" s="316">
        <v>92292</v>
      </c>
      <c r="D283" s="316">
        <v>1164</v>
      </c>
      <c r="E283" s="316">
        <v>0</v>
      </c>
      <c r="F283" s="316">
        <v>130796</v>
      </c>
      <c r="G283" s="316">
        <v>2200</v>
      </c>
      <c r="H283" s="316">
        <v>0</v>
      </c>
      <c r="I283" s="316">
        <v>127000</v>
      </c>
      <c r="J283" s="316">
        <v>0</v>
      </c>
      <c r="K283" s="316">
        <v>0</v>
      </c>
      <c r="L283" s="316">
        <v>129200</v>
      </c>
      <c r="M283" s="316">
        <v>259996</v>
      </c>
      <c r="N283" s="316">
        <v>13966</v>
      </c>
      <c r="O283" s="316">
        <v>0</v>
      </c>
      <c r="P283" s="316">
        <v>0</v>
      </c>
      <c r="Q283" s="316">
        <v>0</v>
      </c>
      <c r="R283" s="316">
        <v>13966</v>
      </c>
      <c r="S283" s="316">
        <v>0</v>
      </c>
      <c r="T283" s="316">
        <v>0</v>
      </c>
      <c r="U283" s="316">
        <v>0</v>
      </c>
      <c r="V283" s="316">
        <v>23906</v>
      </c>
      <c r="W283" s="316">
        <v>24497</v>
      </c>
      <c r="X283" s="316">
        <v>15053</v>
      </c>
      <c r="Y283" s="316">
        <v>196540</v>
      </c>
      <c r="Z283" s="316">
        <v>183240</v>
      </c>
      <c r="AA283" s="316">
        <v>219100</v>
      </c>
      <c r="AB283" s="316">
        <v>-3701</v>
      </c>
      <c r="AC283" s="316">
        <v>44</v>
      </c>
    </row>
    <row r="284" spans="1:29">
      <c r="A284" s="243" t="s">
        <v>1651</v>
      </c>
      <c r="B284" s="316">
        <v>0</v>
      </c>
      <c r="C284" s="316">
        <v>128921</v>
      </c>
      <c r="D284" s="316">
        <v>7528</v>
      </c>
      <c r="E284" s="316">
        <v>0</v>
      </c>
      <c r="F284" s="316">
        <v>136449</v>
      </c>
      <c r="G284" s="316">
        <v>0</v>
      </c>
      <c r="H284" s="316">
        <v>0</v>
      </c>
      <c r="I284" s="316">
        <v>0</v>
      </c>
      <c r="J284" s="316">
        <v>0</v>
      </c>
      <c r="K284" s="316">
        <v>0</v>
      </c>
      <c r="L284" s="316">
        <v>0</v>
      </c>
      <c r="M284" s="316">
        <v>136449</v>
      </c>
      <c r="N284" s="316">
        <v>52773</v>
      </c>
      <c r="O284" s="316">
        <v>0</v>
      </c>
      <c r="P284" s="316">
        <v>0</v>
      </c>
      <c r="Q284" s="316">
        <v>0</v>
      </c>
      <c r="R284" s="316">
        <v>52773</v>
      </c>
      <c r="S284" s="316">
        <v>0</v>
      </c>
      <c r="T284" s="316">
        <v>0</v>
      </c>
      <c r="U284" s="316">
        <v>0</v>
      </c>
      <c r="V284" s="316">
        <v>16927</v>
      </c>
      <c r="W284" s="316">
        <v>38299</v>
      </c>
      <c r="X284" s="316">
        <v>34689</v>
      </c>
      <c r="Y284" s="316">
        <v>46534</v>
      </c>
      <c r="Z284" s="316">
        <v>36902</v>
      </c>
      <c r="AA284" s="316">
        <v>23473</v>
      </c>
      <c r="AB284" s="316">
        <v>-786</v>
      </c>
      <c r="AC284" s="316">
        <v>-35500</v>
      </c>
    </row>
    <row r="285" spans="1:29">
      <c r="A285" s="243" t="s">
        <v>1654</v>
      </c>
      <c r="B285" s="316">
        <v>4500</v>
      </c>
      <c r="C285" s="316">
        <v>210286</v>
      </c>
      <c r="D285" s="316">
        <v>896</v>
      </c>
      <c r="E285" s="316">
        <v>9878</v>
      </c>
      <c r="F285" s="316">
        <v>225560</v>
      </c>
      <c r="G285" s="316">
        <v>860</v>
      </c>
      <c r="H285" s="316">
        <v>0</v>
      </c>
      <c r="I285" s="316">
        <v>0</v>
      </c>
      <c r="J285" s="316">
        <v>0</v>
      </c>
      <c r="K285" s="316">
        <v>0</v>
      </c>
      <c r="L285" s="316">
        <v>860</v>
      </c>
      <c r="M285" s="316">
        <v>226420</v>
      </c>
      <c r="N285" s="316">
        <v>17300</v>
      </c>
      <c r="O285" s="316">
        <v>0</v>
      </c>
      <c r="P285" s="316">
        <v>0</v>
      </c>
      <c r="Q285" s="316">
        <v>0</v>
      </c>
      <c r="R285" s="316">
        <v>17300</v>
      </c>
      <c r="S285" s="316">
        <v>0</v>
      </c>
      <c r="T285" s="316">
        <v>0</v>
      </c>
      <c r="U285" s="316">
        <v>0</v>
      </c>
      <c r="V285" s="316">
        <v>36752</v>
      </c>
      <c r="W285" s="316">
        <v>7111</v>
      </c>
      <c r="X285" s="316">
        <v>15409</v>
      </c>
      <c r="Y285" s="316">
        <v>167148</v>
      </c>
      <c r="Z285" s="316">
        <v>163290</v>
      </c>
      <c r="AA285" s="316">
        <v>154780</v>
      </c>
      <c r="AB285" s="316">
        <v>0</v>
      </c>
      <c r="AC285" s="316">
        <v>-72375</v>
      </c>
    </row>
    <row r="286" spans="1:29">
      <c r="A286" s="243" t="s">
        <v>1672</v>
      </c>
      <c r="B286" s="316">
        <v>6371.73</v>
      </c>
      <c r="C286" s="316">
        <v>106315.7864</v>
      </c>
      <c r="D286" s="316">
        <v>6351.0060000000003</v>
      </c>
      <c r="E286" s="316">
        <v>1513</v>
      </c>
      <c r="F286" s="316">
        <v>120551.5224</v>
      </c>
      <c r="G286" s="316">
        <v>1690</v>
      </c>
      <c r="H286" s="316">
        <v>0</v>
      </c>
      <c r="I286" s="316">
        <v>0</v>
      </c>
      <c r="J286" s="316">
        <v>0</v>
      </c>
      <c r="K286" s="316">
        <v>0</v>
      </c>
      <c r="L286" s="316">
        <v>1690</v>
      </c>
      <c r="M286" s="316">
        <v>122241.5224</v>
      </c>
      <c r="N286" s="316">
        <v>0</v>
      </c>
      <c r="O286" s="316">
        <v>0</v>
      </c>
      <c r="P286" s="316">
        <v>0</v>
      </c>
      <c r="Q286" s="316">
        <v>0</v>
      </c>
      <c r="R286" s="316">
        <v>0</v>
      </c>
      <c r="S286" s="316">
        <v>0</v>
      </c>
      <c r="T286" s="316">
        <v>0</v>
      </c>
      <c r="U286" s="316">
        <v>0</v>
      </c>
      <c r="V286" s="316">
        <v>47095.930399999997</v>
      </c>
      <c r="W286" s="316">
        <v>3740.5</v>
      </c>
      <c r="X286" s="316">
        <v>8194.7199999999993</v>
      </c>
      <c r="Y286" s="316">
        <v>63210.372000000003</v>
      </c>
      <c r="Z286" s="316">
        <v>56409.872000000003</v>
      </c>
      <c r="AA286" s="316">
        <v>62435</v>
      </c>
      <c r="AB286" s="316">
        <v>0</v>
      </c>
      <c r="AC286" s="316">
        <v>-55000</v>
      </c>
    </row>
    <row r="287" spans="1:29">
      <c r="A287" s="243" t="s">
        <v>1684</v>
      </c>
      <c r="B287" s="316">
        <v>21653</v>
      </c>
      <c r="C287" s="316">
        <v>273643</v>
      </c>
      <c r="D287" s="316">
        <v>17409</v>
      </c>
      <c r="E287" s="316">
        <v>1781</v>
      </c>
      <c r="F287" s="316">
        <v>314486</v>
      </c>
      <c r="G287" s="316">
        <v>3994</v>
      </c>
      <c r="H287" s="316">
        <v>0</v>
      </c>
      <c r="I287" s="316">
        <v>0</v>
      </c>
      <c r="J287" s="316">
        <v>0</v>
      </c>
      <c r="K287" s="316">
        <v>0</v>
      </c>
      <c r="L287" s="316">
        <v>3994</v>
      </c>
      <c r="M287" s="316">
        <v>318480</v>
      </c>
      <c r="N287" s="316">
        <v>14854</v>
      </c>
      <c r="O287" s="316">
        <v>0</v>
      </c>
      <c r="P287" s="316">
        <v>0</v>
      </c>
      <c r="Q287" s="316">
        <v>0</v>
      </c>
      <c r="R287" s="316">
        <v>14854</v>
      </c>
      <c r="S287" s="316">
        <v>0</v>
      </c>
      <c r="T287" s="316">
        <v>0</v>
      </c>
      <c r="U287" s="316">
        <v>0</v>
      </c>
      <c r="V287" s="316">
        <v>55105.77087</v>
      </c>
      <c r="W287" s="316">
        <v>16136</v>
      </c>
      <c r="X287" s="316">
        <v>40885</v>
      </c>
      <c r="Y287" s="316">
        <v>206353</v>
      </c>
      <c r="Z287" s="316">
        <v>182215</v>
      </c>
      <c r="AA287" s="316">
        <v>277446</v>
      </c>
      <c r="AB287" s="316">
        <v>-5090</v>
      </c>
      <c r="AC287" s="316">
        <v>0</v>
      </c>
    </row>
    <row r="288" spans="1:29">
      <c r="A288" s="243" t="s">
        <v>1719</v>
      </c>
      <c r="B288" s="316">
        <v>21152.888169999998</v>
      </c>
      <c r="C288" s="316">
        <v>166556.4002</v>
      </c>
      <c r="D288" s="316">
        <v>500</v>
      </c>
      <c r="E288" s="316">
        <v>0</v>
      </c>
      <c r="F288" s="316">
        <v>188209.28839999999</v>
      </c>
      <c r="G288" s="316">
        <v>2820</v>
      </c>
      <c r="H288" s="316">
        <v>0</v>
      </c>
      <c r="I288" s="316">
        <v>0</v>
      </c>
      <c r="J288" s="316">
        <v>0</v>
      </c>
      <c r="K288" s="316">
        <v>0</v>
      </c>
      <c r="L288" s="316">
        <v>2820</v>
      </c>
      <c r="M288" s="316">
        <v>191029.28839999999</v>
      </c>
      <c r="N288" s="316">
        <v>0</v>
      </c>
      <c r="O288" s="316">
        <v>0</v>
      </c>
      <c r="P288" s="316">
        <v>0</v>
      </c>
      <c r="Q288" s="316">
        <v>0</v>
      </c>
      <c r="R288" s="316">
        <v>0</v>
      </c>
      <c r="S288" s="316">
        <v>0</v>
      </c>
      <c r="T288" s="316">
        <v>0</v>
      </c>
      <c r="U288" s="316">
        <v>0</v>
      </c>
      <c r="V288" s="316">
        <v>24626.31479</v>
      </c>
      <c r="W288" s="316">
        <v>1123.5150000000001</v>
      </c>
      <c r="X288" s="316">
        <v>59395.065190000001</v>
      </c>
      <c r="Y288" s="316">
        <v>105884.3934</v>
      </c>
      <c r="Z288" s="316">
        <v>88483.393419999993</v>
      </c>
      <c r="AA288" s="316">
        <v>-1496</v>
      </c>
      <c r="AB288" s="316">
        <v>4801</v>
      </c>
      <c r="AC288" s="316">
        <v>-85000</v>
      </c>
    </row>
    <row r="289" spans="1:29">
      <c r="A289" s="243" t="s">
        <v>1773</v>
      </c>
      <c r="B289" s="316">
        <v>0</v>
      </c>
      <c r="C289" s="316">
        <v>47484.800000000003</v>
      </c>
      <c r="D289" s="316">
        <v>1070</v>
      </c>
      <c r="E289" s="316">
        <v>3303</v>
      </c>
      <c r="F289" s="316">
        <v>51857.8</v>
      </c>
      <c r="G289" s="316">
        <v>827</v>
      </c>
      <c r="H289" s="316">
        <v>0</v>
      </c>
      <c r="I289" s="316">
        <v>0</v>
      </c>
      <c r="J289" s="316">
        <v>0</v>
      </c>
      <c r="K289" s="316">
        <v>0</v>
      </c>
      <c r="L289" s="316">
        <v>827</v>
      </c>
      <c r="M289" s="316">
        <v>52684.800000000003</v>
      </c>
      <c r="N289" s="316">
        <v>0</v>
      </c>
      <c r="O289" s="316">
        <v>0</v>
      </c>
      <c r="P289" s="316">
        <v>0</v>
      </c>
      <c r="Q289" s="316">
        <v>0</v>
      </c>
      <c r="R289" s="316">
        <v>0</v>
      </c>
      <c r="S289" s="316">
        <v>0</v>
      </c>
      <c r="T289" s="316">
        <v>0</v>
      </c>
      <c r="U289" s="316">
        <v>0</v>
      </c>
      <c r="V289" s="316">
        <v>36370.21</v>
      </c>
      <c r="W289" s="316">
        <v>973</v>
      </c>
      <c r="X289" s="316">
        <v>1217.96</v>
      </c>
      <c r="Y289" s="316">
        <v>14124.01</v>
      </c>
      <c r="Z289" s="316">
        <v>7364.01</v>
      </c>
      <c r="AA289" s="316">
        <v>-26000</v>
      </c>
      <c r="AB289" s="316">
        <v>0</v>
      </c>
      <c r="AC289" s="316">
        <v>0</v>
      </c>
    </row>
    <row r="290" spans="1:29">
      <c r="A290" s="243" t="s">
        <v>1809</v>
      </c>
      <c r="B290" s="316">
        <v>243221.64</v>
      </c>
      <c r="C290" s="316">
        <v>290438.85950000002</v>
      </c>
      <c r="D290" s="316">
        <v>2484</v>
      </c>
      <c r="E290" s="316">
        <v>18683</v>
      </c>
      <c r="F290" s="316">
        <v>554827.49950000003</v>
      </c>
      <c r="G290" s="316">
        <v>11000</v>
      </c>
      <c r="H290" s="316">
        <v>0</v>
      </c>
      <c r="I290" s="316">
        <v>13086</v>
      </c>
      <c r="J290" s="316">
        <v>0</v>
      </c>
      <c r="K290" s="316">
        <v>0</v>
      </c>
      <c r="L290" s="316">
        <v>24086</v>
      </c>
      <c r="M290" s="316">
        <v>578913.49950000003</v>
      </c>
      <c r="N290" s="316">
        <v>0</v>
      </c>
      <c r="O290" s="316">
        <v>0</v>
      </c>
      <c r="P290" s="316">
        <v>0</v>
      </c>
      <c r="Q290" s="316">
        <v>0</v>
      </c>
      <c r="R290" s="316">
        <v>0</v>
      </c>
      <c r="S290" s="316">
        <v>0</v>
      </c>
      <c r="T290" s="316">
        <v>0</v>
      </c>
      <c r="U290" s="316">
        <v>0</v>
      </c>
      <c r="V290" s="316">
        <v>58462</v>
      </c>
      <c r="W290" s="316">
        <v>800</v>
      </c>
      <c r="X290" s="316">
        <v>152735</v>
      </c>
      <c r="Y290" s="316">
        <v>366916</v>
      </c>
      <c r="Z290" s="316">
        <v>366916</v>
      </c>
      <c r="AA290" s="316">
        <v>447000</v>
      </c>
      <c r="AB290" s="316">
        <v>0</v>
      </c>
      <c r="AC290" s="316">
        <v>0</v>
      </c>
    </row>
    <row r="291" spans="1:29">
      <c r="A291" s="243" t="s">
        <v>1941</v>
      </c>
      <c r="B291" s="316">
        <v>39717</v>
      </c>
      <c r="C291" s="316">
        <v>181475</v>
      </c>
      <c r="D291" s="316">
        <v>13757</v>
      </c>
      <c r="E291" s="316">
        <v>12068</v>
      </c>
      <c r="F291" s="316">
        <v>247017</v>
      </c>
      <c r="G291" s="316">
        <v>1408</v>
      </c>
      <c r="H291" s="316">
        <v>0</v>
      </c>
      <c r="I291" s="316">
        <v>29098</v>
      </c>
      <c r="J291" s="316">
        <v>0</v>
      </c>
      <c r="K291" s="316">
        <v>0</v>
      </c>
      <c r="L291" s="316">
        <v>30506</v>
      </c>
      <c r="M291" s="316">
        <v>277523</v>
      </c>
      <c r="N291" s="316">
        <v>29098</v>
      </c>
      <c r="O291" s="316">
        <v>0</v>
      </c>
      <c r="P291" s="316">
        <v>0</v>
      </c>
      <c r="Q291" s="316">
        <v>0</v>
      </c>
      <c r="R291" s="316">
        <v>29098</v>
      </c>
      <c r="S291" s="316">
        <v>0</v>
      </c>
      <c r="T291" s="316">
        <v>0</v>
      </c>
      <c r="U291" s="316">
        <v>0</v>
      </c>
      <c r="V291" s="316">
        <v>58626</v>
      </c>
      <c r="W291" s="316">
        <v>38253</v>
      </c>
      <c r="X291" s="316">
        <v>12362</v>
      </c>
      <c r="Y291" s="316">
        <v>168282</v>
      </c>
      <c r="Z291" s="316">
        <v>155179</v>
      </c>
      <c r="AA291" s="316">
        <v>174942</v>
      </c>
      <c r="AB291" s="316">
        <v>-735</v>
      </c>
      <c r="AC291" s="316">
        <v>-211250</v>
      </c>
    </row>
    <row r="292" spans="1:29">
      <c r="A292" s="243" t="s">
        <v>1956</v>
      </c>
      <c r="B292" s="316">
        <v>0</v>
      </c>
      <c r="C292" s="316">
        <v>63044</v>
      </c>
      <c r="D292" s="316">
        <v>4228</v>
      </c>
      <c r="E292" s="316">
        <v>2067</v>
      </c>
      <c r="F292" s="316">
        <v>69339</v>
      </c>
      <c r="G292" s="316">
        <v>5340</v>
      </c>
      <c r="H292" s="316">
        <v>0</v>
      </c>
      <c r="I292" s="316">
        <v>0</v>
      </c>
      <c r="J292" s="316">
        <v>0</v>
      </c>
      <c r="K292" s="316">
        <v>0</v>
      </c>
      <c r="L292" s="316">
        <v>5340</v>
      </c>
      <c r="M292" s="316">
        <v>74679</v>
      </c>
      <c r="N292" s="316">
        <v>3565</v>
      </c>
      <c r="O292" s="316">
        <v>0</v>
      </c>
      <c r="P292" s="316">
        <v>333</v>
      </c>
      <c r="Q292" s="316">
        <v>0</v>
      </c>
      <c r="R292" s="316">
        <v>3898</v>
      </c>
      <c r="S292" s="316">
        <v>0</v>
      </c>
      <c r="T292" s="316">
        <v>0</v>
      </c>
      <c r="U292" s="316">
        <v>0</v>
      </c>
      <c r="V292" s="316">
        <v>42741</v>
      </c>
      <c r="W292" s="316">
        <v>8277</v>
      </c>
      <c r="X292" s="316">
        <v>987</v>
      </c>
      <c r="Y292" s="316">
        <v>22674</v>
      </c>
      <c r="Z292" s="316">
        <v>13378</v>
      </c>
      <c r="AA292" s="316">
        <v>16820</v>
      </c>
      <c r="AB292" s="316">
        <v>-1777</v>
      </c>
      <c r="AC292" s="316">
        <v>-2802</v>
      </c>
    </row>
    <row r="293" spans="1:29">
      <c r="A293" s="243" t="s">
        <v>2070</v>
      </c>
      <c r="B293" s="316">
        <v>439866</v>
      </c>
      <c r="C293" s="316">
        <v>146117</v>
      </c>
      <c r="D293" s="316">
        <v>4623</v>
      </c>
      <c r="E293" s="316">
        <v>606</v>
      </c>
      <c r="F293" s="316">
        <v>591212</v>
      </c>
      <c r="G293" s="316">
        <v>2053</v>
      </c>
      <c r="H293" s="316">
        <v>0</v>
      </c>
      <c r="I293" s="316">
        <v>125</v>
      </c>
      <c r="J293" s="316">
        <v>0</v>
      </c>
      <c r="K293" s="316">
        <v>0</v>
      </c>
      <c r="L293" s="316">
        <v>2178</v>
      </c>
      <c r="M293" s="316">
        <v>593390</v>
      </c>
      <c r="N293" s="316">
        <v>23136</v>
      </c>
      <c r="O293" s="316">
        <v>0</v>
      </c>
      <c r="P293" s="316">
        <v>0</v>
      </c>
      <c r="Q293" s="316">
        <v>0</v>
      </c>
      <c r="R293" s="316">
        <v>23136</v>
      </c>
      <c r="S293" s="316">
        <v>0</v>
      </c>
      <c r="T293" s="316">
        <v>0</v>
      </c>
      <c r="U293" s="316">
        <v>0</v>
      </c>
      <c r="V293" s="316">
        <v>98605.328160000005</v>
      </c>
      <c r="W293" s="316">
        <v>72579.811690000002</v>
      </c>
      <c r="X293" s="316">
        <v>70000</v>
      </c>
      <c r="Y293" s="316">
        <v>352205.21409999998</v>
      </c>
      <c r="Z293" s="316">
        <v>352205.21409999998</v>
      </c>
      <c r="AA293" s="316">
        <v>372000</v>
      </c>
      <c r="AB293" s="316">
        <v>-5000</v>
      </c>
      <c r="AC293" s="316">
        <v>3763.3</v>
      </c>
    </row>
    <row r="294" spans="1:29">
      <c r="A294" s="243" t="s">
        <v>2136</v>
      </c>
      <c r="B294" s="316">
        <v>1450</v>
      </c>
      <c r="C294" s="316">
        <v>113210</v>
      </c>
      <c r="D294" s="316">
        <v>1341</v>
      </c>
      <c r="E294" s="316">
        <v>2243</v>
      </c>
      <c r="F294" s="316">
        <v>118244</v>
      </c>
      <c r="G294" s="316">
        <v>4084</v>
      </c>
      <c r="H294" s="316">
        <v>0</v>
      </c>
      <c r="I294" s="316">
        <v>0</v>
      </c>
      <c r="J294" s="316">
        <v>0</v>
      </c>
      <c r="K294" s="316">
        <v>0</v>
      </c>
      <c r="L294" s="316">
        <v>4084</v>
      </c>
      <c r="M294" s="316">
        <v>122328</v>
      </c>
      <c r="N294" s="316">
        <v>6881</v>
      </c>
      <c r="O294" s="316">
        <v>0</v>
      </c>
      <c r="P294" s="316">
        <v>0</v>
      </c>
      <c r="Q294" s="316">
        <v>0</v>
      </c>
      <c r="R294" s="316">
        <v>6881</v>
      </c>
      <c r="S294" s="316">
        <v>0</v>
      </c>
      <c r="T294" s="316">
        <v>0</v>
      </c>
      <c r="U294" s="316">
        <v>0</v>
      </c>
      <c r="V294" s="316">
        <v>34812</v>
      </c>
      <c r="W294" s="316">
        <v>6881</v>
      </c>
      <c r="X294" s="316">
        <v>26024</v>
      </c>
      <c r="Y294" s="316">
        <v>54611</v>
      </c>
      <c r="Z294" s="316">
        <v>28587</v>
      </c>
      <c r="AA294" s="316">
        <v>58842</v>
      </c>
      <c r="AB294" s="316">
        <v>0</v>
      </c>
      <c r="AC294" s="316">
        <v>3190</v>
      </c>
    </row>
    <row r="295" spans="1:29">
      <c r="A295" s="243" t="s">
        <v>2196</v>
      </c>
      <c r="B295" s="316">
        <v>0</v>
      </c>
      <c r="C295" s="316">
        <v>257982</v>
      </c>
      <c r="D295" s="316">
        <v>10617</v>
      </c>
      <c r="E295" s="316">
        <v>2559</v>
      </c>
      <c r="F295" s="316">
        <v>271158</v>
      </c>
      <c r="G295" s="316">
        <v>7308</v>
      </c>
      <c r="H295" s="316">
        <v>0</v>
      </c>
      <c r="I295" s="316">
        <v>0</v>
      </c>
      <c r="J295" s="316">
        <v>0</v>
      </c>
      <c r="K295" s="316">
        <v>0</v>
      </c>
      <c r="L295" s="316">
        <v>7308</v>
      </c>
      <c r="M295" s="316">
        <v>278466</v>
      </c>
      <c r="N295" s="316">
        <v>14468</v>
      </c>
      <c r="O295" s="316">
        <v>0</v>
      </c>
      <c r="P295" s="316">
        <v>0</v>
      </c>
      <c r="Q295" s="316">
        <v>0</v>
      </c>
      <c r="R295" s="316">
        <v>14468</v>
      </c>
      <c r="S295" s="316">
        <v>0</v>
      </c>
      <c r="T295" s="316">
        <v>0</v>
      </c>
      <c r="U295" s="316">
        <v>0</v>
      </c>
      <c r="V295" s="316">
        <v>112064</v>
      </c>
      <c r="W295" s="316">
        <v>31172</v>
      </c>
      <c r="X295" s="316">
        <v>59199</v>
      </c>
      <c r="Y295" s="316">
        <v>76031</v>
      </c>
      <c r="Z295" s="316">
        <v>58796</v>
      </c>
      <c r="AA295" s="316">
        <v>63531</v>
      </c>
      <c r="AB295" s="316">
        <v>-4735</v>
      </c>
      <c r="AC295" s="316">
        <v>-110127</v>
      </c>
    </row>
    <row r="296" spans="1:29">
      <c r="A296" s="243" t="s">
        <v>2220</v>
      </c>
      <c r="B296" s="316">
        <v>0</v>
      </c>
      <c r="C296" s="316">
        <v>120365.9344</v>
      </c>
      <c r="D296" s="316">
        <v>0</v>
      </c>
      <c r="E296" s="316">
        <v>3282</v>
      </c>
      <c r="F296" s="316">
        <v>123647.9344</v>
      </c>
      <c r="G296" s="316">
        <v>0</v>
      </c>
      <c r="H296" s="316">
        <v>0</v>
      </c>
      <c r="I296" s="316">
        <v>0</v>
      </c>
      <c r="J296" s="316">
        <v>0</v>
      </c>
      <c r="K296" s="316">
        <v>0</v>
      </c>
      <c r="L296" s="316">
        <v>0</v>
      </c>
      <c r="M296" s="316">
        <v>123647.9344</v>
      </c>
      <c r="N296" s="316">
        <v>0</v>
      </c>
      <c r="O296" s="316">
        <v>0</v>
      </c>
      <c r="P296" s="316">
        <v>0</v>
      </c>
      <c r="Q296" s="316">
        <v>0</v>
      </c>
      <c r="R296" s="316">
        <v>0</v>
      </c>
      <c r="S296" s="316">
        <v>0</v>
      </c>
      <c r="T296" s="316">
        <v>0</v>
      </c>
      <c r="U296" s="316">
        <v>0</v>
      </c>
      <c r="V296" s="316">
        <v>31285</v>
      </c>
      <c r="W296" s="316">
        <v>4000</v>
      </c>
      <c r="X296" s="316">
        <v>9710</v>
      </c>
      <c r="Y296" s="316">
        <v>78652.934439999997</v>
      </c>
      <c r="Z296" s="316">
        <v>-17516.154159999998</v>
      </c>
      <c r="AA296" s="316">
        <v>0</v>
      </c>
      <c r="AB296" s="316">
        <v>0</v>
      </c>
      <c r="AC296" s="316">
        <v>0</v>
      </c>
    </row>
    <row r="297" spans="1:29">
      <c r="A297" s="243" t="s">
        <v>2223</v>
      </c>
      <c r="B297" s="316">
        <v>11500</v>
      </c>
      <c r="C297" s="316">
        <v>342315</v>
      </c>
      <c r="D297" s="316">
        <v>18270</v>
      </c>
      <c r="E297" s="316">
        <v>426</v>
      </c>
      <c r="F297" s="316">
        <v>372511</v>
      </c>
      <c r="G297" s="316">
        <v>8354</v>
      </c>
      <c r="H297" s="316">
        <v>0</v>
      </c>
      <c r="I297" s="316">
        <v>200</v>
      </c>
      <c r="J297" s="316">
        <v>0</v>
      </c>
      <c r="K297" s="316">
        <v>0</v>
      </c>
      <c r="L297" s="316">
        <v>8554</v>
      </c>
      <c r="M297" s="316">
        <v>381065</v>
      </c>
      <c r="N297" s="316">
        <v>39500</v>
      </c>
      <c r="O297" s="316">
        <v>0</v>
      </c>
      <c r="P297" s="316">
        <v>0</v>
      </c>
      <c r="Q297" s="316">
        <v>0</v>
      </c>
      <c r="R297" s="316">
        <v>39500</v>
      </c>
      <c r="S297" s="316">
        <v>0</v>
      </c>
      <c r="T297" s="316">
        <v>0</v>
      </c>
      <c r="U297" s="316">
        <v>0</v>
      </c>
      <c r="V297" s="316">
        <v>153445</v>
      </c>
      <c r="W297" s="316">
        <v>25585</v>
      </c>
      <c r="X297" s="316">
        <v>66793</v>
      </c>
      <c r="Y297" s="316">
        <v>135242</v>
      </c>
      <c r="Z297" s="316">
        <v>100830</v>
      </c>
      <c r="AA297" s="316">
        <v>116285</v>
      </c>
      <c r="AB297" s="316">
        <v>0</v>
      </c>
      <c r="AC297" s="316">
        <v>-254302</v>
      </c>
    </row>
    <row r="298" spans="1:29">
      <c r="A298" s="243" t="s">
        <v>2304</v>
      </c>
      <c r="B298" s="316">
        <v>44139</v>
      </c>
      <c r="C298" s="316">
        <v>317981</v>
      </c>
      <c r="D298" s="316">
        <v>28753</v>
      </c>
      <c r="E298" s="316">
        <v>11895</v>
      </c>
      <c r="F298" s="316">
        <v>402768</v>
      </c>
      <c r="G298" s="316">
        <v>1729</v>
      </c>
      <c r="H298" s="316">
        <v>0</v>
      </c>
      <c r="I298" s="316">
        <v>32486</v>
      </c>
      <c r="J298" s="316">
        <v>0</v>
      </c>
      <c r="K298" s="316">
        <v>0</v>
      </c>
      <c r="L298" s="316">
        <v>34215</v>
      </c>
      <c r="M298" s="316">
        <v>436983</v>
      </c>
      <c r="N298" s="316">
        <v>0</v>
      </c>
      <c r="O298" s="316">
        <v>0</v>
      </c>
      <c r="P298" s="316">
        <v>0</v>
      </c>
      <c r="Q298" s="316">
        <v>0</v>
      </c>
      <c r="R298" s="316">
        <v>0</v>
      </c>
      <c r="S298" s="316">
        <v>0</v>
      </c>
      <c r="T298" s="316">
        <v>0</v>
      </c>
      <c r="U298" s="316">
        <v>800</v>
      </c>
      <c r="V298" s="316">
        <v>155451</v>
      </c>
      <c r="W298" s="316">
        <v>88789</v>
      </c>
      <c r="X298" s="316">
        <v>11525</v>
      </c>
      <c r="Y298" s="316">
        <v>182018</v>
      </c>
      <c r="Z298" s="316">
        <v>159357</v>
      </c>
      <c r="AA298" s="316">
        <v>186800</v>
      </c>
      <c r="AB298" s="316">
        <v>207</v>
      </c>
      <c r="AC298" s="316">
        <v>-279000</v>
      </c>
    </row>
    <row r="299" spans="1:29">
      <c r="A299" s="243" t="s">
        <v>1272</v>
      </c>
      <c r="B299" s="316">
        <v>4153</v>
      </c>
      <c r="C299" s="316">
        <v>223194</v>
      </c>
      <c r="D299" s="316">
        <v>22506</v>
      </c>
      <c r="E299" s="316">
        <v>2273</v>
      </c>
      <c r="F299" s="316">
        <v>252126</v>
      </c>
      <c r="G299" s="316">
        <v>6502</v>
      </c>
      <c r="H299" s="316">
        <v>5070</v>
      </c>
      <c r="I299" s="316">
        <v>0</v>
      </c>
      <c r="J299" s="316">
        <v>0</v>
      </c>
      <c r="K299" s="316">
        <v>0</v>
      </c>
      <c r="L299" s="316">
        <v>6502</v>
      </c>
      <c r="M299" s="316">
        <v>258628</v>
      </c>
      <c r="N299" s="316">
        <v>3586</v>
      </c>
      <c r="O299" s="316">
        <v>0</v>
      </c>
      <c r="P299" s="316">
        <v>0</v>
      </c>
      <c r="Q299" s="316">
        <v>0</v>
      </c>
      <c r="R299" s="316">
        <v>3586</v>
      </c>
      <c r="S299" s="316">
        <v>0</v>
      </c>
      <c r="T299" s="316">
        <v>0</v>
      </c>
      <c r="U299" s="316">
        <v>0</v>
      </c>
      <c r="V299" s="316">
        <v>140281</v>
      </c>
      <c r="W299" s="316">
        <v>0</v>
      </c>
      <c r="X299" s="316">
        <v>583</v>
      </c>
      <c r="Y299" s="316">
        <v>117764</v>
      </c>
      <c r="Z299" s="316">
        <v>108394</v>
      </c>
      <c r="AA299" s="316">
        <v>150000</v>
      </c>
      <c r="AB299" s="316">
        <v>-4227</v>
      </c>
      <c r="AC299" s="316">
        <v>0</v>
      </c>
    </row>
    <row r="300" spans="1:29">
      <c r="A300" s="243" t="s">
        <v>1386</v>
      </c>
      <c r="B300" s="316">
        <v>0</v>
      </c>
      <c r="C300" s="316">
        <v>251066</v>
      </c>
      <c r="D300" s="316">
        <v>4914</v>
      </c>
      <c r="E300" s="316">
        <v>0</v>
      </c>
      <c r="F300" s="316">
        <v>255980</v>
      </c>
      <c r="G300" s="316">
        <v>0</v>
      </c>
      <c r="H300" s="316">
        <v>0</v>
      </c>
      <c r="I300" s="316">
        <v>0</v>
      </c>
      <c r="J300" s="316">
        <v>0</v>
      </c>
      <c r="K300" s="316">
        <v>0</v>
      </c>
      <c r="L300" s="316">
        <v>0</v>
      </c>
      <c r="M300" s="316">
        <v>255980</v>
      </c>
      <c r="N300" s="316">
        <v>5860</v>
      </c>
      <c r="O300" s="316">
        <v>0</v>
      </c>
      <c r="P300" s="316">
        <v>0</v>
      </c>
      <c r="Q300" s="316">
        <v>0</v>
      </c>
      <c r="R300" s="316">
        <v>5860</v>
      </c>
      <c r="S300" s="316">
        <v>0</v>
      </c>
      <c r="T300" s="316">
        <v>0</v>
      </c>
      <c r="U300" s="316">
        <v>0</v>
      </c>
      <c r="V300" s="316">
        <v>150244</v>
      </c>
      <c r="W300" s="316">
        <v>7346</v>
      </c>
      <c r="X300" s="316">
        <v>3020</v>
      </c>
      <c r="Y300" s="316">
        <v>95370</v>
      </c>
      <c r="Z300" s="316">
        <v>70910</v>
      </c>
      <c r="AA300" s="316">
        <v>-153.405</v>
      </c>
      <c r="AB300" s="316">
        <v>3.645</v>
      </c>
      <c r="AC300" s="316">
        <v>-332.81299999999999</v>
      </c>
    </row>
    <row r="301" spans="1:29">
      <c r="A301" s="243" t="s">
        <v>1398</v>
      </c>
      <c r="B301" s="316">
        <v>0</v>
      </c>
      <c r="C301" s="316">
        <v>158556.11730000001</v>
      </c>
      <c r="D301" s="316">
        <v>5642</v>
      </c>
      <c r="E301" s="316">
        <v>0</v>
      </c>
      <c r="F301" s="316">
        <v>164198.11730000001</v>
      </c>
      <c r="G301" s="316">
        <v>8285</v>
      </c>
      <c r="H301" s="316">
        <v>8245</v>
      </c>
      <c r="I301" s="316">
        <v>0</v>
      </c>
      <c r="J301" s="316">
        <v>0</v>
      </c>
      <c r="K301" s="316">
        <v>0</v>
      </c>
      <c r="L301" s="316">
        <v>8285</v>
      </c>
      <c r="M301" s="316">
        <v>172483.11730000001</v>
      </c>
      <c r="N301" s="316">
        <v>4688</v>
      </c>
      <c r="O301" s="316">
        <v>0</v>
      </c>
      <c r="P301" s="316">
        <v>0</v>
      </c>
      <c r="Q301" s="316">
        <v>0</v>
      </c>
      <c r="R301" s="316">
        <v>4688</v>
      </c>
      <c r="S301" s="316">
        <v>0</v>
      </c>
      <c r="T301" s="316">
        <v>0</v>
      </c>
      <c r="U301" s="316">
        <v>0</v>
      </c>
      <c r="V301" s="316">
        <v>158233</v>
      </c>
      <c r="W301" s="316">
        <v>6654</v>
      </c>
      <c r="X301" s="316">
        <v>530</v>
      </c>
      <c r="Y301" s="316">
        <v>7066</v>
      </c>
      <c r="Z301" s="316">
        <v>-4882</v>
      </c>
      <c r="AA301" s="316">
        <v>0</v>
      </c>
      <c r="AB301" s="316">
        <v>-5555</v>
      </c>
      <c r="AC301" s="316">
        <v>-119360</v>
      </c>
    </row>
    <row r="302" spans="1:29">
      <c r="A302" s="243" t="s">
        <v>1465</v>
      </c>
      <c r="B302" s="316">
        <v>0</v>
      </c>
      <c r="C302" s="316">
        <v>80417</v>
      </c>
      <c r="D302" s="316">
        <v>8656</v>
      </c>
      <c r="E302" s="316">
        <v>6616</v>
      </c>
      <c r="F302" s="316">
        <v>95689</v>
      </c>
      <c r="G302" s="316">
        <v>120</v>
      </c>
      <c r="H302" s="316">
        <v>0</v>
      </c>
      <c r="I302" s="316">
        <v>935</v>
      </c>
      <c r="J302" s="316">
        <v>0</v>
      </c>
      <c r="K302" s="316">
        <v>0</v>
      </c>
      <c r="L302" s="316">
        <v>1055</v>
      </c>
      <c r="M302" s="316">
        <v>96744</v>
      </c>
      <c r="N302" s="316">
        <v>3149</v>
      </c>
      <c r="O302" s="316">
        <v>0</v>
      </c>
      <c r="P302" s="316">
        <v>0</v>
      </c>
      <c r="Q302" s="316">
        <v>0</v>
      </c>
      <c r="R302" s="316">
        <v>3149</v>
      </c>
      <c r="S302" s="316">
        <v>0</v>
      </c>
      <c r="T302" s="316">
        <v>0</v>
      </c>
      <c r="U302" s="316">
        <v>0</v>
      </c>
      <c r="V302" s="316">
        <v>43923</v>
      </c>
      <c r="W302" s="316">
        <v>5149</v>
      </c>
      <c r="X302" s="316">
        <v>12768</v>
      </c>
      <c r="Y302" s="316">
        <v>34904</v>
      </c>
      <c r="Z302" s="316">
        <v>27475</v>
      </c>
      <c r="AA302" s="316">
        <v>27000</v>
      </c>
      <c r="AB302" s="316">
        <v>0</v>
      </c>
      <c r="AC302" s="316">
        <v>-25000</v>
      </c>
    </row>
    <row r="303" spans="1:29">
      <c r="A303" s="243" t="s">
        <v>1492</v>
      </c>
      <c r="B303" s="316">
        <v>0</v>
      </c>
      <c r="C303" s="316">
        <v>312746</v>
      </c>
      <c r="D303" s="316">
        <v>271</v>
      </c>
      <c r="E303" s="316">
        <v>0</v>
      </c>
      <c r="F303" s="316">
        <v>313017</v>
      </c>
      <c r="G303" s="316">
        <v>27801</v>
      </c>
      <c r="H303" s="316">
        <v>4863</v>
      </c>
      <c r="I303" s="316">
        <v>34041</v>
      </c>
      <c r="J303" s="316">
        <v>0</v>
      </c>
      <c r="K303" s="316">
        <v>0</v>
      </c>
      <c r="L303" s="316">
        <v>61842</v>
      </c>
      <c r="M303" s="316">
        <v>374859</v>
      </c>
      <c r="N303" s="316">
        <v>5000</v>
      </c>
      <c r="O303" s="316">
        <v>0</v>
      </c>
      <c r="P303" s="316">
        <v>0</v>
      </c>
      <c r="Q303" s="316">
        <v>0</v>
      </c>
      <c r="R303" s="316">
        <v>5000</v>
      </c>
      <c r="S303" s="316">
        <v>0</v>
      </c>
      <c r="T303" s="316">
        <v>0</v>
      </c>
      <c r="U303" s="316">
        <v>0</v>
      </c>
      <c r="V303" s="316">
        <v>161106</v>
      </c>
      <c r="W303" s="316">
        <v>5000</v>
      </c>
      <c r="X303" s="316">
        <v>7300</v>
      </c>
      <c r="Y303" s="316">
        <v>201453</v>
      </c>
      <c r="Z303" s="316">
        <v>145817</v>
      </c>
      <c r="AA303" s="316">
        <v>90000</v>
      </c>
      <c r="AB303" s="316">
        <v>85000</v>
      </c>
      <c r="AC303" s="316">
        <v>68000</v>
      </c>
    </row>
    <row r="304" spans="1:29">
      <c r="A304" s="243" t="s">
        <v>1531</v>
      </c>
      <c r="B304" s="316">
        <v>0</v>
      </c>
      <c r="C304" s="316">
        <v>214521</v>
      </c>
      <c r="D304" s="316">
        <v>10691</v>
      </c>
      <c r="E304" s="316">
        <v>0</v>
      </c>
      <c r="F304" s="316">
        <v>225212</v>
      </c>
      <c r="G304" s="316">
        <v>9819</v>
      </c>
      <c r="H304" s="316">
        <v>9819</v>
      </c>
      <c r="I304" s="316">
        <v>0</v>
      </c>
      <c r="J304" s="316">
        <v>0</v>
      </c>
      <c r="K304" s="316">
        <v>0</v>
      </c>
      <c r="L304" s="316">
        <v>9819</v>
      </c>
      <c r="M304" s="316">
        <v>235031</v>
      </c>
      <c r="N304" s="316">
        <v>29065</v>
      </c>
      <c r="O304" s="316">
        <v>0</v>
      </c>
      <c r="P304" s="316">
        <v>0</v>
      </c>
      <c r="Q304" s="316">
        <v>0</v>
      </c>
      <c r="R304" s="316">
        <v>29065</v>
      </c>
      <c r="S304" s="316">
        <v>0</v>
      </c>
      <c r="T304" s="316">
        <v>0</v>
      </c>
      <c r="U304" s="316">
        <v>0</v>
      </c>
      <c r="V304" s="316">
        <v>149557</v>
      </c>
      <c r="W304" s="316">
        <v>18059</v>
      </c>
      <c r="X304" s="316">
        <v>144</v>
      </c>
      <c r="Y304" s="316">
        <v>67271</v>
      </c>
      <c r="Z304" s="316">
        <v>55247</v>
      </c>
      <c r="AA304" s="316">
        <v>-8000</v>
      </c>
      <c r="AB304" s="316">
        <v>-9992</v>
      </c>
      <c r="AC304" s="316">
        <v>-6945</v>
      </c>
    </row>
    <row r="305" spans="1:29">
      <c r="A305" s="243" t="s">
        <v>1564</v>
      </c>
      <c r="B305" s="316">
        <v>10893</v>
      </c>
      <c r="C305" s="316">
        <v>262946</v>
      </c>
      <c r="D305" s="316">
        <v>6170</v>
      </c>
      <c r="E305" s="316">
        <v>0</v>
      </c>
      <c r="F305" s="316">
        <v>280009</v>
      </c>
      <c r="G305" s="316">
        <v>16646</v>
      </c>
      <c r="H305" s="316">
        <v>14252</v>
      </c>
      <c r="I305" s="316">
        <v>0</v>
      </c>
      <c r="J305" s="316">
        <v>0</v>
      </c>
      <c r="K305" s="316">
        <v>0</v>
      </c>
      <c r="L305" s="316">
        <v>16646</v>
      </c>
      <c r="M305" s="316">
        <v>296655</v>
      </c>
      <c r="N305" s="316">
        <v>0</v>
      </c>
      <c r="O305" s="316">
        <v>0</v>
      </c>
      <c r="P305" s="316">
        <v>0</v>
      </c>
      <c r="Q305" s="316">
        <v>0</v>
      </c>
      <c r="R305" s="316">
        <v>0</v>
      </c>
      <c r="S305" s="316">
        <v>0</v>
      </c>
      <c r="T305" s="316">
        <v>0</v>
      </c>
      <c r="U305" s="316">
        <v>0</v>
      </c>
      <c r="V305" s="316">
        <v>213781</v>
      </c>
      <c r="W305" s="316">
        <v>7523</v>
      </c>
      <c r="X305" s="316">
        <v>46461</v>
      </c>
      <c r="Y305" s="316">
        <v>28890</v>
      </c>
      <c r="Z305" s="316">
        <v>28858</v>
      </c>
      <c r="AA305" s="316">
        <v>-8000</v>
      </c>
      <c r="AB305" s="316">
        <v>-8000</v>
      </c>
      <c r="AC305" s="316">
        <v>-223000</v>
      </c>
    </row>
    <row r="306" spans="1:29">
      <c r="A306" s="243" t="s">
        <v>1606</v>
      </c>
      <c r="B306" s="316">
        <v>7022</v>
      </c>
      <c r="C306" s="316">
        <v>343060</v>
      </c>
      <c r="D306" s="316">
        <v>21773</v>
      </c>
      <c r="E306" s="316">
        <v>2356.2132499999998</v>
      </c>
      <c r="F306" s="316">
        <v>374211.2133</v>
      </c>
      <c r="G306" s="316">
        <v>0</v>
      </c>
      <c r="H306" s="316">
        <v>0</v>
      </c>
      <c r="I306" s="316">
        <v>20302</v>
      </c>
      <c r="J306" s="316">
        <v>0</v>
      </c>
      <c r="K306" s="316">
        <v>0</v>
      </c>
      <c r="L306" s="316">
        <v>20302</v>
      </c>
      <c r="M306" s="316">
        <v>394513.2133</v>
      </c>
      <c r="N306" s="316">
        <v>37600</v>
      </c>
      <c r="O306" s="316">
        <v>0</v>
      </c>
      <c r="P306" s="316">
        <v>0</v>
      </c>
      <c r="Q306" s="316">
        <v>0</v>
      </c>
      <c r="R306" s="316">
        <v>37600</v>
      </c>
      <c r="S306" s="316">
        <v>0</v>
      </c>
      <c r="T306" s="316">
        <v>0</v>
      </c>
      <c r="U306" s="316">
        <v>0</v>
      </c>
      <c r="V306" s="316">
        <v>172231.89</v>
      </c>
      <c r="W306" s="316">
        <v>37600.262999999999</v>
      </c>
      <c r="X306" s="316">
        <v>4375</v>
      </c>
      <c r="Y306" s="316">
        <v>180305.5288</v>
      </c>
      <c r="Z306" s="316">
        <v>156263.5288</v>
      </c>
      <c r="AA306" s="316">
        <v>193287</v>
      </c>
      <c r="AB306" s="316">
        <v>-2116</v>
      </c>
      <c r="AC306" s="316">
        <v>0</v>
      </c>
    </row>
    <row r="307" spans="1:29">
      <c r="A307" s="243" t="s">
        <v>1657</v>
      </c>
      <c r="B307" s="316">
        <v>6000</v>
      </c>
      <c r="C307" s="316">
        <v>286252</v>
      </c>
      <c r="D307" s="316">
        <v>1308</v>
      </c>
      <c r="E307" s="316">
        <v>0</v>
      </c>
      <c r="F307" s="316">
        <v>293560</v>
      </c>
      <c r="G307" s="316">
        <v>2322</v>
      </c>
      <c r="H307" s="316">
        <v>0</v>
      </c>
      <c r="I307" s="316">
        <v>15883</v>
      </c>
      <c r="J307" s="316">
        <v>0</v>
      </c>
      <c r="K307" s="316">
        <v>0</v>
      </c>
      <c r="L307" s="316">
        <v>18205</v>
      </c>
      <c r="M307" s="316">
        <v>311765</v>
      </c>
      <c r="N307" s="316">
        <v>8946</v>
      </c>
      <c r="O307" s="316">
        <v>0</v>
      </c>
      <c r="P307" s="316">
        <v>14644</v>
      </c>
      <c r="Q307" s="316">
        <v>0</v>
      </c>
      <c r="R307" s="316">
        <v>23590</v>
      </c>
      <c r="S307" s="316">
        <v>0</v>
      </c>
      <c r="T307" s="316">
        <v>0</v>
      </c>
      <c r="U307" s="316">
        <v>0</v>
      </c>
      <c r="V307" s="316">
        <v>172762</v>
      </c>
      <c r="W307" s="316">
        <v>16388</v>
      </c>
      <c r="X307" s="316">
        <v>6237</v>
      </c>
      <c r="Y307" s="316">
        <v>116378</v>
      </c>
      <c r="Z307" s="316">
        <v>56665</v>
      </c>
      <c r="AA307" s="316">
        <v>-30797</v>
      </c>
      <c r="AB307" s="316">
        <v>0</v>
      </c>
      <c r="AC307" s="316">
        <v>-75621</v>
      </c>
    </row>
    <row r="308" spans="1:29">
      <c r="A308" s="243" t="s">
        <v>1687</v>
      </c>
      <c r="B308" s="316">
        <v>0</v>
      </c>
      <c r="C308" s="316">
        <v>254311.90299999999</v>
      </c>
      <c r="D308" s="316">
        <v>4500</v>
      </c>
      <c r="E308" s="316">
        <v>11555</v>
      </c>
      <c r="F308" s="316">
        <v>270366.90299999999</v>
      </c>
      <c r="G308" s="316">
        <v>0</v>
      </c>
      <c r="H308" s="316">
        <v>0</v>
      </c>
      <c r="I308" s="316">
        <v>0</v>
      </c>
      <c r="J308" s="316">
        <v>0</v>
      </c>
      <c r="K308" s="316">
        <v>0</v>
      </c>
      <c r="L308" s="316">
        <v>0</v>
      </c>
      <c r="M308" s="316">
        <v>270366.90299999999</v>
      </c>
      <c r="N308" s="316">
        <v>7205.8109999999997</v>
      </c>
      <c r="O308" s="316">
        <v>0</v>
      </c>
      <c r="P308" s="316">
        <v>0</v>
      </c>
      <c r="Q308" s="316">
        <v>0</v>
      </c>
      <c r="R308" s="316">
        <v>7205.8109999999997</v>
      </c>
      <c r="S308" s="316">
        <v>0</v>
      </c>
      <c r="T308" s="316">
        <v>0</v>
      </c>
      <c r="U308" s="316">
        <v>0</v>
      </c>
      <c r="V308" s="316">
        <v>138876.20800000001</v>
      </c>
      <c r="W308" s="316">
        <v>0</v>
      </c>
      <c r="X308" s="316">
        <v>1000</v>
      </c>
      <c r="Y308" s="316">
        <v>130491</v>
      </c>
      <c r="Z308" s="316">
        <v>92634</v>
      </c>
      <c r="AA308" s="316">
        <v>-35584</v>
      </c>
      <c r="AB308" s="316">
        <v>-7672</v>
      </c>
      <c r="AC308" s="316">
        <v>-25998</v>
      </c>
    </row>
    <row r="309" spans="1:29">
      <c r="A309" s="243" t="s">
        <v>1707</v>
      </c>
      <c r="B309" s="316">
        <v>0</v>
      </c>
      <c r="C309" s="316">
        <v>115337</v>
      </c>
      <c r="D309" s="316">
        <v>5231</v>
      </c>
      <c r="E309" s="316">
        <v>1500</v>
      </c>
      <c r="F309" s="316">
        <v>122068</v>
      </c>
      <c r="G309" s="316">
        <v>4447</v>
      </c>
      <c r="H309" s="316">
        <v>4447</v>
      </c>
      <c r="I309" s="316">
        <v>0</v>
      </c>
      <c r="J309" s="316">
        <v>0</v>
      </c>
      <c r="K309" s="316">
        <v>0</v>
      </c>
      <c r="L309" s="316">
        <v>4447</v>
      </c>
      <c r="M309" s="316">
        <v>126515</v>
      </c>
      <c r="N309" s="316">
        <v>4851</v>
      </c>
      <c r="O309" s="316">
        <v>0</v>
      </c>
      <c r="P309" s="316">
        <v>0</v>
      </c>
      <c r="Q309" s="316">
        <v>0</v>
      </c>
      <c r="R309" s="316">
        <v>4851</v>
      </c>
      <c r="S309" s="316">
        <v>0</v>
      </c>
      <c r="T309" s="316">
        <v>0</v>
      </c>
      <c r="U309" s="316">
        <v>0</v>
      </c>
      <c r="V309" s="316">
        <v>121383</v>
      </c>
      <c r="W309" s="316">
        <v>4851</v>
      </c>
      <c r="X309" s="316">
        <v>281</v>
      </c>
      <c r="Y309" s="316">
        <v>0</v>
      </c>
      <c r="Z309" s="316">
        <v>-6229</v>
      </c>
      <c r="AA309" s="316">
        <v>-500</v>
      </c>
      <c r="AB309" s="316">
        <v>-80</v>
      </c>
      <c r="AC309" s="316">
        <v>40000</v>
      </c>
    </row>
    <row r="310" spans="1:29">
      <c r="A310" s="243" t="s">
        <v>1728</v>
      </c>
      <c r="B310" s="316">
        <v>442</v>
      </c>
      <c r="C310" s="316">
        <v>127325</v>
      </c>
      <c r="D310" s="316">
        <v>7613</v>
      </c>
      <c r="E310" s="316">
        <v>1500</v>
      </c>
      <c r="F310" s="316">
        <v>136880</v>
      </c>
      <c r="G310" s="316">
        <v>0</v>
      </c>
      <c r="H310" s="316">
        <v>0</v>
      </c>
      <c r="I310" s="316">
        <v>0</v>
      </c>
      <c r="J310" s="316">
        <v>0</v>
      </c>
      <c r="K310" s="316">
        <v>0</v>
      </c>
      <c r="L310" s="316">
        <v>0</v>
      </c>
      <c r="M310" s="316">
        <v>136880</v>
      </c>
      <c r="N310" s="316">
        <v>0</v>
      </c>
      <c r="O310" s="316">
        <v>0</v>
      </c>
      <c r="P310" s="316">
        <v>0</v>
      </c>
      <c r="Q310" s="316">
        <v>0</v>
      </c>
      <c r="R310" s="316">
        <v>0</v>
      </c>
      <c r="S310" s="316">
        <v>0</v>
      </c>
      <c r="T310" s="316">
        <v>0</v>
      </c>
      <c r="U310" s="316">
        <v>0</v>
      </c>
      <c r="V310" s="316">
        <v>54223</v>
      </c>
      <c r="W310" s="316">
        <v>5000</v>
      </c>
      <c r="X310" s="316">
        <v>161</v>
      </c>
      <c r="Y310" s="316">
        <v>77496</v>
      </c>
      <c r="Z310" s="316">
        <v>50944</v>
      </c>
      <c r="AA310" s="316">
        <v>52027</v>
      </c>
      <c r="AB310" s="316">
        <v>-1175</v>
      </c>
      <c r="AC310" s="316">
        <v>-5000</v>
      </c>
    </row>
    <row r="311" spans="1:29">
      <c r="A311" s="243" t="s">
        <v>1812</v>
      </c>
      <c r="B311" s="316">
        <v>4900</v>
      </c>
      <c r="C311" s="316">
        <v>249712</v>
      </c>
      <c r="D311" s="316">
        <v>67359</v>
      </c>
      <c r="E311" s="316">
        <v>0</v>
      </c>
      <c r="F311" s="316">
        <v>321971</v>
      </c>
      <c r="G311" s="316">
        <v>0</v>
      </c>
      <c r="H311" s="316">
        <v>0</v>
      </c>
      <c r="I311" s="316">
        <v>22618</v>
      </c>
      <c r="J311" s="316">
        <v>0</v>
      </c>
      <c r="K311" s="316">
        <v>0</v>
      </c>
      <c r="L311" s="316">
        <v>22618</v>
      </c>
      <c r="M311" s="316">
        <v>344589</v>
      </c>
      <c r="N311" s="316">
        <v>3337</v>
      </c>
      <c r="O311" s="316">
        <v>0</v>
      </c>
      <c r="P311" s="316">
        <v>1364</v>
      </c>
      <c r="Q311" s="316">
        <v>0</v>
      </c>
      <c r="R311" s="316">
        <v>4701</v>
      </c>
      <c r="S311" s="316">
        <v>0</v>
      </c>
      <c r="T311" s="316">
        <v>0</v>
      </c>
      <c r="U311" s="316">
        <v>0</v>
      </c>
      <c r="V311" s="316">
        <v>141224</v>
      </c>
      <c r="W311" s="316">
        <v>9918</v>
      </c>
      <c r="X311" s="316">
        <v>12</v>
      </c>
      <c r="Y311" s="316">
        <v>193435</v>
      </c>
      <c r="Z311" s="316">
        <v>193435</v>
      </c>
      <c r="AA311" s="316">
        <v>3089</v>
      </c>
      <c r="AB311" s="316">
        <v>-3091</v>
      </c>
      <c r="AC311" s="316">
        <v>55000</v>
      </c>
    </row>
    <row r="312" spans="1:29">
      <c r="A312" s="243" t="s">
        <v>1896</v>
      </c>
      <c r="B312" s="316">
        <v>1079</v>
      </c>
      <c r="C312" s="316">
        <v>94122</v>
      </c>
      <c r="D312" s="316">
        <v>9580</v>
      </c>
      <c r="E312" s="316">
        <v>6283</v>
      </c>
      <c r="F312" s="316">
        <v>111064</v>
      </c>
      <c r="G312" s="316">
        <v>42153</v>
      </c>
      <c r="H312" s="316">
        <v>0</v>
      </c>
      <c r="I312" s="316">
        <v>0</v>
      </c>
      <c r="J312" s="316">
        <v>0</v>
      </c>
      <c r="K312" s="316">
        <v>0</v>
      </c>
      <c r="L312" s="316">
        <v>42153</v>
      </c>
      <c r="M312" s="316">
        <v>153217</v>
      </c>
      <c r="N312" s="316">
        <v>20895</v>
      </c>
      <c r="O312" s="316">
        <v>0</v>
      </c>
      <c r="P312" s="316">
        <v>0</v>
      </c>
      <c r="Q312" s="316">
        <v>0</v>
      </c>
      <c r="R312" s="316">
        <v>20895</v>
      </c>
      <c r="S312" s="316">
        <v>0</v>
      </c>
      <c r="T312" s="316">
        <v>0</v>
      </c>
      <c r="U312" s="316">
        <v>0</v>
      </c>
      <c r="V312" s="316">
        <v>108098</v>
      </c>
      <c r="W312" s="316">
        <v>0</v>
      </c>
      <c r="X312" s="316">
        <v>9108</v>
      </c>
      <c r="Y312" s="316">
        <v>36011</v>
      </c>
      <c r="Z312" s="316">
        <v>1011</v>
      </c>
      <c r="AA312" s="316">
        <v>-10819</v>
      </c>
      <c r="AB312" s="316">
        <v>-6700</v>
      </c>
      <c r="AC312" s="316">
        <v>-132600</v>
      </c>
    </row>
    <row r="313" spans="1:29">
      <c r="A313" s="243" t="s">
        <v>1917</v>
      </c>
      <c r="B313" s="316">
        <v>3000</v>
      </c>
      <c r="C313" s="316">
        <v>186832</v>
      </c>
      <c r="D313" s="316">
        <v>45080</v>
      </c>
      <c r="E313" s="316">
        <v>0</v>
      </c>
      <c r="F313" s="316">
        <v>234912</v>
      </c>
      <c r="G313" s="316">
        <v>12840</v>
      </c>
      <c r="H313" s="316">
        <v>6658</v>
      </c>
      <c r="I313" s="316">
        <v>100</v>
      </c>
      <c r="J313" s="316">
        <v>0</v>
      </c>
      <c r="K313" s="316">
        <v>1000</v>
      </c>
      <c r="L313" s="316">
        <v>13940</v>
      </c>
      <c r="M313" s="316">
        <v>248852</v>
      </c>
      <c r="N313" s="316">
        <v>4200</v>
      </c>
      <c r="O313" s="316">
        <v>0</v>
      </c>
      <c r="P313" s="316">
        <v>0</v>
      </c>
      <c r="Q313" s="316">
        <v>0</v>
      </c>
      <c r="R313" s="316">
        <v>4200</v>
      </c>
      <c r="S313" s="316">
        <v>0</v>
      </c>
      <c r="T313" s="316">
        <v>0</v>
      </c>
      <c r="U313" s="316">
        <v>0</v>
      </c>
      <c r="V313" s="316">
        <v>156589</v>
      </c>
      <c r="W313" s="316">
        <v>0</v>
      </c>
      <c r="X313" s="316">
        <v>20727</v>
      </c>
      <c r="Y313" s="316">
        <v>71536</v>
      </c>
      <c r="Z313" s="316">
        <v>59664</v>
      </c>
      <c r="AA313" s="316">
        <v>-12000</v>
      </c>
      <c r="AB313" s="316">
        <v>-1230</v>
      </c>
      <c r="AC313" s="316">
        <v>-159018</v>
      </c>
    </row>
    <row r="314" spans="1:29">
      <c r="A314" s="243" t="s">
        <v>2085</v>
      </c>
      <c r="B314" s="316">
        <v>409.52</v>
      </c>
      <c r="C314" s="316">
        <v>109127.708</v>
      </c>
      <c r="D314" s="316">
        <v>1375.3425</v>
      </c>
      <c r="E314" s="316">
        <v>0</v>
      </c>
      <c r="F314" s="316">
        <v>110912.5705</v>
      </c>
      <c r="G314" s="316">
        <v>0</v>
      </c>
      <c r="H314" s="316">
        <v>0</v>
      </c>
      <c r="I314" s="316">
        <v>0</v>
      </c>
      <c r="J314" s="316">
        <v>0</v>
      </c>
      <c r="K314" s="316">
        <v>0</v>
      </c>
      <c r="L314" s="316">
        <v>0</v>
      </c>
      <c r="M314" s="316">
        <v>110912.5705</v>
      </c>
      <c r="N314" s="316">
        <v>485</v>
      </c>
      <c r="O314" s="316">
        <v>0</v>
      </c>
      <c r="P314" s="316">
        <v>0</v>
      </c>
      <c r="Q314" s="316">
        <v>0</v>
      </c>
      <c r="R314" s="316">
        <v>485</v>
      </c>
      <c r="S314" s="316">
        <v>0</v>
      </c>
      <c r="T314" s="316">
        <v>0</v>
      </c>
      <c r="U314" s="316">
        <v>0</v>
      </c>
      <c r="V314" s="316">
        <v>87424.520510000002</v>
      </c>
      <c r="W314" s="316">
        <v>485</v>
      </c>
      <c r="X314" s="316">
        <v>2978.75</v>
      </c>
      <c r="Y314" s="316">
        <v>20024.5</v>
      </c>
      <c r="Z314" s="316">
        <v>1264.537</v>
      </c>
      <c r="AA314" s="316">
        <v>-10016.981</v>
      </c>
      <c r="AB314" s="316">
        <v>-8170.884</v>
      </c>
      <c r="AC314" s="316">
        <v>-20500</v>
      </c>
    </row>
    <row r="315" spans="1:29">
      <c r="A315" s="243" t="s">
        <v>2115</v>
      </c>
      <c r="B315" s="316">
        <v>1094</v>
      </c>
      <c r="C315" s="316">
        <v>132689</v>
      </c>
      <c r="D315" s="316">
        <v>11499</v>
      </c>
      <c r="E315" s="316">
        <v>69</v>
      </c>
      <c r="F315" s="316">
        <v>145351</v>
      </c>
      <c r="G315" s="316">
        <v>7231</v>
      </c>
      <c r="H315" s="316">
        <v>7002</v>
      </c>
      <c r="I315" s="316">
        <v>0</v>
      </c>
      <c r="J315" s="316">
        <v>0</v>
      </c>
      <c r="K315" s="316">
        <v>0</v>
      </c>
      <c r="L315" s="316">
        <v>7231</v>
      </c>
      <c r="M315" s="316">
        <v>152582</v>
      </c>
      <c r="N315" s="316">
        <v>4205</v>
      </c>
      <c r="O315" s="316">
        <v>0</v>
      </c>
      <c r="P315" s="316">
        <v>0</v>
      </c>
      <c r="Q315" s="316">
        <v>0</v>
      </c>
      <c r="R315" s="316">
        <v>4205</v>
      </c>
      <c r="S315" s="316">
        <v>0</v>
      </c>
      <c r="T315" s="316">
        <v>0</v>
      </c>
      <c r="U315" s="316">
        <v>0</v>
      </c>
      <c r="V315" s="316">
        <v>75038</v>
      </c>
      <c r="W315" s="316">
        <v>12426</v>
      </c>
      <c r="X315" s="316">
        <v>2549</v>
      </c>
      <c r="Y315" s="316">
        <v>62569</v>
      </c>
      <c r="Z315" s="316">
        <v>75301</v>
      </c>
      <c r="AA315" s="316">
        <v>96000</v>
      </c>
      <c r="AB315" s="316">
        <v>7500</v>
      </c>
      <c r="AC315" s="316">
        <v>0</v>
      </c>
    </row>
    <row r="316" spans="1:29">
      <c r="A316" s="243" t="s">
        <v>2124</v>
      </c>
      <c r="B316" s="316">
        <v>0</v>
      </c>
      <c r="C316" s="316">
        <v>296369.484</v>
      </c>
      <c r="D316" s="316">
        <v>38465.749000000003</v>
      </c>
      <c r="E316" s="316">
        <v>136</v>
      </c>
      <c r="F316" s="316">
        <v>334971.23300000001</v>
      </c>
      <c r="G316" s="316">
        <v>0</v>
      </c>
      <c r="H316" s="316">
        <v>0</v>
      </c>
      <c r="I316" s="316">
        <v>0</v>
      </c>
      <c r="J316" s="316">
        <v>0</v>
      </c>
      <c r="K316" s="316">
        <v>0</v>
      </c>
      <c r="L316" s="316">
        <v>0</v>
      </c>
      <c r="M316" s="316">
        <v>334971.23300000001</v>
      </c>
      <c r="N316" s="316">
        <v>19990</v>
      </c>
      <c r="O316" s="316">
        <v>0</v>
      </c>
      <c r="P316" s="316">
        <v>0</v>
      </c>
      <c r="Q316" s="316">
        <v>0</v>
      </c>
      <c r="R316" s="316">
        <v>19990</v>
      </c>
      <c r="S316" s="316">
        <v>0</v>
      </c>
      <c r="T316" s="316">
        <v>0</v>
      </c>
      <c r="U316" s="316">
        <v>0</v>
      </c>
      <c r="V316" s="316">
        <v>124402.75</v>
      </c>
      <c r="W316" s="316">
        <v>26449</v>
      </c>
      <c r="X316" s="316">
        <v>6851</v>
      </c>
      <c r="Y316" s="316">
        <v>177267.86799999999</v>
      </c>
      <c r="Z316" s="316">
        <v>148286.59539999999</v>
      </c>
      <c r="AA316" s="316">
        <v>219788.8217</v>
      </c>
      <c r="AB316" s="316">
        <v>-4861.2255500000001</v>
      </c>
      <c r="AC316" s="316">
        <v>0</v>
      </c>
    </row>
    <row r="317" spans="1:29">
      <c r="A317" s="243" t="s">
        <v>2232</v>
      </c>
      <c r="B317" s="316">
        <v>2488</v>
      </c>
      <c r="C317" s="316">
        <v>186348</v>
      </c>
      <c r="D317" s="316">
        <v>9040</v>
      </c>
      <c r="E317" s="316">
        <v>278</v>
      </c>
      <c r="F317" s="316">
        <v>198154</v>
      </c>
      <c r="G317" s="316">
        <v>14525</v>
      </c>
      <c r="H317" s="316">
        <v>0</v>
      </c>
      <c r="I317" s="316">
        <v>35660</v>
      </c>
      <c r="J317" s="316">
        <v>0</v>
      </c>
      <c r="K317" s="316">
        <v>0</v>
      </c>
      <c r="L317" s="316">
        <v>50185</v>
      </c>
      <c r="M317" s="316">
        <v>248339</v>
      </c>
      <c r="N317" s="316">
        <v>30978</v>
      </c>
      <c r="O317" s="316">
        <v>0</v>
      </c>
      <c r="P317" s="316">
        <v>0</v>
      </c>
      <c r="Q317" s="316">
        <v>0</v>
      </c>
      <c r="R317" s="316">
        <v>30978</v>
      </c>
      <c r="S317" s="316">
        <v>0</v>
      </c>
      <c r="T317" s="316">
        <v>0</v>
      </c>
      <c r="U317" s="316">
        <v>0</v>
      </c>
      <c r="V317" s="316">
        <v>131882</v>
      </c>
      <c r="W317" s="316">
        <v>30978</v>
      </c>
      <c r="X317" s="316">
        <v>320</v>
      </c>
      <c r="Y317" s="316">
        <v>85159</v>
      </c>
      <c r="Z317" s="316">
        <v>16729</v>
      </c>
      <c r="AA317" s="316">
        <v>0</v>
      </c>
      <c r="AB317" s="316">
        <v>0</v>
      </c>
      <c r="AC317" s="316">
        <v>-171000</v>
      </c>
    </row>
    <row r="318" spans="1:29">
      <c r="A318" s="243" t="s">
        <v>2289</v>
      </c>
      <c r="B318" s="316">
        <v>0</v>
      </c>
      <c r="C318" s="316">
        <v>119881</v>
      </c>
      <c r="D318" s="316">
        <v>2502</v>
      </c>
      <c r="E318" s="316">
        <v>0</v>
      </c>
      <c r="F318" s="316">
        <v>122383</v>
      </c>
      <c r="G318" s="316">
        <v>0</v>
      </c>
      <c r="H318" s="316">
        <v>0</v>
      </c>
      <c r="I318" s="316">
        <v>0</v>
      </c>
      <c r="J318" s="316">
        <v>0</v>
      </c>
      <c r="K318" s="316">
        <v>0</v>
      </c>
      <c r="L318" s="316">
        <v>0</v>
      </c>
      <c r="M318" s="316">
        <v>122383</v>
      </c>
      <c r="N318" s="316">
        <v>15520</v>
      </c>
      <c r="O318" s="316">
        <v>0</v>
      </c>
      <c r="P318" s="316">
        <v>0</v>
      </c>
      <c r="Q318" s="316">
        <v>0</v>
      </c>
      <c r="R318" s="316">
        <v>15520</v>
      </c>
      <c r="S318" s="316">
        <v>0</v>
      </c>
      <c r="T318" s="316">
        <v>0</v>
      </c>
      <c r="U318" s="316">
        <v>0</v>
      </c>
      <c r="V318" s="316">
        <v>75182</v>
      </c>
      <c r="W318" s="316">
        <v>5500</v>
      </c>
      <c r="X318" s="316">
        <v>1122</v>
      </c>
      <c r="Y318" s="316">
        <v>40579</v>
      </c>
      <c r="Z318" s="316">
        <v>23254</v>
      </c>
      <c r="AA318" s="316">
        <v>-15</v>
      </c>
      <c r="AB318" s="316">
        <v>-3554</v>
      </c>
      <c r="AC318" s="316">
        <v>-65787</v>
      </c>
    </row>
    <row r="319" spans="1:29">
      <c r="A319" s="243" t="s">
        <v>2340</v>
      </c>
      <c r="B319" s="316">
        <v>709</v>
      </c>
      <c r="C319" s="316">
        <v>115438</v>
      </c>
      <c r="D319" s="316">
        <v>3769</v>
      </c>
      <c r="E319" s="316">
        <v>0</v>
      </c>
      <c r="F319" s="316">
        <v>119916</v>
      </c>
      <c r="G319" s="316">
        <v>0</v>
      </c>
      <c r="H319" s="316">
        <v>0</v>
      </c>
      <c r="I319" s="316">
        <v>0</v>
      </c>
      <c r="J319" s="316">
        <v>0</v>
      </c>
      <c r="K319" s="316">
        <v>0</v>
      </c>
      <c r="L319" s="316">
        <v>0</v>
      </c>
      <c r="M319" s="316">
        <v>119916</v>
      </c>
      <c r="N319" s="316">
        <v>8085</v>
      </c>
      <c r="O319" s="316">
        <v>0</v>
      </c>
      <c r="P319" s="316">
        <v>0</v>
      </c>
      <c r="Q319" s="316">
        <v>0</v>
      </c>
      <c r="R319" s="316">
        <v>8085</v>
      </c>
      <c r="S319" s="316">
        <v>0</v>
      </c>
      <c r="T319" s="316">
        <v>0</v>
      </c>
      <c r="U319" s="316">
        <v>0</v>
      </c>
      <c r="V319" s="316">
        <v>51274</v>
      </c>
      <c r="W319" s="316">
        <v>0</v>
      </c>
      <c r="X319" s="316">
        <v>5260</v>
      </c>
      <c r="Y319" s="316">
        <v>63382</v>
      </c>
      <c r="Z319" s="316">
        <v>45528</v>
      </c>
      <c r="AA319" s="316">
        <v>41678</v>
      </c>
      <c r="AB319" s="316">
        <v>900</v>
      </c>
      <c r="AC319" s="316">
        <v>-11450</v>
      </c>
    </row>
    <row r="320" spans="1:29">
      <c r="A320" s="243" t="s">
        <v>2388</v>
      </c>
      <c r="B320" s="316">
        <v>6300</v>
      </c>
      <c r="C320" s="316">
        <v>677069.01280000003</v>
      </c>
      <c r="D320" s="316">
        <v>207963</v>
      </c>
      <c r="E320" s="316">
        <v>0</v>
      </c>
      <c r="F320" s="316">
        <v>891332.01280000003</v>
      </c>
      <c r="G320" s="316">
        <v>2805513.1179999998</v>
      </c>
      <c r="H320" s="316">
        <v>566090</v>
      </c>
      <c r="I320" s="316">
        <v>96581.209000000003</v>
      </c>
      <c r="J320" s="316">
        <v>0</v>
      </c>
      <c r="K320" s="316">
        <v>2921</v>
      </c>
      <c r="L320" s="316">
        <v>2905015.327</v>
      </c>
      <c r="M320" s="316">
        <v>3796347.34</v>
      </c>
      <c r="N320" s="316">
        <v>103904.0889</v>
      </c>
      <c r="O320" s="316">
        <v>0</v>
      </c>
      <c r="P320" s="316">
        <v>0</v>
      </c>
      <c r="Q320" s="316">
        <v>0</v>
      </c>
      <c r="R320" s="316">
        <v>103904.0889</v>
      </c>
      <c r="S320" s="316">
        <v>0</v>
      </c>
      <c r="T320" s="316">
        <v>0</v>
      </c>
      <c r="U320" s="316">
        <v>0</v>
      </c>
      <c r="V320" s="316">
        <v>2524756.3930000002</v>
      </c>
      <c r="W320" s="316">
        <v>171394.1949</v>
      </c>
      <c r="X320" s="316">
        <v>829486.85589999997</v>
      </c>
      <c r="Y320" s="316">
        <v>270710.66879999998</v>
      </c>
      <c r="Z320" s="316">
        <v>185012.9908</v>
      </c>
      <c r="AA320" s="316">
        <v>45668.66878</v>
      </c>
      <c r="AB320" s="316">
        <v>-101399</v>
      </c>
      <c r="AC320" s="316">
        <v>-1316433</v>
      </c>
    </row>
    <row r="321" spans="1:29">
      <c r="A321" s="243" t="s">
        <v>1367</v>
      </c>
      <c r="B321" s="316">
        <v>0</v>
      </c>
      <c r="C321" s="316">
        <v>714</v>
      </c>
      <c r="D321" s="316">
        <v>7236</v>
      </c>
      <c r="E321" s="316">
        <v>0</v>
      </c>
      <c r="F321" s="316">
        <v>7950</v>
      </c>
      <c r="G321" s="316">
        <v>0</v>
      </c>
      <c r="H321" s="316">
        <v>0</v>
      </c>
      <c r="I321" s="316">
        <v>0</v>
      </c>
      <c r="J321" s="316">
        <v>0</v>
      </c>
      <c r="K321" s="316">
        <v>0</v>
      </c>
      <c r="L321" s="316">
        <v>0</v>
      </c>
      <c r="M321" s="316">
        <v>7950</v>
      </c>
      <c r="N321" s="316">
        <v>0</v>
      </c>
      <c r="O321" s="316">
        <v>0</v>
      </c>
      <c r="P321" s="316">
        <v>0</v>
      </c>
      <c r="Q321" s="316">
        <v>0</v>
      </c>
      <c r="R321" s="316">
        <v>0</v>
      </c>
      <c r="S321" s="316">
        <v>0</v>
      </c>
      <c r="T321" s="316">
        <v>0</v>
      </c>
      <c r="U321" s="316">
        <v>0</v>
      </c>
      <c r="V321" s="316">
        <v>1709</v>
      </c>
      <c r="W321" s="316">
        <v>0</v>
      </c>
      <c r="X321" s="316">
        <v>6241</v>
      </c>
      <c r="Y321" s="316">
        <v>0</v>
      </c>
      <c r="Z321" s="316">
        <v>0</v>
      </c>
      <c r="AA321" s="316">
        <v>0</v>
      </c>
      <c r="AB321" s="316">
        <v>-264</v>
      </c>
      <c r="AC321" s="316">
        <v>-3884</v>
      </c>
    </row>
    <row r="322" spans="1:29">
      <c r="A322" s="243" t="s">
        <v>1693</v>
      </c>
      <c r="B322" s="316">
        <v>0</v>
      </c>
      <c r="C322" s="316">
        <v>28236</v>
      </c>
      <c r="D322" s="316">
        <v>9554</v>
      </c>
      <c r="E322" s="316">
        <v>2472</v>
      </c>
      <c r="F322" s="316">
        <v>40262</v>
      </c>
      <c r="G322" s="316">
        <v>0</v>
      </c>
      <c r="H322" s="316">
        <v>0</v>
      </c>
      <c r="I322" s="316">
        <v>0</v>
      </c>
      <c r="J322" s="316">
        <v>0</v>
      </c>
      <c r="K322" s="316">
        <v>0</v>
      </c>
      <c r="L322" s="316">
        <v>0</v>
      </c>
      <c r="M322" s="316">
        <v>40262</v>
      </c>
      <c r="N322" s="316">
        <v>0</v>
      </c>
      <c r="O322" s="316">
        <v>0</v>
      </c>
      <c r="P322" s="316">
        <v>0</v>
      </c>
      <c r="Q322" s="316">
        <v>0</v>
      </c>
      <c r="R322" s="316">
        <v>0</v>
      </c>
      <c r="S322" s="316">
        <v>0</v>
      </c>
      <c r="T322" s="316">
        <v>0</v>
      </c>
      <c r="U322" s="316">
        <v>0</v>
      </c>
      <c r="V322" s="316">
        <v>0</v>
      </c>
      <c r="W322" s="316">
        <v>0</v>
      </c>
      <c r="X322" s="316">
        <v>14834</v>
      </c>
      <c r="Y322" s="316">
        <v>25428</v>
      </c>
      <c r="Z322" s="316">
        <v>23159</v>
      </c>
      <c r="AA322" s="316">
        <v>-21175</v>
      </c>
      <c r="AB322" s="316">
        <v>0</v>
      </c>
      <c r="AC322" s="316">
        <v>-250</v>
      </c>
    </row>
    <row r="323" spans="1:29">
      <c r="A323" s="243" t="s">
        <v>1767</v>
      </c>
      <c r="B323" s="316">
        <v>0</v>
      </c>
      <c r="C323" s="316">
        <v>14550</v>
      </c>
      <c r="D323" s="316">
        <v>6967</v>
      </c>
      <c r="E323" s="316">
        <v>500</v>
      </c>
      <c r="F323" s="316">
        <v>22017</v>
      </c>
      <c r="G323" s="316">
        <v>0</v>
      </c>
      <c r="H323" s="316">
        <v>0</v>
      </c>
      <c r="I323" s="316">
        <v>0</v>
      </c>
      <c r="J323" s="316">
        <v>0</v>
      </c>
      <c r="K323" s="316">
        <v>0</v>
      </c>
      <c r="L323" s="316">
        <v>0</v>
      </c>
      <c r="M323" s="316">
        <v>22017</v>
      </c>
      <c r="N323" s="316">
        <v>0</v>
      </c>
      <c r="O323" s="316">
        <v>0</v>
      </c>
      <c r="P323" s="316">
        <v>0</v>
      </c>
      <c r="Q323" s="316">
        <v>0</v>
      </c>
      <c r="R323" s="316">
        <v>0</v>
      </c>
      <c r="S323" s="316">
        <v>0</v>
      </c>
      <c r="T323" s="316">
        <v>0</v>
      </c>
      <c r="U323" s="316">
        <v>0</v>
      </c>
      <c r="V323" s="316">
        <v>0</v>
      </c>
      <c r="W323" s="316">
        <v>9730</v>
      </c>
      <c r="X323" s="316">
        <v>0</v>
      </c>
      <c r="Y323" s="316">
        <v>12287</v>
      </c>
      <c r="Z323" s="316">
        <v>5767</v>
      </c>
      <c r="AA323" s="316">
        <v>10700</v>
      </c>
      <c r="AB323" s="316">
        <v>0</v>
      </c>
      <c r="AC323" s="316">
        <v>0</v>
      </c>
    </row>
    <row r="324" spans="1:29">
      <c r="A324" s="243" t="s">
        <v>1319</v>
      </c>
      <c r="B324" s="316">
        <v>1500</v>
      </c>
      <c r="C324" s="316">
        <v>3975</v>
      </c>
      <c r="D324" s="316">
        <v>4852</v>
      </c>
      <c r="E324" s="316">
        <v>0</v>
      </c>
      <c r="F324" s="316">
        <v>10327</v>
      </c>
      <c r="G324" s="316">
        <v>0</v>
      </c>
      <c r="H324" s="316">
        <v>0</v>
      </c>
      <c r="I324" s="316">
        <v>0</v>
      </c>
      <c r="J324" s="316">
        <v>0</v>
      </c>
      <c r="K324" s="316">
        <v>0</v>
      </c>
      <c r="L324" s="316">
        <v>0</v>
      </c>
      <c r="M324" s="316">
        <v>10327</v>
      </c>
      <c r="N324" s="316">
        <v>0</v>
      </c>
      <c r="O324" s="316">
        <v>0</v>
      </c>
      <c r="P324" s="316">
        <v>0</v>
      </c>
      <c r="Q324" s="316">
        <v>0</v>
      </c>
      <c r="R324" s="316">
        <v>0</v>
      </c>
      <c r="S324" s="316">
        <v>0</v>
      </c>
      <c r="T324" s="316">
        <v>0</v>
      </c>
      <c r="U324" s="316">
        <v>0</v>
      </c>
      <c r="V324" s="316">
        <v>291</v>
      </c>
      <c r="W324" s="316">
        <v>2600</v>
      </c>
      <c r="X324" s="316">
        <v>2861</v>
      </c>
      <c r="Y324" s="316">
        <v>4575</v>
      </c>
      <c r="Z324" s="316">
        <v>1286</v>
      </c>
      <c r="AA324" s="316">
        <v>-2356</v>
      </c>
      <c r="AB324" s="316">
        <v>-1363</v>
      </c>
      <c r="AC324" s="316">
        <v>-20961</v>
      </c>
    </row>
    <row r="325" spans="1:29">
      <c r="A325" s="243" t="s">
        <v>1887</v>
      </c>
      <c r="B325" s="316">
        <v>0</v>
      </c>
      <c r="C325" s="316">
        <v>9883</v>
      </c>
      <c r="D325" s="316">
        <v>22036</v>
      </c>
      <c r="E325" s="316">
        <v>1457</v>
      </c>
      <c r="F325" s="316">
        <v>33376</v>
      </c>
      <c r="G325" s="316">
        <v>0</v>
      </c>
      <c r="H325" s="316">
        <v>0</v>
      </c>
      <c r="I325" s="316">
        <v>0</v>
      </c>
      <c r="J325" s="316">
        <v>0</v>
      </c>
      <c r="K325" s="316">
        <v>0</v>
      </c>
      <c r="L325" s="316">
        <v>0</v>
      </c>
      <c r="M325" s="316">
        <v>33376</v>
      </c>
      <c r="N325" s="316">
        <v>0</v>
      </c>
      <c r="O325" s="316">
        <v>0</v>
      </c>
      <c r="P325" s="316">
        <v>0</v>
      </c>
      <c r="Q325" s="316">
        <v>0</v>
      </c>
      <c r="R325" s="316">
        <v>0</v>
      </c>
      <c r="S325" s="316">
        <v>0</v>
      </c>
      <c r="T325" s="316">
        <v>0</v>
      </c>
      <c r="U325" s="316">
        <v>0</v>
      </c>
      <c r="V325" s="316">
        <v>40</v>
      </c>
      <c r="W325" s="316">
        <v>8016</v>
      </c>
      <c r="X325" s="316">
        <v>212</v>
      </c>
      <c r="Y325" s="316">
        <v>25108</v>
      </c>
      <c r="Z325" s="316">
        <v>14372</v>
      </c>
      <c r="AA325" s="316">
        <v>25000</v>
      </c>
      <c r="AB325" s="316">
        <v>0</v>
      </c>
      <c r="AC325" s="316">
        <v>-7625</v>
      </c>
    </row>
    <row r="326" spans="1:29">
      <c r="A326" s="243" t="s">
        <v>1431</v>
      </c>
      <c r="B326" s="316">
        <v>0</v>
      </c>
      <c r="C326" s="316">
        <v>7450</v>
      </c>
      <c r="D326" s="316">
        <v>5850</v>
      </c>
      <c r="E326" s="316">
        <v>0</v>
      </c>
      <c r="F326" s="316">
        <v>13300</v>
      </c>
      <c r="G326" s="316">
        <v>0</v>
      </c>
      <c r="H326" s="316">
        <v>0</v>
      </c>
      <c r="I326" s="316">
        <v>0</v>
      </c>
      <c r="J326" s="316">
        <v>0</v>
      </c>
      <c r="K326" s="316">
        <v>0</v>
      </c>
      <c r="L326" s="316">
        <v>0</v>
      </c>
      <c r="M326" s="316">
        <v>13300</v>
      </c>
      <c r="N326" s="316">
        <v>0</v>
      </c>
      <c r="O326" s="316">
        <v>0</v>
      </c>
      <c r="P326" s="316">
        <v>0</v>
      </c>
      <c r="Q326" s="316">
        <v>0</v>
      </c>
      <c r="R326" s="316">
        <v>0</v>
      </c>
      <c r="S326" s="316">
        <v>0</v>
      </c>
      <c r="T326" s="316">
        <v>0</v>
      </c>
      <c r="U326" s="316">
        <v>0</v>
      </c>
      <c r="V326" s="316">
        <v>0</v>
      </c>
      <c r="W326" s="316">
        <v>9200</v>
      </c>
      <c r="X326" s="316">
        <v>0</v>
      </c>
      <c r="Y326" s="316">
        <v>4100</v>
      </c>
      <c r="Z326" s="316">
        <v>4100</v>
      </c>
      <c r="AA326" s="316">
        <v>0</v>
      </c>
      <c r="AB326" s="316">
        <v>0</v>
      </c>
      <c r="AC326" s="316">
        <v>0</v>
      </c>
    </row>
    <row r="327" spans="1:29">
      <c r="A327" s="243" t="s">
        <v>1872</v>
      </c>
      <c r="B327" s="316">
        <v>0</v>
      </c>
      <c r="C327" s="316">
        <v>5239.05</v>
      </c>
      <c r="D327" s="316">
        <v>10438.5095</v>
      </c>
      <c r="E327" s="316">
        <v>0</v>
      </c>
      <c r="F327" s="316">
        <v>15677.559499999999</v>
      </c>
      <c r="G327" s="316">
        <v>0</v>
      </c>
      <c r="H327" s="316">
        <v>0</v>
      </c>
      <c r="I327" s="316">
        <v>0</v>
      </c>
      <c r="J327" s="316">
        <v>0</v>
      </c>
      <c r="K327" s="316">
        <v>0</v>
      </c>
      <c r="L327" s="316">
        <v>0</v>
      </c>
      <c r="M327" s="316">
        <v>15677.559499999999</v>
      </c>
      <c r="N327" s="316">
        <v>0</v>
      </c>
      <c r="O327" s="316">
        <v>0</v>
      </c>
      <c r="P327" s="316">
        <v>0</v>
      </c>
      <c r="Q327" s="316">
        <v>0</v>
      </c>
      <c r="R327" s="316">
        <v>0</v>
      </c>
      <c r="S327" s="316">
        <v>0</v>
      </c>
      <c r="T327" s="316">
        <v>0</v>
      </c>
      <c r="U327" s="316">
        <v>0</v>
      </c>
      <c r="V327" s="316">
        <v>0</v>
      </c>
      <c r="W327" s="316">
        <v>1762</v>
      </c>
      <c r="X327" s="316">
        <v>8677</v>
      </c>
      <c r="Y327" s="316">
        <v>5239.05</v>
      </c>
      <c r="Z327" s="316">
        <v>4746.05</v>
      </c>
      <c r="AA327" s="316">
        <v>0</v>
      </c>
      <c r="AB327" s="316">
        <v>0</v>
      </c>
      <c r="AC327" s="316">
        <v>0</v>
      </c>
    </row>
    <row r="328" spans="1:29">
      <c r="A328" s="243" t="s">
        <v>2298</v>
      </c>
      <c r="B328" s="316">
        <v>500</v>
      </c>
      <c r="C328" s="316">
        <v>34729</v>
      </c>
      <c r="D328" s="316">
        <v>25796</v>
      </c>
      <c r="E328" s="316">
        <v>0</v>
      </c>
      <c r="F328" s="316">
        <v>61025</v>
      </c>
      <c r="G328" s="316">
        <v>0</v>
      </c>
      <c r="H328" s="316">
        <v>0</v>
      </c>
      <c r="I328" s="316">
        <v>0</v>
      </c>
      <c r="J328" s="316">
        <v>0</v>
      </c>
      <c r="K328" s="316">
        <v>0</v>
      </c>
      <c r="L328" s="316">
        <v>0</v>
      </c>
      <c r="M328" s="316">
        <v>61025</v>
      </c>
      <c r="N328" s="316">
        <v>1000</v>
      </c>
      <c r="O328" s="316">
        <v>0</v>
      </c>
      <c r="P328" s="316">
        <v>0</v>
      </c>
      <c r="Q328" s="316">
        <v>0</v>
      </c>
      <c r="R328" s="316">
        <v>1000</v>
      </c>
      <c r="S328" s="316">
        <v>0</v>
      </c>
      <c r="T328" s="316">
        <v>0</v>
      </c>
      <c r="U328" s="316">
        <v>0</v>
      </c>
      <c r="V328" s="316">
        <v>11800</v>
      </c>
      <c r="W328" s="316">
        <v>1640</v>
      </c>
      <c r="X328" s="316">
        <v>14387</v>
      </c>
      <c r="Y328" s="316">
        <v>33198</v>
      </c>
      <c r="Z328" s="316">
        <v>27893</v>
      </c>
      <c r="AA328" s="316">
        <v>-709</v>
      </c>
      <c r="AB328" s="316">
        <v>-2556</v>
      </c>
      <c r="AC328" s="316">
        <v>-9230</v>
      </c>
    </row>
    <row r="329" spans="1:29">
      <c r="A329" s="243" t="s">
        <v>2061</v>
      </c>
      <c r="B329" s="316">
        <v>0</v>
      </c>
      <c r="C329" s="316">
        <v>10204</v>
      </c>
      <c r="D329" s="316">
        <v>2140</v>
      </c>
      <c r="E329" s="316">
        <v>7312</v>
      </c>
      <c r="F329" s="316">
        <v>19656</v>
      </c>
      <c r="G329" s="316">
        <v>0</v>
      </c>
      <c r="H329" s="316">
        <v>0</v>
      </c>
      <c r="I329" s="316">
        <v>0</v>
      </c>
      <c r="J329" s="316">
        <v>0</v>
      </c>
      <c r="K329" s="316">
        <v>0</v>
      </c>
      <c r="L329" s="316">
        <v>0</v>
      </c>
      <c r="M329" s="316">
        <v>19656</v>
      </c>
      <c r="N329" s="316">
        <v>300</v>
      </c>
      <c r="O329" s="316">
        <v>0</v>
      </c>
      <c r="P329" s="316">
        <v>0</v>
      </c>
      <c r="Q329" s="316">
        <v>0</v>
      </c>
      <c r="R329" s="316">
        <v>300</v>
      </c>
      <c r="S329" s="316">
        <v>0</v>
      </c>
      <c r="T329" s="316">
        <v>0</v>
      </c>
      <c r="U329" s="316">
        <v>0</v>
      </c>
      <c r="V329" s="316">
        <v>901</v>
      </c>
      <c r="W329" s="316">
        <v>300</v>
      </c>
      <c r="X329" s="316">
        <v>0</v>
      </c>
      <c r="Y329" s="316">
        <v>18455</v>
      </c>
      <c r="Z329" s="316">
        <v>17528</v>
      </c>
      <c r="AA329" s="316">
        <v>15455</v>
      </c>
      <c r="AB329" s="316">
        <v>0</v>
      </c>
      <c r="AC329" s="316">
        <v>0</v>
      </c>
    </row>
    <row r="330" spans="1:29">
      <c r="A330" s="243" t="s">
        <v>1633</v>
      </c>
      <c r="B330" s="316">
        <v>0</v>
      </c>
      <c r="C330" s="316">
        <v>2803</v>
      </c>
      <c r="D330" s="316">
        <v>5399</v>
      </c>
      <c r="E330" s="316">
        <v>1735</v>
      </c>
      <c r="F330" s="316">
        <v>9937</v>
      </c>
      <c r="G330" s="316">
        <v>0</v>
      </c>
      <c r="H330" s="316">
        <v>0</v>
      </c>
      <c r="I330" s="316">
        <v>0</v>
      </c>
      <c r="J330" s="316">
        <v>0</v>
      </c>
      <c r="K330" s="316">
        <v>0</v>
      </c>
      <c r="L330" s="316">
        <v>0</v>
      </c>
      <c r="M330" s="316">
        <v>9937</v>
      </c>
      <c r="N330" s="316">
        <v>0</v>
      </c>
      <c r="O330" s="316">
        <v>0</v>
      </c>
      <c r="P330" s="316">
        <v>0</v>
      </c>
      <c r="Q330" s="316">
        <v>0</v>
      </c>
      <c r="R330" s="316">
        <v>0</v>
      </c>
      <c r="S330" s="316">
        <v>0</v>
      </c>
      <c r="T330" s="316">
        <v>0</v>
      </c>
      <c r="U330" s="316">
        <v>0</v>
      </c>
      <c r="V330" s="316">
        <v>0</v>
      </c>
      <c r="W330" s="316">
        <v>0</v>
      </c>
      <c r="X330" s="316">
        <v>0</v>
      </c>
      <c r="Y330" s="316">
        <v>9937</v>
      </c>
      <c r="Z330" s="316">
        <v>3015</v>
      </c>
      <c r="AA330" s="316">
        <v>7487</v>
      </c>
      <c r="AB330" s="316">
        <v>0</v>
      </c>
      <c r="AC330" s="316">
        <v>0</v>
      </c>
    </row>
    <row r="331" spans="1:29">
      <c r="A331" s="243" t="s">
        <v>1340</v>
      </c>
      <c r="B331" s="316">
        <v>0</v>
      </c>
      <c r="C331" s="316">
        <v>873</v>
      </c>
      <c r="D331" s="316">
        <v>4526</v>
      </c>
      <c r="E331" s="316">
        <v>2014</v>
      </c>
      <c r="F331" s="316">
        <v>7413</v>
      </c>
      <c r="G331" s="316">
        <v>0</v>
      </c>
      <c r="H331" s="316">
        <v>0</v>
      </c>
      <c r="I331" s="316">
        <v>0</v>
      </c>
      <c r="J331" s="316">
        <v>0</v>
      </c>
      <c r="K331" s="316">
        <v>0</v>
      </c>
      <c r="L331" s="316">
        <v>0</v>
      </c>
      <c r="M331" s="316">
        <v>7413</v>
      </c>
      <c r="N331" s="316">
        <v>0</v>
      </c>
      <c r="O331" s="316">
        <v>0</v>
      </c>
      <c r="P331" s="316">
        <v>0</v>
      </c>
      <c r="Q331" s="316">
        <v>0</v>
      </c>
      <c r="R331" s="316">
        <v>0</v>
      </c>
      <c r="S331" s="316">
        <v>0</v>
      </c>
      <c r="T331" s="316">
        <v>0</v>
      </c>
      <c r="U331" s="316">
        <v>0</v>
      </c>
      <c r="V331" s="316">
        <v>0</v>
      </c>
      <c r="W331" s="316">
        <v>0</v>
      </c>
      <c r="X331" s="316">
        <v>7413</v>
      </c>
      <c r="Y331" s="316">
        <v>0</v>
      </c>
      <c r="Z331" s="316">
        <v>-491</v>
      </c>
      <c r="AA331" s="316">
        <v>500</v>
      </c>
      <c r="AB331" s="316">
        <v>-1692</v>
      </c>
      <c r="AC331" s="316">
        <v>-3000</v>
      </c>
    </row>
    <row r="332" spans="1:29">
      <c r="A332" s="243" t="s">
        <v>2274</v>
      </c>
      <c r="B332" s="316">
        <v>0</v>
      </c>
      <c r="C332" s="316">
        <v>37000</v>
      </c>
      <c r="D332" s="316">
        <v>12400</v>
      </c>
      <c r="E332" s="316">
        <v>0</v>
      </c>
      <c r="F332" s="316">
        <v>49400</v>
      </c>
      <c r="G332" s="316">
        <v>0</v>
      </c>
      <c r="H332" s="316">
        <v>0</v>
      </c>
      <c r="I332" s="316">
        <v>0</v>
      </c>
      <c r="J332" s="316">
        <v>0</v>
      </c>
      <c r="K332" s="316">
        <v>0</v>
      </c>
      <c r="L332" s="316">
        <v>0</v>
      </c>
      <c r="M332" s="316">
        <v>49400</v>
      </c>
      <c r="N332" s="316">
        <v>3200</v>
      </c>
      <c r="O332" s="316">
        <v>0</v>
      </c>
      <c r="P332" s="316">
        <v>0</v>
      </c>
      <c r="Q332" s="316">
        <v>0</v>
      </c>
      <c r="R332" s="316">
        <v>3200</v>
      </c>
      <c r="S332" s="316">
        <v>0</v>
      </c>
      <c r="T332" s="316">
        <v>0</v>
      </c>
      <c r="U332" s="316">
        <v>0</v>
      </c>
      <c r="V332" s="316">
        <v>0</v>
      </c>
      <c r="W332" s="316">
        <v>7000</v>
      </c>
      <c r="X332" s="316">
        <v>5400</v>
      </c>
      <c r="Y332" s="316">
        <v>37000</v>
      </c>
      <c r="Z332" s="316">
        <v>34994</v>
      </c>
      <c r="AA332" s="316">
        <v>21700</v>
      </c>
      <c r="AB332" s="316">
        <v>0</v>
      </c>
      <c r="AC332" s="316">
        <v>-15000</v>
      </c>
    </row>
    <row r="333" spans="1:29">
      <c r="A333" s="243" t="s">
        <v>2094</v>
      </c>
      <c r="B333" s="316">
        <v>0</v>
      </c>
      <c r="C333" s="316">
        <v>5353</v>
      </c>
      <c r="D333" s="316">
        <v>7852</v>
      </c>
      <c r="E333" s="316">
        <v>2159</v>
      </c>
      <c r="F333" s="316">
        <v>15364</v>
      </c>
      <c r="G333" s="316">
        <v>0</v>
      </c>
      <c r="H333" s="316">
        <v>0</v>
      </c>
      <c r="I333" s="316">
        <v>0</v>
      </c>
      <c r="J333" s="316">
        <v>0</v>
      </c>
      <c r="K333" s="316">
        <v>0</v>
      </c>
      <c r="L333" s="316">
        <v>0</v>
      </c>
      <c r="M333" s="316">
        <v>15364</v>
      </c>
      <c r="N333" s="316">
        <v>430</v>
      </c>
      <c r="O333" s="316">
        <v>0</v>
      </c>
      <c r="P333" s="316">
        <v>20</v>
      </c>
      <c r="Q333" s="316">
        <v>0</v>
      </c>
      <c r="R333" s="316">
        <v>450</v>
      </c>
      <c r="S333" s="316">
        <v>0</v>
      </c>
      <c r="T333" s="316">
        <v>0</v>
      </c>
      <c r="U333" s="316">
        <v>0</v>
      </c>
      <c r="V333" s="316">
        <v>0</v>
      </c>
      <c r="W333" s="316">
        <v>450</v>
      </c>
      <c r="X333" s="316">
        <v>3453</v>
      </c>
      <c r="Y333" s="316">
        <v>11461</v>
      </c>
      <c r="Z333" s="316">
        <v>7624</v>
      </c>
      <c r="AA333" s="316">
        <v>-1600</v>
      </c>
      <c r="AB333" s="316">
        <v>0</v>
      </c>
      <c r="AC333" s="316">
        <v>0</v>
      </c>
    </row>
    <row r="334" spans="1:29">
      <c r="A334" s="243" t="s">
        <v>2265</v>
      </c>
      <c r="B334" s="316">
        <v>0</v>
      </c>
      <c r="C334" s="316">
        <v>8567</v>
      </c>
      <c r="D334" s="316">
        <v>18469</v>
      </c>
      <c r="E334" s="316">
        <v>1588</v>
      </c>
      <c r="F334" s="316">
        <v>28624</v>
      </c>
      <c r="G334" s="316">
        <v>0</v>
      </c>
      <c r="H334" s="316">
        <v>0</v>
      </c>
      <c r="I334" s="316">
        <v>0</v>
      </c>
      <c r="J334" s="316">
        <v>0</v>
      </c>
      <c r="K334" s="316">
        <v>0</v>
      </c>
      <c r="L334" s="316">
        <v>0</v>
      </c>
      <c r="M334" s="316">
        <v>28624</v>
      </c>
      <c r="N334" s="316">
        <v>500</v>
      </c>
      <c r="O334" s="316">
        <v>0</v>
      </c>
      <c r="P334" s="316">
        <v>0</v>
      </c>
      <c r="Q334" s="316">
        <v>0</v>
      </c>
      <c r="R334" s="316">
        <v>500</v>
      </c>
      <c r="S334" s="316">
        <v>0</v>
      </c>
      <c r="T334" s="316">
        <v>0</v>
      </c>
      <c r="U334" s="316">
        <v>0</v>
      </c>
      <c r="V334" s="316">
        <v>0</v>
      </c>
      <c r="W334" s="316">
        <v>500</v>
      </c>
      <c r="X334" s="316">
        <v>1030</v>
      </c>
      <c r="Y334" s="316">
        <v>27094</v>
      </c>
      <c r="Z334" s="316">
        <v>21760</v>
      </c>
      <c r="AA334" s="316">
        <v>22093</v>
      </c>
      <c r="AB334" s="316">
        <v>0</v>
      </c>
      <c r="AC334" s="316">
        <v>5000</v>
      </c>
    </row>
    <row r="335" spans="1:29">
      <c r="A335" s="243" t="s">
        <v>2235</v>
      </c>
      <c r="B335" s="316">
        <v>0</v>
      </c>
      <c r="C335" s="316">
        <v>2670</v>
      </c>
      <c r="D335" s="316">
        <v>7147</v>
      </c>
      <c r="E335" s="316">
        <v>0</v>
      </c>
      <c r="F335" s="316">
        <v>9817</v>
      </c>
      <c r="G335" s="316">
        <v>0</v>
      </c>
      <c r="H335" s="316">
        <v>0</v>
      </c>
      <c r="I335" s="316">
        <v>0</v>
      </c>
      <c r="J335" s="316">
        <v>0</v>
      </c>
      <c r="K335" s="316">
        <v>0</v>
      </c>
      <c r="L335" s="316">
        <v>0</v>
      </c>
      <c r="M335" s="316">
        <v>9817</v>
      </c>
      <c r="N335" s="316">
        <v>0</v>
      </c>
      <c r="O335" s="316">
        <v>0</v>
      </c>
      <c r="P335" s="316">
        <v>0</v>
      </c>
      <c r="Q335" s="316">
        <v>0</v>
      </c>
      <c r="R335" s="316">
        <v>0</v>
      </c>
      <c r="S335" s="316">
        <v>0</v>
      </c>
      <c r="T335" s="316">
        <v>0</v>
      </c>
      <c r="U335" s="316">
        <v>0</v>
      </c>
      <c r="V335" s="316">
        <v>0</v>
      </c>
      <c r="W335" s="316">
        <v>6156</v>
      </c>
      <c r="X335" s="316">
        <v>0</v>
      </c>
      <c r="Y335" s="316">
        <v>3661</v>
      </c>
      <c r="Z335" s="316">
        <v>-270</v>
      </c>
      <c r="AA335" s="316">
        <v>997</v>
      </c>
      <c r="AB335" s="316">
        <v>0</v>
      </c>
      <c r="AC335" s="316">
        <v>0</v>
      </c>
    </row>
    <row r="336" spans="1:29">
      <c r="A336" s="243" t="s">
        <v>1395</v>
      </c>
      <c r="B336" s="316">
        <v>6000</v>
      </c>
      <c r="C336" s="316">
        <v>6593</v>
      </c>
      <c r="D336" s="316">
        <v>6429</v>
      </c>
      <c r="E336" s="316">
        <v>50</v>
      </c>
      <c r="F336" s="316">
        <v>19072</v>
      </c>
      <c r="G336" s="316">
        <v>0</v>
      </c>
      <c r="H336" s="316">
        <v>0</v>
      </c>
      <c r="I336" s="316">
        <v>0</v>
      </c>
      <c r="J336" s="316">
        <v>0</v>
      </c>
      <c r="K336" s="316">
        <v>0</v>
      </c>
      <c r="L336" s="316">
        <v>0</v>
      </c>
      <c r="M336" s="316">
        <v>19072</v>
      </c>
      <c r="N336" s="316">
        <v>0</v>
      </c>
      <c r="O336" s="316">
        <v>0</v>
      </c>
      <c r="P336" s="316">
        <v>0</v>
      </c>
      <c r="Q336" s="316">
        <v>0</v>
      </c>
      <c r="R336" s="316">
        <v>0</v>
      </c>
      <c r="S336" s="316">
        <v>0</v>
      </c>
      <c r="T336" s="316">
        <v>0</v>
      </c>
      <c r="U336" s="316">
        <v>0</v>
      </c>
      <c r="V336" s="316">
        <v>622</v>
      </c>
      <c r="W336" s="316">
        <v>1050</v>
      </c>
      <c r="X336" s="316">
        <v>4741</v>
      </c>
      <c r="Y336" s="316">
        <v>12659</v>
      </c>
      <c r="Z336" s="316">
        <v>11753</v>
      </c>
      <c r="AA336" s="316">
        <v>2501</v>
      </c>
      <c r="AB336" s="316">
        <v>-860</v>
      </c>
      <c r="AC336" s="316">
        <v>-9000</v>
      </c>
    </row>
    <row r="337" spans="1:29">
      <c r="A337" s="243" t="s">
        <v>1902</v>
      </c>
      <c r="B337" s="316">
        <v>0</v>
      </c>
      <c r="C337" s="316">
        <v>4526</v>
      </c>
      <c r="D337" s="316">
        <v>6304</v>
      </c>
      <c r="E337" s="316">
        <v>0</v>
      </c>
      <c r="F337" s="316">
        <v>10830</v>
      </c>
      <c r="G337" s="316">
        <v>0</v>
      </c>
      <c r="H337" s="316">
        <v>0</v>
      </c>
      <c r="I337" s="316">
        <v>0</v>
      </c>
      <c r="J337" s="316">
        <v>0</v>
      </c>
      <c r="K337" s="316">
        <v>0</v>
      </c>
      <c r="L337" s="316">
        <v>0</v>
      </c>
      <c r="M337" s="316">
        <v>10830</v>
      </c>
      <c r="N337" s="316">
        <v>0</v>
      </c>
      <c r="O337" s="316">
        <v>0</v>
      </c>
      <c r="P337" s="316">
        <v>0</v>
      </c>
      <c r="Q337" s="316">
        <v>0</v>
      </c>
      <c r="R337" s="316">
        <v>0</v>
      </c>
      <c r="S337" s="316">
        <v>0</v>
      </c>
      <c r="T337" s="316">
        <v>0</v>
      </c>
      <c r="U337" s="316">
        <v>0</v>
      </c>
      <c r="V337" s="316">
        <v>0</v>
      </c>
      <c r="W337" s="316">
        <v>732</v>
      </c>
      <c r="X337" s="316">
        <v>600</v>
      </c>
      <c r="Y337" s="316">
        <v>9498</v>
      </c>
      <c r="Z337" s="316">
        <v>5739</v>
      </c>
      <c r="AA337" s="316">
        <v>5467</v>
      </c>
      <c r="AB337" s="316">
        <v>0</v>
      </c>
      <c r="AC337" s="316">
        <v>-4483</v>
      </c>
    </row>
    <row r="338" spans="1:29">
      <c r="A338" s="243" t="s">
        <v>1731</v>
      </c>
      <c r="B338" s="316">
        <v>0</v>
      </c>
      <c r="C338" s="316">
        <v>2006</v>
      </c>
      <c r="D338" s="316">
        <v>8832</v>
      </c>
      <c r="E338" s="316">
        <v>0</v>
      </c>
      <c r="F338" s="316">
        <v>10838</v>
      </c>
      <c r="G338" s="316">
        <v>0</v>
      </c>
      <c r="H338" s="316">
        <v>0</v>
      </c>
      <c r="I338" s="316">
        <v>0</v>
      </c>
      <c r="J338" s="316">
        <v>0</v>
      </c>
      <c r="K338" s="316">
        <v>0</v>
      </c>
      <c r="L338" s="316">
        <v>0</v>
      </c>
      <c r="M338" s="316">
        <v>10838</v>
      </c>
      <c r="N338" s="316">
        <v>68</v>
      </c>
      <c r="O338" s="316">
        <v>0</v>
      </c>
      <c r="P338" s="316">
        <v>0</v>
      </c>
      <c r="Q338" s="316">
        <v>0</v>
      </c>
      <c r="R338" s="316">
        <v>68</v>
      </c>
      <c r="S338" s="316">
        <v>0</v>
      </c>
      <c r="T338" s="316">
        <v>0</v>
      </c>
      <c r="U338" s="316">
        <v>0</v>
      </c>
      <c r="V338" s="316">
        <v>225</v>
      </c>
      <c r="W338" s="316">
        <v>3310</v>
      </c>
      <c r="X338" s="316">
        <v>0</v>
      </c>
      <c r="Y338" s="316">
        <v>7303</v>
      </c>
      <c r="Z338" s="316">
        <v>1944</v>
      </c>
      <c r="AA338" s="316">
        <v>-882</v>
      </c>
      <c r="AB338" s="316">
        <v>0</v>
      </c>
      <c r="AC338" s="316">
        <v>-14100</v>
      </c>
    </row>
    <row r="339" spans="1:29">
      <c r="A339" s="243" t="s">
        <v>1713</v>
      </c>
      <c r="B339" s="316">
        <v>0</v>
      </c>
      <c r="C339" s="316">
        <v>2226</v>
      </c>
      <c r="D339" s="316">
        <v>9273</v>
      </c>
      <c r="E339" s="316">
        <v>1284</v>
      </c>
      <c r="F339" s="316">
        <v>12783</v>
      </c>
      <c r="G339" s="316">
        <v>0</v>
      </c>
      <c r="H339" s="316">
        <v>0</v>
      </c>
      <c r="I339" s="316">
        <v>0</v>
      </c>
      <c r="J339" s="316">
        <v>0</v>
      </c>
      <c r="K339" s="316">
        <v>0</v>
      </c>
      <c r="L339" s="316">
        <v>0</v>
      </c>
      <c r="M339" s="316">
        <v>12783</v>
      </c>
      <c r="N339" s="316">
        <v>0</v>
      </c>
      <c r="O339" s="316">
        <v>0</v>
      </c>
      <c r="P339" s="316">
        <v>0</v>
      </c>
      <c r="Q339" s="316">
        <v>0</v>
      </c>
      <c r="R339" s="316">
        <v>0</v>
      </c>
      <c r="S339" s="316">
        <v>0</v>
      </c>
      <c r="T339" s="316">
        <v>0</v>
      </c>
      <c r="U339" s="316">
        <v>0</v>
      </c>
      <c r="V339" s="316">
        <v>1084</v>
      </c>
      <c r="W339" s="316">
        <v>0</v>
      </c>
      <c r="X339" s="316">
        <v>100</v>
      </c>
      <c r="Y339" s="316">
        <v>11599</v>
      </c>
      <c r="Z339" s="316">
        <v>7622</v>
      </c>
      <c r="AA339" s="316">
        <v>11599</v>
      </c>
      <c r="AB339" s="316">
        <v>0</v>
      </c>
      <c r="AC339" s="316">
        <v>0</v>
      </c>
    </row>
    <row r="340" spans="1:29">
      <c r="A340" s="243" t="s">
        <v>1878</v>
      </c>
      <c r="B340" s="316">
        <v>0</v>
      </c>
      <c r="C340" s="316">
        <v>2486</v>
      </c>
      <c r="D340" s="316">
        <v>8725</v>
      </c>
      <c r="E340" s="316">
        <v>0</v>
      </c>
      <c r="F340" s="316">
        <v>11211</v>
      </c>
      <c r="G340" s="316">
        <v>0</v>
      </c>
      <c r="H340" s="316">
        <v>0</v>
      </c>
      <c r="I340" s="316">
        <v>0</v>
      </c>
      <c r="J340" s="316">
        <v>0</v>
      </c>
      <c r="K340" s="316">
        <v>0</v>
      </c>
      <c r="L340" s="316">
        <v>0</v>
      </c>
      <c r="M340" s="316">
        <v>11211</v>
      </c>
      <c r="N340" s="316">
        <v>1063</v>
      </c>
      <c r="O340" s="316">
        <v>0</v>
      </c>
      <c r="P340" s="316">
        <v>0</v>
      </c>
      <c r="Q340" s="316">
        <v>0</v>
      </c>
      <c r="R340" s="316">
        <v>1063</v>
      </c>
      <c r="S340" s="316">
        <v>0</v>
      </c>
      <c r="T340" s="316">
        <v>0</v>
      </c>
      <c r="U340" s="316">
        <v>0</v>
      </c>
      <c r="V340" s="316">
        <v>110</v>
      </c>
      <c r="W340" s="316">
        <v>1063</v>
      </c>
      <c r="X340" s="316">
        <v>1066</v>
      </c>
      <c r="Y340" s="316">
        <v>8972</v>
      </c>
      <c r="Z340" s="316">
        <v>-2129</v>
      </c>
      <c r="AA340" s="316">
        <v>6764</v>
      </c>
      <c r="AB340" s="316">
        <v>0</v>
      </c>
      <c r="AC340" s="316">
        <v>0</v>
      </c>
    </row>
    <row r="341" spans="1:29">
      <c r="A341" s="243" t="s">
        <v>1283</v>
      </c>
      <c r="B341" s="316">
        <v>200</v>
      </c>
      <c r="C341" s="316">
        <v>16364</v>
      </c>
      <c r="D341" s="316">
        <v>5587</v>
      </c>
      <c r="E341" s="316">
        <v>1147</v>
      </c>
      <c r="F341" s="316">
        <v>23298</v>
      </c>
      <c r="G341" s="316">
        <v>0</v>
      </c>
      <c r="H341" s="316">
        <v>0</v>
      </c>
      <c r="I341" s="316">
        <v>0</v>
      </c>
      <c r="J341" s="316">
        <v>0</v>
      </c>
      <c r="K341" s="316">
        <v>0</v>
      </c>
      <c r="L341" s="316">
        <v>0</v>
      </c>
      <c r="M341" s="316">
        <v>23298</v>
      </c>
      <c r="N341" s="316">
        <v>0</v>
      </c>
      <c r="O341" s="316">
        <v>0</v>
      </c>
      <c r="P341" s="316">
        <v>0</v>
      </c>
      <c r="Q341" s="316">
        <v>0</v>
      </c>
      <c r="R341" s="316">
        <v>0</v>
      </c>
      <c r="S341" s="316">
        <v>0</v>
      </c>
      <c r="T341" s="316">
        <v>0</v>
      </c>
      <c r="U341" s="316">
        <v>0</v>
      </c>
      <c r="V341" s="316">
        <v>187</v>
      </c>
      <c r="W341" s="316">
        <v>0</v>
      </c>
      <c r="X341" s="316">
        <v>2773</v>
      </c>
      <c r="Y341" s="316">
        <v>20338</v>
      </c>
      <c r="Z341" s="316">
        <v>20338</v>
      </c>
      <c r="AA341" s="316">
        <v>19786</v>
      </c>
      <c r="AB341" s="316">
        <v>0</v>
      </c>
      <c r="AC341" s="316">
        <v>9500</v>
      </c>
    </row>
    <row r="342" spans="1:29">
      <c r="A342" s="243" t="s">
        <v>1815</v>
      </c>
      <c r="B342" s="316">
        <v>0</v>
      </c>
      <c r="C342" s="316">
        <v>5900</v>
      </c>
      <c r="D342" s="316">
        <v>6134</v>
      </c>
      <c r="E342" s="316">
        <v>471</v>
      </c>
      <c r="F342" s="316">
        <v>12505</v>
      </c>
      <c r="G342" s="316">
        <v>0</v>
      </c>
      <c r="H342" s="316">
        <v>0</v>
      </c>
      <c r="I342" s="316">
        <v>0</v>
      </c>
      <c r="J342" s="316">
        <v>0</v>
      </c>
      <c r="K342" s="316">
        <v>0</v>
      </c>
      <c r="L342" s="316">
        <v>0</v>
      </c>
      <c r="M342" s="316">
        <v>12505</v>
      </c>
      <c r="N342" s="316">
        <v>1975</v>
      </c>
      <c r="O342" s="316">
        <v>0</v>
      </c>
      <c r="P342" s="316">
        <v>0</v>
      </c>
      <c r="Q342" s="316">
        <v>0</v>
      </c>
      <c r="R342" s="316">
        <v>1975</v>
      </c>
      <c r="S342" s="316">
        <v>0</v>
      </c>
      <c r="T342" s="316">
        <v>0</v>
      </c>
      <c r="U342" s="316">
        <v>0</v>
      </c>
      <c r="V342" s="316">
        <v>0</v>
      </c>
      <c r="W342" s="316">
        <v>1975</v>
      </c>
      <c r="X342" s="316">
        <v>5671</v>
      </c>
      <c r="Y342" s="316">
        <v>4859</v>
      </c>
      <c r="Z342" s="316">
        <v>1976</v>
      </c>
      <c r="AA342" s="316">
        <v>2160</v>
      </c>
      <c r="AB342" s="316">
        <v>-1910</v>
      </c>
      <c r="AC342" s="316">
        <v>-1000</v>
      </c>
    </row>
    <row r="343" spans="1:29">
      <c r="A343" s="243" t="s">
        <v>2118</v>
      </c>
      <c r="B343" s="316">
        <v>1360</v>
      </c>
      <c r="C343" s="316">
        <v>0</v>
      </c>
      <c r="D343" s="316">
        <v>4830</v>
      </c>
      <c r="E343" s="316">
        <v>362</v>
      </c>
      <c r="F343" s="316">
        <v>6552</v>
      </c>
      <c r="G343" s="316">
        <v>0</v>
      </c>
      <c r="H343" s="316">
        <v>0</v>
      </c>
      <c r="I343" s="316">
        <v>0</v>
      </c>
      <c r="J343" s="316">
        <v>0</v>
      </c>
      <c r="K343" s="316">
        <v>0</v>
      </c>
      <c r="L343" s="316">
        <v>0</v>
      </c>
      <c r="M343" s="316">
        <v>6552</v>
      </c>
      <c r="N343" s="316">
        <v>1115</v>
      </c>
      <c r="O343" s="316">
        <v>0</v>
      </c>
      <c r="P343" s="316">
        <v>0</v>
      </c>
      <c r="Q343" s="316">
        <v>0</v>
      </c>
      <c r="R343" s="316">
        <v>1115</v>
      </c>
      <c r="S343" s="316">
        <v>0</v>
      </c>
      <c r="T343" s="316">
        <v>0</v>
      </c>
      <c r="U343" s="316">
        <v>0</v>
      </c>
      <c r="V343" s="316">
        <v>100</v>
      </c>
      <c r="W343" s="316">
        <v>1115</v>
      </c>
      <c r="X343" s="316">
        <v>4387</v>
      </c>
      <c r="Y343" s="316">
        <v>950</v>
      </c>
      <c r="Z343" s="316">
        <v>-146</v>
      </c>
      <c r="AA343" s="316">
        <v>-389</v>
      </c>
      <c r="AB343" s="316">
        <v>-708</v>
      </c>
      <c r="AC343" s="316">
        <v>10500</v>
      </c>
    </row>
    <row r="344" spans="1:29">
      <c r="A344" s="243" t="s">
        <v>1182</v>
      </c>
      <c r="B344" s="316">
        <v>0</v>
      </c>
      <c r="C344" s="316">
        <v>2681</v>
      </c>
      <c r="D344" s="316">
        <v>4373</v>
      </c>
      <c r="E344" s="316">
        <v>0</v>
      </c>
      <c r="F344" s="316">
        <v>7054</v>
      </c>
      <c r="G344" s="316">
        <v>0</v>
      </c>
      <c r="H344" s="316">
        <v>0</v>
      </c>
      <c r="I344" s="316">
        <v>0</v>
      </c>
      <c r="J344" s="316">
        <v>0</v>
      </c>
      <c r="K344" s="316">
        <v>0</v>
      </c>
      <c r="L344" s="316">
        <v>0</v>
      </c>
      <c r="M344" s="316">
        <v>7054</v>
      </c>
      <c r="N344" s="316">
        <v>2000</v>
      </c>
      <c r="O344" s="316">
        <v>0</v>
      </c>
      <c r="P344" s="316">
        <v>0</v>
      </c>
      <c r="Q344" s="316">
        <v>0</v>
      </c>
      <c r="R344" s="316">
        <v>2000</v>
      </c>
      <c r="S344" s="316">
        <v>0</v>
      </c>
      <c r="T344" s="316">
        <v>0</v>
      </c>
      <c r="U344" s="316">
        <v>0</v>
      </c>
      <c r="V344" s="316">
        <v>0</v>
      </c>
      <c r="W344" s="316">
        <v>2000</v>
      </c>
      <c r="X344" s="316">
        <v>128</v>
      </c>
      <c r="Y344" s="316">
        <v>4926</v>
      </c>
      <c r="Z344" s="316">
        <v>3424</v>
      </c>
      <c r="AA344" s="316">
        <v>4926</v>
      </c>
      <c r="AB344" s="316">
        <v>0</v>
      </c>
      <c r="AC344" s="316">
        <v>0</v>
      </c>
    </row>
    <row r="345" spans="1:29">
      <c r="A345" s="243" t="s">
        <v>1609</v>
      </c>
      <c r="B345" s="316">
        <v>0</v>
      </c>
      <c r="C345" s="316">
        <v>27165</v>
      </c>
      <c r="D345" s="316">
        <v>8045</v>
      </c>
      <c r="E345" s="316">
        <v>146</v>
      </c>
      <c r="F345" s="316">
        <v>35356</v>
      </c>
      <c r="G345" s="316">
        <v>0</v>
      </c>
      <c r="H345" s="316">
        <v>0</v>
      </c>
      <c r="I345" s="316">
        <v>0</v>
      </c>
      <c r="J345" s="316">
        <v>0</v>
      </c>
      <c r="K345" s="316">
        <v>0</v>
      </c>
      <c r="L345" s="316">
        <v>0</v>
      </c>
      <c r="M345" s="316">
        <v>35356</v>
      </c>
      <c r="N345" s="316">
        <v>0</v>
      </c>
      <c r="O345" s="316">
        <v>0</v>
      </c>
      <c r="P345" s="316">
        <v>0</v>
      </c>
      <c r="Q345" s="316">
        <v>0</v>
      </c>
      <c r="R345" s="316">
        <v>0</v>
      </c>
      <c r="S345" s="316">
        <v>0</v>
      </c>
      <c r="T345" s="316">
        <v>0</v>
      </c>
      <c r="U345" s="316">
        <v>0</v>
      </c>
      <c r="V345" s="316">
        <v>0</v>
      </c>
      <c r="W345" s="316">
        <v>8241</v>
      </c>
      <c r="X345" s="316">
        <v>0</v>
      </c>
      <c r="Y345" s="316">
        <v>27115</v>
      </c>
      <c r="Z345" s="316">
        <v>24959</v>
      </c>
      <c r="AA345" s="316">
        <v>0</v>
      </c>
      <c r="AB345" s="316">
        <v>0</v>
      </c>
      <c r="AC345" s="316">
        <v>0</v>
      </c>
    </row>
    <row r="346" spans="1:29">
      <c r="A346" s="243" t="s">
        <v>1498</v>
      </c>
      <c r="B346" s="316">
        <v>0</v>
      </c>
      <c r="C346" s="316">
        <v>5383</v>
      </c>
      <c r="D346" s="316">
        <v>8616</v>
      </c>
      <c r="E346" s="316">
        <v>0</v>
      </c>
      <c r="F346" s="316">
        <v>13999</v>
      </c>
      <c r="G346" s="316">
        <v>0</v>
      </c>
      <c r="H346" s="316">
        <v>0</v>
      </c>
      <c r="I346" s="316">
        <v>0</v>
      </c>
      <c r="J346" s="316">
        <v>0</v>
      </c>
      <c r="K346" s="316">
        <v>0</v>
      </c>
      <c r="L346" s="316">
        <v>0</v>
      </c>
      <c r="M346" s="316">
        <v>13999</v>
      </c>
      <c r="N346" s="316">
        <v>4100</v>
      </c>
      <c r="O346" s="316">
        <v>0</v>
      </c>
      <c r="P346" s="316">
        <v>0</v>
      </c>
      <c r="Q346" s="316">
        <v>0</v>
      </c>
      <c r="R346" s="316">
        <v>4100</v>
      </c>
      <c r="S346" s="316">
        <v>0</v>
      </c>
      <c r="T346" s="316">
        <v>0</v>
      </c>
      <c r="U346" s="316">
        <v>0</v>
      </c>
      <c r="V346" s="316">
        <v>0</v>
      </c>
      <c r="W346" s="316">
        <v>4100</v>
      </c>
      <c r="X346" s="316">
        <v>1131</v>
      </c>
      <c r="Y346" s="316">
        <v>8768</v>
      </c>
      <c r="Z346" s="316">
        <v>7864</v>
      </c>
      <c r="AA346" s="316">
        <v>12000</v>
      </c>
      <c r="AB346" s="316">
        <v>0</v>
      </c>
      <c r="AC346" s="316">
        <v>0</v>
      </c>
    </row>
    <row r="347" spans="1:29">
      <c r="A347" s="243" t="s">
        <v>2172</v>
      </c>
      <c r="B347" s="316">
        <v>0</v>
      </c>
      <c r="C347" s="316">
        <v>34902</v>
      </c>
      <c r="D347" s="316">
        <v>8328</v>
      </c>
      <c r="E347" s="316">
        <v>8095</v>
      </c>
      <c r="F347" s="316">
        <v>51325</v>
      </c>
      <c r="G347" s="316">
        <v>0</v>
      </c>
      <c r="H347" s="316">
        <v>0</v>
      </c>
      <c r="I347" s="316">
        <v>0</v>
      </c>
      <c r="J347" s="316">
        <v>0</v>
      </c>
      <c r="K347" s="316">
        <v>0</v>
      </c>
      <c r="L347" s="316">
        <v>0</v>
      </c>
      <c r="M347" s="316">
        <v>51325</v>
      </c>
      <c r="N347" s="316">
        <v>4165</v>
      </c>
      <c r="O347" s="316">
        <v>0</v>
      </c>
      <c r="P347" s="316">
        <v>0</v>
      </c>
      <c r="Q347" s="316">
        <v>0</v>
      </c>
      <c r="R347" s="316">
        <v>4165</v>
      </c>
      <c r="S347" s="316">
        <v>0</v>
      </c>
      <c r="T347" s="316">
        <v>0</v>
      </c>
      <c r="U347" s="316">
        <v>0</v>
      </c>
      <c r="V347" s="316">
        <v>14126</v>
      </c>
      <c r="W347" s="316">
        <v>4165</v>
      </c>
      <c r="X347" s="316">
        <v>33034</v>
      </c>
      <c r="Y347" s="316">
        <v>0</v>
      </c>
      <c r="Z347" s="316">
        <v>-2864</v>
      </c>
      <c r="AA347" s="316">
        <v>0</v>
      </c>
      <c r="AB347" s="316">
        <v>-1678</v>
      </c>
      <c r="AC347" s="316">
        <v>-41025</v>
      </c>
    </row>
    <row r="348" spans="1:29">
      <c r="A348" s="243" t="s">
        <v>1570</v>
      </c>
      <c r="B348" s="316">
        <v>0</v>
      </c>
      <c r="C348" s="316">
        <v>17464</v>
      </c>
      <c r="D348" s="316">
        <v>3000</v>
      </c>
      <c r="E348" s="316">
        <v>0</v>
      </c>
      <c r="F348" s="316">
        <v>20464</v>
      </c>
      <c r="G348" s="316">
        <v>0</v>
      </c>
      <c r="H348" s="316">
        <v>0</v>
      </c>
      <c r="I348" s="316">
        <v>0</v>
      </c>
      <c r="J348" s="316">
        <v>0</v>
      </c>
      <c r="K348" s="316">
        <v>0</v>
      </c>
      <c r="L348" s="316">
        <v>0</v>
      </c>
      <c r="M348" s="316">
        <v>20464</v>
      </c>
      <c r="N348" s="316">
        <v>7925</v>
      </c>
      <c r="O348" s="316">
        <v>0</v>
      </c>
      <c r="P348" s="316">
        <v>0</v>
      </c>
      <c r="Q348" s="316">
        <v>0</v>
      </c>
      <c r="R348" s="316">
        <v>7925</v>
      </c>
      <c r="S348" s="316">
        <v>0</v>
      </c>
      <c r="T348" s="316">
        <v>0</v>
      </c>
      <c r="U348" s="316">
        <v>0</v>
      </c>
      <c r="V348" s="316">
        <v>0</v>
      </c>
      <c r="W348" s="316">
        <v>7925</v>
      </c>
      <c r="X348" s="316">
        <v>12539</v>
      </c>
      <c r="Y348" s="316">
        <v>0</v>
      </c>
      <c r="Z348" s="316">
        <v>-2500</v>
      </c>
      <c r="AA348" s="316">
        <v>-300</v>
      </c>
      <c r="AB348" s="316">
        <v>0</v>
      </c>
      <c r="AC348" s="316">
        <v>-19.3</v>
      </c>
    </row>
    <row r="349" spans="1:29">
      <c r="A349" s="243" t="s">
        <v>2130</v>
      </c>
      <c r="B349" s="316">
        <v>0</v>
      </c>
      <c r="C349" s="316">
        <v>4412</v>
      </c>
      <c r="D349" s="316">
        <v>8505</v>
      </c>
      <c r="E349" s="316">
        <v>1456</v>
      </c>
      <c r="F349" s="316">
        <v>14373</v>
      </c>
      <c r="G349" s="316">
        <v>0</v>
      </c>
      <c r="H349" s="316">
        <v>0</v>
      </c>
      <c r="I349" s="316">
        <v>0</v>
      </c>
      <c r="J349" s="316">
        <v>0</v>
      </c>
      <c r="K349" s="316">
        <v>0</v>
      </c>
      <c r="L349" s="316">
        <v>0</v>
      </c>
      <c r="M349" s="316">
        <v>14373</v>
      </c>
      <c r="N349" s="316">
        <v>6173</v>
      </c>
      <c r="O349" s="316">
        <v>0</v>
      </c>
      <c r="P349" s="316">
        <v>0</v>
      </c>
      <c r="Q349" s="316">
        <v>0</v>
      </c>
      <c r="R349" s="316">
        <v>6173</v>
      </c>
      <c r="S349" s="316">
        <v>0</v>
      </c>
      <c r="T349" s="316">
        <v>0</v>
      </c>
      <c r="U349" s="316">
        <v>0</v>
      </c>
      <c r="V349" s="316">
        <v>0</v>
      </c>
      <c r="W349" s="316">
        <v>6173</v>
      </c>
      <c r="X349" s="316">
        <v>5800</v>
      </c>
      <c r="Y349" s="316">
        <v>2400</v>
      </c>
      <c r="Z349" s="316">
        <v>1213</v>
      </c>
      <c r="AA349" s="316">
        <v>-521</v>
      </c>
      <c r="AB349" s="316">
        <v>0</v>
      </c>
      <c r="AC349" s="316">
        <v>14821</v>
      </c>
    </row>
    <row r="350" spans="1:29">
      <c r="A350" s="243" t="s">
        <v>1663</v>
      </c>
      <c r="B350" s="316">
        <v>0</v>
      </c>
      <c r="C350" s="316">
        <v>9928</v>
      </c>
      <c r="D350" s="316">
        <v>5442</v>
      </c>
      <c r="E350" s="316">
        <v>5208</v>
      </c>
      <c r="F350" s="316">
        <v>20578</v>
      </c>
      <c r="G350" s="316">
        <v>0</v>
      </c>
      <c r="H350" s="316">
        <v>0</v>
      </c>
      <c r="I350" s="316">
        <v>0</v>
      </c>
      <c r="J350" s="316">
        <v>0</v>
      </c>
      <c r="K350" s="316">
        <v>0</v>
      </c>
      <c r="L350" s="316">
        <v>0</v>
      </c>
      <c r="M350" s="316">
        <v>20578</v>
      </c>
      <c r="N350" s="316">
        <v>10465</v>
      </c>
      <c r="O350" s="316">
        <v>0</v>
      </c>
      <c r="P350" s="316">
        <v>0</v>
      </c>
      <c r="Q350" s="316">
        <v>0</v>
      </c>
      <c r="R350" s="316">
        <v>10465</v>
      </c>
      <c r="S350" s="316">
        <v>0</v>
      </c>
      <c r="T350" s="316">
        <v>0</v>
      </c>
      <c r="U350" s="316">
        <v>0</v>
      </c>
      <c r="V350" s="316">
        <v>0</v>
      </c>
      <c r="W350" s="316">
        <v>10465</v>
      </c>
      <c r="X350" s="316">
        <v>1000</v>
      </c>
      <c r="Y350" s="316">
        <v>9113</v>
      </c>
      <c r="Z350" s="316">
        <v>4294</v>
      </c>
      <c r="AA350" s="316">
        <v>-2840</v>
      </c>
      <c r="AB350" s="316">
        <v>-1979</v>
      </c>
      <c r="AC350" s="316">
        <v>0</v>
      </c>
    </row>
    <row r="351" spans="1:29">
      <c r="A351" s="243" t="s">
        <v>2133</v>
      </c>
      <c r="B351" s="316">
        <v>0</v>
      </c>
      <c r="C351" s="316">
        <v>388</v>
      </c>
      <c r="D351" s="316">
        <v>11384</v>
      </c>
      <c r="E351" s="316">
        <v>802</v>
      </c>
      <c r="F351" s="316">
        <v>12574</v>
      </c>
      <c r="G351" s="316">
        <v>0</v>
      </c>
      <c r="H351" s="316">
        <v>0</v>
      </c>
      <c r="I351" s="316">
        <v>0</v>
      </c>
      <c r="J351" s="316">
        <v>0</v>
      </c>
      <c r="K351" s="316">
        <v>0</v>
      </c>
      <c r="L351" s="316">
        <v>0</v>
      </c>
      <c r="M351" s="316">
        <v>12574</v>
      </c>
      <c r="N351" s="316">
        <v>374</v>
      </c>
      <c r="O351" s="316">
        <v>0</v>
      </c>
      <c r="P351" s="316">
        <v>0</v>
      </c>
      <c r="Q351" s="316">
        <v>0</v>
      </c>
      <c r="R351" s="316">
        <v>374</v>
      </c>
      <c r="S351" s="316">
        <v>0</v>
      </c>
      <c r="T351" s="316">
        <v>0</v>
      </c>
      <c r="U351" s="316">
        <v>0</v>
      </c>
      <c r="V351" s="316">
        <v>0</v>
      </c>
      <c r="W351" s="316">
        <v>374</v>
      </c>
      <c r="X351" s="316">
        <v>5600</v>
      </c>
      <c r="Y351" s="316">
        <v>6600</v>
      </c>
      <c r="Z351" s="316">
        <v>15487</v>
      </c>
      <c r="AA351" s="316">
        <v>-1623</v>
      </c>
      <c r="AB351" s="316">
        <v>-1154</v>
      </c>
      <c r="AC351" s="316">
        <v>0</v>
      </c>
    </row>
    <row r="352" spans="1:29">
      <c r="A352" s="243" t="s">
        <v>1401</v>
      </c>
      <c r="B352" s="316">
        <v>1250</v>
      </c>
      <c r="C352" s="316">
        <v>7739</v>
      </c>
      <c r="D352" s="316">
        <v>11797</v>
      </c>
      <c r="E352" s="316">
        <v>0</v>
      </c>
      <c r="F352" s="316">
        <v>20786</v>
      </c>
      <c r="G352" s="316">
        <v>0</v>
      </c>
      <c r="H352" s="316">
        <v>0</v>
      </c>
      <c r="I352" s="316">
        <v>0</v>
      </c>
      <c r="J352" s="316">
        <v>0</v>
      </c>
      <c r="K352" s="316">
        <v>0</v>
      </c>
      <c r="L352" s="316">
        <v>0</v>
      </c>
      <c r="M352" s="316">
        <v>20786</v>
      </c>
      <c r="N352" s="316">
        <v>0</v>
      </c>
      <c r="O352" s="316">
        <v>0</v>
      </c>
      <c r="P352" s="316">
        <v>0</v>
      </c>
      <c r="Q352" s="316">
        <v>0</v>
      </c>
      <c r="R352" s="316">
        <v>0</v>
      </c>
      <c r="S352" s="316">
        <v>0</v>
      </c>
      <c r="T352" s="316">
        <v>0</v>
      </c>
      <c r="U352" s="316">
        <v>0</v>
      </c>
      <c r="V352" s="316">
        <v>163</v>
      </c>
      <c r="W352" s="316">
        <v>103</v>
      </c>
      <c r="X352" s="316">
        <v>11238</v>
      </c>
      <c r="Y352" s="316">
        <v>9282</v>
      </c>
      <c r="Z352" s="316">
        <v>6797</v>
      </c>
      <c r="AA352" s="316">
        <v>9003</v>
      </c>
      <c r="AB352" s="316">
        <v>207</v>
      </c>
      <c r="AC352" s="316">
        <v>-11318</v>
      </c>
    </row>
    <row r="353" spans="1:29">
      <c r="A353" s="243" t="s">
        <v>1141</v>
      </c>
      <c r="B353" s="316">
        <v>0</v>
      </c>
      <c r="C353" s="316">
        <v>3683</v>
      </c>
      <c r="D353" s="316">
        <v>17954</v>
      </c>
      <c r="E353" s="316">
        <v>0</v>
      </c>
      <c r="F353" s="316">
        <v>21637</v>
      </c>
      <c r="G353" s="316">
        <v>0</v>
      </c>
      <c r="H353" s="316">
        <v>0</v>
      </c>
      <c r="I353" s="316">
        <v>0</v>
      </c>
      <c r="J353" s="316">
        <v>0</v>
      </c>
      <c r="K353" s="316">
        <v>0</v>
      </c>
      <c r="L353" s="316">
        <v>0</v>
      </c>
      <c r="M353" s="316">
        <v>21637</v>
      </c>
      <c r="N353" s="316">
        <v>5050</v>
      </c>
      <c r="O353" s="316">
        <v>0</v>
      </c>
      <c r="P353" s="316">
        <v>0</v>
      </c>
      <c r="Q353" s="316">
        <v>0</v>
      </c>
      <c r="R353" s="316">
        <v>5050</v>
      </c>
      <c r="S353" s="316">
        <v>0</v>
      </c>
      <c r="T353" s="316">
        <v>0</v>
      </c>
      <c r="U353" s="316">
        <v>0</v>
      </c>
      <c r="V353" s="316">
        <v>0</v>
      </c>
      <c r="W353" s="316">
        <v>200</v>
      </c>
      <c r="X353" s="316">
        <v>20161</v>
      </c>
      <c r="Y353" s="316">
        <v>1276</v>
      </c>
      <c r="Z353" s="316">
        <v>-1821</v>
      </c>
      <c r="AA353" s="316">
        <v>-176</v>
      </c>
      <c r="AB353" s="316">
        <v>-1281</v>
      </c>
      <c r="AC353" s="316">
        <v>-22319</v>
      </c>
    </row>
    <row r="354" spans="1:29">
      <c r="A354" s="243" t="s">
        <v>1534</v>
      </c>
      <c r="B354" s="316">
        <v>0</v>
      </c>
      <c r="C354" s="316">
        <v>5218</v>
      </c>
      <c r="D354" s="316">
        <v>5159</v>
      </c>
      <c r="E354" s="316">
        <v>250</v>
      </c>
      <c r="F354" s="316">
        <v>10627</v>
      </c>
      <c r="G354" s="316">
        <v>0</v>
      </c>
      <c r="H354" s="316">
        <v>0</v>
      </c>
      <c r="I354" s="316">
        <v>0</v>
      </c>
      <c r="J354" s="316">
        <v>0</v>
      </c>
      <c r="K354" s="316">
        <v>0</v>
      </c>
      <c r="L354" s="316">
        <v>0</v>
      </c>
      <c r="M354" s="316">
        <v>10627</v>
      </c>
      <c r="N354" s="316">
        <v>0</v>
      </c>
      <c r="O354" s="316">
        <v>0</v>
      </c>
      <c r="P354" s="316">
        <v>0</v>
      </c>
      <c r="Q354" s="316">
        <v>0</v>
      </c>
      <c r="R354" s="316">
        <v>0</v>
      </c>
      <c r="S354" s="316">
        <v>0</v>
      </c>
      <c r="T354" s="316">
        <v>0</v>
      </c>
      <c r="U354" s="316">
        <v>0</v>
      </c>
      <c r="V354" s="316">
        <v>59</v>
      </c>
      <c r="W354" s="316">
        <v>0</v>
      </c>
      <c r="X354" s="316">
        <v>3371</v>
      </c>
      <c r="Y354" s="316">
        <v>7197</v>
      </c>
      <c r="Z354" s="316">
        <v>5675</v>
      </c>
      <c r="AA354" s="316">
        <v>16338</v>
      </c>
      <c r="AB354" s="316">
        <v>0</v>
      </c>
      <c r="AC354" s="316">
        <v>2358</v>
      </c>
    </row>
    <row r="355" spans="1:29">
      <c r="A355" s="243" t="s">
        <v>2316</v>
      </c>
      <c r="B355" s="316">
        <v>0</v>
      </c>
      <c r="C355" s="316">
        <v>2676</v>
      </c>
      <c r="D355" s="316">
        <v>1597</v>
      </c>
      <c r="E355" s="316">
        <v>0</v>
      </c>
      <c r="F355" s="316">
        <v>4273</v>
      </c>
      <c r="G355" s="316">
        <v>0</v>
      </c>
      <c r="H355" s="316">
        <v>0</v>
      </c>
      <c r="I355" s="316">
        <v>0</v>
      </c>
      <c r="J355" s="316">
        <v>0</v>
      </c>
      <c r="K355" s="316">
        <v>0</v>
      </c>
      <c r="L355" s="316">
        <v>0</v>
      </c>
      <c r="M355" s="316">
        <v>4273</v>
      </c>
      <c r="N355" s="316">
        <v>1029</v>
      </c>
      <c r="O355" s="316">
        <v>0</v>
      </c>
      <c r="P355" s="316">
        <v>0</v>
      </c>
      <c r="Q355" s="316">
        <v>0</v>
      </c>
      <c r="R355" s="316">
        <v>1029</v>
      </c>
      <c r="S355" s="316">
        <v>0</v>
      </c>
      <c r="T355" s="316">
        <v>0</v>
      </c>
      <c r="U355" s="316">
        <v>0</v>
      </c>
      <c r="V355" s="316">
        <v>173</v>
      </c>
      <c r="W355" s="316">
        <v>1015</v>
      </c>
      <c r="X355" s="316">
        <v>3085</v>
      </c>
      <c r="Y355" s="316">
        <v>0</v>
      </c>
      <c r="Z355" s="316">
        <v>0</v>
      </c>
      <c r="AA355" s="316">
        <v>3577</v>
      </c>
      <c r="AB355" s="316">
        <v>0</v>
      </c>
      <c r="AC355" s="316">
        <v>0</v>
      </c>
    </row>
    <row r="356" spans="1:29">
      <c r="A356" s="243" t="s">
        <v>1416</v>
      </c>
      <c r="B356" s="316">
        <v>0</v>
      </c>
      <c r="C356" s="316">
        <v>14623</v>
      </c>
      <c r="D356" s="316">
        <v>5098</v>
      </c>
      <c r="E356" s="316">
        <v>0</v>
      </c>
      <c r="F356" s="316">
        <v>19721</v>
      </c>
      <c r="G356" s="316">
        <v>0</v>
      </c>
      <c r="H356" s="316">
        <v>0</v>
      </c>
      <c r="I356" s="316">
        <v>0</v>
      </c>
      <c r="J356" s="316">
        <v>0</v>
      </c>
      <c r="K356" s="316">
        <v>0</v>
      </c>
      <c r="L356" s="316">
        <v>0</v>
      </c>
      <c r="M356" s="316">
        <v>19721</v>
      </c>
      <c r="N356" s="316">
        <v>0</v>
      </c>
      <c r="O356" s="316">
        <v>0</v>
      </c>
      <c r="P356" s="316">
        <v>0</v>
      </c>
      <c r="Q356" s="316">
        <v>0</v>
      </c>
      <c r="R356" s="316">
        <v>0</v>
      </c>
      <c r="S356" s="316">
        <v>0</v>
      </c>
      <c r="T356" s="316">
        <v>0</v>
      </c>
      <c r="U356" s="316">
        <v>0</v>
      </c>
      <c r="V356" s="316">
        <v>23</v>
      </c>
      <c r="W356" s="316">
        <v>0</v>
      </c>
      <c r="X356" s="316">
        <v>3288</v>
      </c>
      <c r="Y356" s="316">
        <v>16410</v>
      </c>
      <c r="Z356" s="316">
        <v>13050</v>
      </c>
      <c r="AA356" s="316">
        <v>15910</v>
      </c>
      <c r="AB356" s="316">
        <v>-2185</v>
      </c>
      <c r="AC356" s="316">
        <v>-536</v>
      </c>
    </row>
    <row r="357" spans="1:29">
      <c r="A357" s="243" t="s">
        <v>1379</v>
      </c>
      <c r="B357" s="316">
        <v>0</v>
      </c>
      <c r="C357" s="316">
        <v>0</v>
      </c>
      <c r="D357" s="316">
        <v>85</v>
      </c>
      <c r="E357" s="316">
        <v>0</v>
      </c>
      <c r="F357" s="316">
        <v>85</v>
      </c>
      <c r="G357" s="316">
        <v>0</v>
      </c>
      <c r="H357" s="316">
        <v>0</v>
      </c>
      <c r="I357" s="316">
        <v>0</v>
      </c>
      <c r="J357" s="316">
        <v>0</v>
      </c>
      <c r="K357" s="316">
        <v>0</v>
      </c>
      <c r="L357" s="316">
        <v>0</v>
      </c>
      <c r="M357" s="316">
        <v>85</v>
      </c>
      <c r="N357" s="316">
        <v>0</v>
      </c>
      <c r="O357" s="316">
        <v>0</v>
      </c>
      <c r="P357" s="316">
        <v>0</v>
      </c>
      <c r="Q357" s="316">
        <v>0</v>
      </c>
      <c r="R357" s="316">
        <v>0</v>
      </c>
      <c r="S357" s="316">
        <v>0</v>
      </c>
      <c r="T357" s="316">
        <v>0</v>
      </c>
      <c r="U357" s="316">
        <v>0</v>
      </c>
      <c r="V357" s="316">
        <v>0</v>
      </c>
      <c r="W357" s="316">
        <v>0</v>
      </c>
      <c r="X357" s="316">
        <v>85</v>
      </c>
      <c r="Y357" s="316">
        <v>0</v>
      </c>
      <c r="Z357" s="316">
        <v>0</v>
      </c>
      <c r="AA357" s="316">
        <v>0</v>
      </c>
      <c r="AB357" s="316">
        <v>0</v>
      </c>
      <c r="AC357" s="316">
        <v>0</v>
      </c>
    </row>
    <row r="358" spans="1:29">
      <c r="A358" s="243" t="s">
        <v>1504</v>
      </c>
      <c r="B358" s="316">
        <v>0</v>
      </c>
      <c r="C358" s="316">
        <v>110</v>
      </c>
      <c r="D358" s="316">
        <v>50</v>
      </c>
      <c r="E358" s="316">
        <v>0</v>
      </c>
      <c r="F358" s="316">
        <v>160</v>
      </c>
      <c r="G358" s="316">
        <v>80</v>
      </c>
      <c r="H358" s="316">
        <v>0</v>
      </c>
      <c r="I358" s="316">
        <v>0</v>
      </c>
      <c r="J358" s="316">
        <v>0</v>
      </c>
      <c r="K358" s="316">
        <v>0</v>
      </c>
      <c r="L358" s="316">
        <v>80</v>
      </c>
      <c r="M358" s="316">
        <v>240</v>
      </c>
      <c r="N358" s="316">
        <v>0</v>
      </c>
      <c r="O358" s="316">
        <v>0</v>
      </c>
      <c r="P358" s="316">
        <v>0</v>
      </c>
      <c r="Q358" s="316">
        <v>0</v>
      </c>
      <c r="R358" s="316">
        <v>0</v>
      </c>
      <c r="S358" s="316">
        <v>0</v>
      </c>
      <c r="T358" s="316">
        <v>0</v>
      </c>
      <c r="U358" s="316">
        <v>0</v>
      </c>
      <c r="V358" s="316">
        <v>80</v>
      </c>
      <c r="W358" s="316">
        <v>90</v>
      </c>
      <c r="X358" s="316">
        <v>70</v>
      </c>
      <c r="Y358" s="316">
        <v>0</v>
      </c>
      <c r="Z358" s="316">
        <v>0</v>
      </c>
      <c r="AA358" s="316">
        <v>0</v>
      </c>
      <c r="AB358" s="316">
        <v>0</v>
      </c>
      <c r="AC358" s="316">
        <v>-300</v>
      </c>
    </row>
    <row r="359" spans="1:29">
      <c r="A359" s="243" t="s">
        <v>1884</v>
      </c>
      <c r="B359" s="316">
        <v>0</v>
      </c>
      <c r="C359" s="316">
        <v>0</v>
      </c>
      <c r="D359" s="316">
        <v>0</v>
      </c>
      <c r="E359" s="316">
        <v>0</v>
      </c>
      <c r="F359" s="316">
        <v>0</v>
      </c>
      <c r="G359" s="316">
        <v>0</v>
      </c>
      <c r="H359" s="316">
        <v>0</v>
      </c>
      <c r="I359" s="316">
        <v>0</v>
      </c>
      <c r="J359" s="316">
        <v>0</v>
      </c>
      <c r="K359" s="316">
        <v>0</v>
      </c>
      <c r="L359" s="316">
        <v>0</v>
      </c>
      <c r="M359" s="316">
        <v>0</v>
      </c>
      <c r="N359" s="316">
        <v>0</v>
      </c>
      <c r="O359" s="316">
        <v>0</v>
      </c>
      <c r="P359" s="316">
        <v>0</v>
      </c>
      <c r="Q359" s="316">
        <v>0</v>
      </c>
      <c r="R359" s="316">
        <v>0</v>
      </c>
      <c r="S359" s="316">
        <v>0</v>
      </c>
      <c r="T359" s="316">
        <v>0</v>
      </c>
      <c r="U359" s="316">
        <v>0</v>
      </c>
      <c r="V359" s="316">
        <v>0</v>
      </c>
      <c r="W359" s="316">
        <v>0</v>
      </c>
      <c r="X359" s="316">
        <v>0</v>
      </c>
      <c r="Y359" s="316">
        <v>0</v>
      </c>
      <c r="Z359" s="316">
        <v>-42</v>
      </c>
      <c r="AA359" s="316">
        <v>-42</v>
      </c>
      <c r="AB359" s="316">
        <v>0</v>
      </c>
      <c r="AC359" s="316">
        <v>0</v>
      </c>
    </row>
    <row r="360" spans="1:29">
      <c r="A360" s="243" t="s">
        <v>1863</v>
      </c>
      <c r="B360" s="316">
        <v>0</v>
      </c>
      <c r="C360" s="316">
        <v>167</v>
      </c>
      <c r="D360" s="316">
        <v>227</v>
      </c>
      <c r="E360" s="316">
        <v>0</v>
      </c>
      <c r="F360" s="316">
        <v>394</v>
      </c>
      <c r="G360" s="316">
        <v>0</v>
      </c>
      <c r="H360" s="316">
        <v>0</v>
      </c>
      <c r="I360" s="316">
        <v>0</v>
      </c>
      <c r="J360" s="316">
        <v>0</v>
      </c>
      <c r="K360" s="316">
        <v>0</v>
      </c>
      <c r="L360" s="316">
        <v>0</v>
      </c>
      <c r="M360" s="316">
        <v>394</v>
      </c>
      <c r="N360" s="316">
        <v>0</v>
      </c>
      <c r="O360" s="316">
        <v>0</v>
      </c>
      <c r="P360" s="316">
        <v>0</v>
      </c>
      <c r="Q360" s="316">
        <v>0</v>
      </c>
      <c r="R360" s="316">
        <v>0</v>
      </c>
      <c r="S360" s="316">
        <v>0</v>
      </c>
      <c r="T360" s="316">
        <v>0</v>
      </c>
      <c r="U360" s="316">
        <v>0</v>
      </c>
      <c r="V360" s="316">
        <v>80</v>
      </c>
      <c r="W360" s="316">
        <v>0</v>
      </c>
      <c r="X360" s="316">
        <v>314</v>
      </c>
      <c r="Y360" s="316">
        <v>0</v>
      </c>
      <c r="Z360" s="316">
        <v>0</v>
      </c>
      <c r="AA360" s="316">
        <v>0</v>
      </c>
      <c r="AB360" s="316">
        <v>0</v>
      </c>
      <c r="AC360" s="316">
        <v>2541</v>
      </c>
    </row>
    <row r="361" spans="1:29">
      <c r="A361" s="243" t="s">
        <v>1920</v>
      </c>
      <c r="B361" s="316">
        <v>0</v>
      </c>
      <c r="C361" s="316">
        <v>1676</v>
      </c>
      <c r="D361" s="316">
        <v>65</v>
      </c>
      <c r="E361" s="316">
        <v>0</v>
      </c>
      <c r="F361" s="316">
        <v>1741</v>
      </c>
      <c r="G361" s="316">
        <v>0</v>
      </c>
      <c r="H361" s="316">
        <v>0</v>
      </c>
      <c r="I361" s="316">
        <v>0</v>
      </c>
      <c r="J361" s="316">
        <v>0</v>
      </c>
      <c r="K361" s="316">
        <v>0</v>
      </c>
      <c r="L361" s="316">
        <v>0</v>
      </c>
      <c r="M361" s="316">
        <v>1741</v>
      </c>
      <c r="N361" s="316">
        <v>0</v>
      </c>
      <c r="O361" s="316">
        <v>0</v>
      </c>
      <c r="P361" s="316">
        <v>0</v>
      </c>
      <c r="Q361" s="316">
        <v>0</v>
      </c>
      <c r="R361" s="316">
        <v>0</v>
      </c>
      <c r="S361" s="316">
        <v>0</v>
      </c>
      <c r="T361" s="316">
        <v>0</v>
      </c>
      <c r="U361" s="316">
        <v>0</v>
      </c>
      <c r="V361" s="316">
        <v>0</v>
      </c>
      <c r="W361" s="316">
        <v>1358</v>
      </c>
      <c r="X361" s="316">
        <v>137</v>
      </c>
      <c r="Y361" s="316">
        <v>246</v>
      </c>
      <c r="Z361" s="316">
        <v>-701</v>
      </c>
      <c r="AA361" s="316">
        <v>-16</v>
      </c>
      <c r="AB361" s="316">
        <v>0</v>
      </c>
      <c r="AC361" s="316">
        <v>-772</v>
      </c>
    </row>
    <row r="362" spans="1:29">
      <c r="A362" s="243" t="s">
        <v>2178</v>
      </c>
      <c r="B362" s="316">
        <v>0</v>
      </c>
      <c r="C362" s="316">
        <v>40</v>
      </c>
      <c r="D362" s="316">
        <v>310</v>
      </c>
      <c r="E362" s="316">
        <v>0</v>
      </c>
      <c r="F362" s="316">
        <v>350</v>
      </c>
      <c r="G362" s="316">
        <v>0</v>
      </c>
      <c r="H362" s="316">
        <v>0</v>
      </c>
      <c r="I362" s="316">
        <v>0</v>
      </c>
      <c r="J362" s="316">
        <v>0</v>
      </c>
      <c r="K362" s="316">
        <v>0</v>
      </c>
      <c r="L362" s="316">
        <v>0</v>
      </c>
      <c r="M362" s="316">
        <v>350</v>
      </c>
      <c r="N362" s="316">
        <v>0</v>
      </c>
      <c r="O362" s="316">
        <v>0</v>
      </c>
      <c r="P362" s="316">
        <v>0</v>
      </c>
      <c r="Q362" s="316">
        <v>0</v>
      </c>
      <c r="R362" s="316">
        <v>0</v>
      </c>
      <c r="S362" s="316">
        <v>0</v>
      </c>
      <c r="T362" s="316">
        <v>0</v>
      </c>
      <c r="U362" s="316">
        <v>0</v>
      </c>
      <c r="V362" s="316">
        <v>0</v>
      </c>
      <c r="W362" s="316">
        <v>0</v>
      </c>
      <c r="X362" s="316">
        <v>350</v>
      </c>
      <c r="Y362" s="316">
        <v>0</v>
      </c>
      <c r="Z362" s="316">
        <v>-35</v>
      </c>
      <c r="AA362" s="316">
        <v>-35</v>
      </c>
      <c r="AB362" s="316">
        <v>0</v>
      </c>
      <c r="AC362" s="316">
        <v>-362</v>
      </c>
    </row>
    <row r="363" spans="1:29">
      <c r="A363" s="243" t="s">
        <v>1797</v>
      </c>
      <c r="B363" s="316">
        <v>0</v>
      </c>
      <c r="C363" s="316">
        <v>500</v>
      </c>
      <c r="D363" s="316">
        <v>85</v>
      </c>
      <c r="E363" s="316">
        <v>10</v>
      </c>
      <c r="F363" s="316">
        <v>595</v>
      </c>
      <c r="G363" s="316">
        <v>0</v>
      </c>
      <c r="H363" s="316">
        <v>0</v>
      </c>
      <c r="I363" s="316">
        <v>0</v>
      </c>
      <c r="J363" s="316">
        <v>0</v>
      </c>
      <c r="K363" s="316">
        <v>0</v>
      </c>
      <c r="L363" s="316">
        <v>0</v>
      </c>
      <c r="M363" s="316">
        <v>595</v>
      </c>
      <c r="N363" s="316">
        <v>0</v>
      </c>
      <c r="O363" s="316">
        <v>0</v>
      </c>
      <c r="P363" s="316">
        <v>0</v>
      </c>
      <c r="Q363" s="316">
        <v>0</v>
      </c>
      <c r="R363" s="316">
        <v>0</v>
      </c>
      <c r="S363" s="316">
        <v>0</v>
      </c>
      <c r="T363" s="316">
        <v>0</v>
      </c>
      <c r="U363" s="316">
        <v>0</v>
      </c>
      <c r="V363" s="316">
        <v>500</v>
      </c>
      <c r="W363" s="316">
        <v>0</v>
      </c>
      <c r="X363" s="316">
        <v>95</v>
      </c>
      <c r="Y363" s="316">
        <v>0</v>
      </c>
      <c r="Z363" s="316">
        <v>0</v>
      </c>
      <c r="AA363" s="316">
        <v>0</v>
      </c>
      <c r="AB363" s="316">
        <v>0</v>
      </c>
      <c r="AC363" s="316">
        <v>0</v>
      </c>
    </row>
    <row r="364" spans="1:29">
      <c r="A364" s="243" t="s">
        <v>2025</v>
      </c>
      <c r="B364" s="316">
        <v>0</v>
      </c>
      <c r="C364" s="316">
        <v>589</v>
      </c>
      <c r="D364" s="316">
        <v>100</v>
      </c>
      <c r="E364" s="316">
        <v>0</v>
      </c>
      <c r="F364" s="316">
        <v>689</v>
      </c>
      <c r="G364" s="316">
        <v>0</v>
      </c>
      <c r="H364" s="316">
        <v>0</v>
      </c>
      <c r="I364" s="316">
        <v>100</v>
      </c>
      <c r="J364" s="316">
        <v>0</v>
      </c>
      <c r="K364" s="316">
        <v>0</v>
      </c>
      <c r="L364" s="316">
        <v>100</v>
      </c>
      <c r="M364" s="316">
        <v>789</v>
      </c>
      <c r="N364" s="316">
        <v>0</v>
      </c>
      <c r="O364" s="316">
        <v>0</v>
      </c>
      <c r="P364" s="316">
        <v>0</v>
      </c>
      <c r="Q364" s="316">
        <v>0</v>
      </c>
      <c r="R364" s="316">
        <v>0</v>
      </c>
      <c r="S364" s="316">
        <v>0</v>
      </c>
      <c r="T364" s="316">
        <v>0</v>
      </c>
      <c r="U364" s="316">
        <v>0</v>
      </c>
      <c r="V364" s="316">
        <v>0</v>
      </c>
      <c r="W364" s="316">
        <v>0</v>
      </c>
      <c r="X364" s="316">
        <v>379</v>
      </c>
      <c r="Y364" s="316">
        <v>410</v>
      </c>
      <c r="Z364" s="316">
        <v>437</v>
      </c>
      <c r="AA364" s="316">
        <v>0</v>
      </c>
      <c r="AB364" s="316">
        <v>0</v>
      </c>
      <c r="AC364" s="316">
        <v>-744</v>
      </c>
    </row>
    <row r="365" spans="1:29">
      <c r="A365" s="243" t="s">
        <v>1681</v>
      </c>
      <c r="B365" s="316">
        <v>0</v>
      </c>
      <c r="C365" s="316">
        <v>1283</v>
      </c>
      <c r="D365" s="316">
        <v>110</v>
      </c>
      <c r="E365" s="316">
        <v>12</v>
      </c>
      <c r="F365" s="316">
        <v>1405</v>
      </c>
      <c r="G365" s="316">
        <v>0</v>
      </c>
      <c r="H365" s="316">
        <v>0</v>
      </c>
      <c r="I365" s="316">
        <v>0</v>
      </c>
      <c r="J365" s="316">
        <v>0</v>
      </c>
      <c r="K365" s="316">
        <v>0</v>
      </c>
      <c r="L365" s="316">
        <v>0</v>
      </c>
      <c r="M365" s="316">
        <v>1405</v>
      </c>
      <c r="N365" s="316">
        <v>0</v>
      </c>
      <c r="O365" s="316">
        <v>0</v>
      </c>
      <c r="P365" s="316">
        <v>0</v>
      </c>
      <c r="Q365" s="316">
        <v>0</v>
      </c>
      <c r="R365" s="316">
        <v>0</v>
      </c>
      <c r="S365" s="316">
        <v>0</v>
      </c>
      <c r="T365" s="316">
        <v>0</v>
      </c>
      <c r="U365" s="316">
        <v>0</v>
      </c>
      <c r="V365" s="316">
        <v>236</v>
      </c>
      <c r="W365" s="316">
        <v>913</v>
      </c>
      <c r="X365" s="316">
        <v>256</v>
      </c>
      <c r="Y365" s="316">
        <v>0</v>
      </c>
      <c r="Z365" s="316">
        <v>0</v>
      </c>
      <c r="AA365" s="316">
        <v>0</v>
      </c>
      <c r="AB365" s="316">
        <v>0</v>
      </c>
      <c r="AC365" s="316">
        <v>0</v>
      </c>
    </row>
    <row r="366" spans="1:29">
      <c r="A366" s="243" t="s">
        <v>2358</v>
      </c>
      <c r="B366" s="316">
        <v>0</v>
      </c>
      <c r="C366" s="316">
        <v>0</v>
      </c>
      <c r="D366" s="316">
        <v>80</v>
      </c>
      <c r="E366" s="316">
        <v>0</v>
      </c>
      <c r="F366" s="316">
        <v>80</v>
      </c>
      <c r="G366" s="316">
        <v>0</v>
      </c>
      <c r="H366" s="316">
        <v>0</v>
      </c>
      <c r="I366" s="316">
        <v>0</v>
      </c>
      <c r="J366" s="316">
        <v>0</v>
      </c>
      <c r="K366" s="316">
        <v>0</v>
      </c>
      <c r="L366" s="316">
        <v>0</v>
      </c>
      <c r="M366" s="316">
        <v>80</v>
      </c>
      <c r="N366" s="316">
        <v>0</v>
      </c>
      <c r="O366" s="316">
        <v>0</v>
      </c>
      <c r="P366" s="316">
        <v>0</v>
      </c>
      <c r="Q366" s="316">
        <v>0</v>
      </c>
      <c r="R366" s="316">
        <v>0</v>
      </c>
      <c r="S366" s="316">
        <v>0</v>
      </c>
      <c r="T366" s="316">
        <v>0</v>
      </c>
      <c r="U366" s="316">
        <v>0</v>
      </c>
      <c r="V366" s="316">
        <v>0</v>
      </c>
      <c r="W366" s="316">
        <v>0</v>
      </c>
      <c r="X366" s="316">
        <v>80</v>
      </c>
      <c r="Y366" s="316">
        <v>0</v>
      </c>
      <c r="Z366" s="316">
        <v>0</v>
      </c>
      <c r="AA366" s="316">
        <v>0</v>
      </c>
      <c r="AB366" s="316">
        <v>0</v>
      </c>
      <c r="AC366" s="316">
        <v>-300</v>
      </c>
    </row>
    <row r="367" spans="1:29">
      <c r="A367" s="243" t="s">
        <v>1145</v>
      </c>
      <c r="B367" s="316">
        <v>0</v>
      </c>
      <c r="C367" s="316">
        <v>3176</v>
      </c>
      <c r="D367" s="316">
        <v>3155</v>
      </c>
      <c r="E367" s="316">
        <v>0</v>
      </c>
      <c r="F367" s="316">
        <v>6331</v>
      </c>
      <c r="G367" s="316">
        <v>0</v>
      </c>
      <c r="H367" s="316">
        <v>0</v>
      </c>
      <c r="I367" s="316">
        <v>0</v>
      </c>
      <c r="J367" s="316">
        <v>0</v>
      </c>
      <c r="K367" s="316">
        <v>0</v>
      </c>
      <c r="L367" s="316">
        <v>0</v>
      </c>
      <c r="M367" s="316">
        <v>6331</v>
      </c>
      <c r="N367" s="316">
        <v>150</v>
      </c>
      <c r="O367" s="316">
        <v>0</v>
      </c>
      <c r="P367" s="316">
        <v>0</v>
      </c>
      <c r="Q367" s="316">
        <v>0</v>
      </c>
      <c r="R367" s="316">
        <v>150</v>
      </c>
      <c r="S367" s="316">
        <v>0</v>
      </c>
      <c r="T367" s="316">
        <v>0</v>
      </c>
      <c r="U367" s="316">
        <v>0</v>
      </c>
      <c r="V367" s="316">
        <v>0</v>
      </c>
      <c r="W367" s="316">
        <v>150</v>
      </c>
      <c r="X367" s="316">
        <v>6181</v>
      </c>
      <c r="Y367" s="316">
        <v>0</v>
      </c>
      <c r="Z367" s="316">
        <v>-745</v>
      </c>
      <c r="AA367" s="316">
        <v>-475</v>
      </c>
      <c r="AB367" s="316">
        <v>-270</v>
      </c>
      <c r="AC367" s="316">
        <v>0</v>
      </c>
    </row>
    <row r="368" spans="1:29">
      <c r="A368" s="243" t="s">
        <v>1179</v>
      </c>
      <c r="B368" s="316">
        <v>0</v>
      </c>
      <c r="C368" s="316">
        <v>1128</v>
      </c>
      <c r="D368" s="316">
        <v>1130</v>
      </c>
      <c r="E368" s="316">
        <v>0</v>
      </c>
      <c r="F368" s="316">
        <v>2258</v>
      </c>
      <c r="G368" s="316">
        <v>0</v>
      </c>
      <c r="H368" s="316">
        <v>0</v>
      </c>
      <c r="I368" s="316">
        <v>0</v>
      </c>
      <c r="J368" s="316">
        <v>0</v>
      </c>
      <c r="K368" s="316">
        <v>0</v>
      </c>
      <c r="L368" s="316">
        <v>0</v>
      </c>
      <c r="M368" s="316">
        <v>2258</v>
      </c>
      <c r="N368" s="316">
        <v>0</v>
      </c>
      <c r="O368" s="316">
        <v>0</v>
      </c>
      <c r="P368" s="316">
        <v>0</v>
      </c>
      <c r="Q368" s="316">
        <v>0</v>
      </c>
      <c r="R368" s="316">
        <v>0</v>
      </c>
      <c r="S368" s="316">
        <v>0</v>
      </c>
      <c r="T368" s="316">
        <v>0</v>
      </c>
      <c r="U368" s="316">
        <v>0</v>
      </c>
      <c r="V368" s="316">
        <v>0</v>
      </c>
      <c r="W368" s="316">
        <v>72</v>
      </c>
      <c r="X368" s="316">
        <v>2186</v>
      </c>
      <c r="Y368" s="316">
        <v>0</v>
      </c>
      <c r="Z368" s="316">
        <v>-229</v>
      </c>
      <c r="AA368" s="316">
        <v>0</v>
      </c>
      <c r="AB368" s="316">
        <v>0</v>
      </c>
      <c r="AC368" s="316">
        <v>0</v>
      </c>
    </row>
    <row r="369" spans="1:29">
      <c r="A369" s="243" t="s">
        <v>1185</v>
      </c>
      <c r="B369" s="316">
        <v>0</v>
      </c>
      <c r="C369" s="316">
        <v>2985</v>
      </c>
      <c r="D369" s="316">
        <v>1594</v>
      </c>
      <c r="E369" s="316">
        <v>93</v>
      </c>
      <c r="F369" s="316">
        <v>4672</v>
      </c>
      <c r="G369" s="316">
        <v>0</v>
      </c>
      <c r="H369" s="316">
        <v>0</v>
      </c>
      <c r="I369" s="316">
        <v>0</v>
      </c>
      <c r="J369" s="316">
        <v>0</v>
      </c>
      <c r="K369" s="316">
        <v>0</v>
      </c>
      <c r="L369" s="316">
        <v>0</v>
      </c>
      <c r="M369" s="316">
        <v>4672</v>
      </c>
      <c r="N369" s="316">
        <v>0</v>
      </c>
      <c r="O369" s="316">
        <v>0</v>
      </c>
      <c r="P369" s="316">
        <v>0</v>
      </c>
      <c r="Q369" s="316">
        <v>0</v>
      </c>
      <c r="R369" s="316">
        <v>0</v>
      </c>
      <c r="S369" s="316">
        <v>0</v>
      </c>
      <c r="T369" s="316">
        <v>0</v>
      </c>
      <c r="U369" s="316">
        <v>0</v>
      </c>
      <c r="V369" s="316">
        <v>0</v>
      </c>
      <c r="W369" s="316">
        <v>2876</v>
      </c>
      <c r="X369" s="316">
        <v>1796</v>
      </c>
      <c r="Y369" s="316">
        <v>0</v>
      </c>
      <c r="Z369" s="316">
        <v>-684</v>
      </c>
      <c r="AA369" s="316">
        <v>0</v>
      </c>
      <c r="AB369" s="316">
        <v>0</v>
      </c>
      <c r="AC369" s="316">
        <v>-1619</v>
      </c>
    </row>
    <row r="370" spans="1:29">
      <c r="A370" s="243" t="s">
        <v>1254</v>
      </c>
      <c r="B370" s="316">
        <v>0</v>
      </c>
      <c r="C370" s="316">
        <v>1151</v>
      </c>
      <c r="D370" s="316">
        <v>1930</v>
      </c>
      <c r="E370" s="316">
        <v>0</v>
      </c>
      <c r="F370" s="316">
        <v>3081</v>
      </c>
      <c r="G370" s="316">
        <v>0</v>
      </c>
      <c r="H370" s="316">
        <v>0</v>
      </c>
      <c r="I370" s="316">
        <v>0</v>
      </c>
      <c r="J370" s="316">
        <v>0</v>
      </c>
      <c r="K370" s="316">
        <v>0</v>
      </c>
      <c r="L370" s="316">
        <v>0</v>
      </c>
      <c r="M370" s="316">
        <v>3081</v>
      </c>
      <c r="N370" s="316">
        <v>3000</v>
      </c>
      <c r="O370" s="316">
        <v>0</v>
      </c>
      <c r="P370" s="316">
        <v>0</v>
      </c>
      <c r="Q370" s="316">
        <v>0</v>
      </c>
      <c r="R370" s="316">
        <v>3000</v>
      </c>
      <c r="S370" s="316">
        <v>0</v>
      </c>
      <c r="T370" s="316">
        <v>0</v>
      </c>
      <c r="U370" s="316">
        <v>0</v>
      </c>
      <c r="V370" s="316">
        <v>0</v>
      </c>
      <c r="W370" s="316">
        <v>3000</v>
      </c>
      <c r="X370" s="316">
        <v>81</v>
      </c>
      <c r="Y370" s="316">
        <v>0</v>
      </c>
      <c r="Z370" s="316">
        <v>-47</v>
      </c>
      <c r="AA370" s="316">
        <v>-1000</v>
      </c>
      <c r="AB370" s="316">
        <v>-47</v>
      </c>
      <c r="AC370" s="316">
        <v>0</v>
      </c>
    </row>
    <row r="371" spans="1:29">
      <c r="A371" s="243" t="s">
        <v>1280</v>
      </c>
      <c r="B371" s="316">
        <v>0</v>
      </c>
      <c r="C371" s="316">
        <v>1515</v>
      </c>
      <c r="D371" s="316">
        <v>1303</v>
      </c>
      <c r="E371" s="316">
        <v>180</v>
      </c>
      <c r="F371" s="316">
        <v>2998</v>
      </c>
      <c r="G371" s="316">
        <v>0</v>
      </c>
      <c r="H371" s="316">
        <v>0</v>
      </c>
      <c r="I371" s="316">
        <v>0</v>
      </c>
      <c r="J371" s="316">
        <v>0</v>
      </c>
      <c r="K371" s="316">
        <v>0</v>
      </c>
      <c r="L371" s="316">
        <v>0</v>
      </c>
      <c r="M371" s="316">
        <v>2998</v>
      </c>
      <c r="N371" s="316">
        <v>-2959</v>
      </c>
      <c r="O371" s="316">
        <v>0</v>
      </c>
      <c r="P371" s="316">
        <v>0</v>
      </c>
      <c r="Q371" s="316">
        <v>0</v>
      </c>
      <c r="R371" s="316">
        <v>-2959</v>
      </c>
      <c r="S371" s="316">
        <v>0</v>
      </c>
      <c r="T371" s="316">
        <v>0</v>
      </c>
      <c r="U371" s="316">
        <v>0</v>
      </c>
      <c r="V371" s="316">
        <v>0</v>
      </c>
      <c r="W371" s="316">
        <v>2809</v>
      </c>
      <c r="X371" s="316">
        <v>189</v>
      </c>
      <c r="Y371" s="316">
        <v>0</v>
      </c>
      <c r="Z371" s="316">
        <v>-261</v>
      </c>
      <c r="AA371" s="316">
        <v>0</v>
      </c>
      <c r="AB371" s="316">
        <v>0</v>
      </c>
      <c r="AC371" s="316">
        <v>0</v>
      </c>
    </row>
    <row r="372" spans="1:29">
      <c r="A372" s="243" t="s">
        <v>1313</v>
      </c>
      <c r="B372" s="316">
        <v>0</v>
      </c>
      <c r="C372" s="316">
        <v>8454</v>
      </c>
      <c r="D372" s="316">
        <v>1538</v>
      </c>
      <c r="E372" s="316">
        <v>0</v>
      </c>
      <c r="F372" s="316">
        <v>9992</v>
      </c>
      <c r="G372" s="316">
        <v>0</v>
      </c>
      <c r="H372" s="316">
        <v>0</v>
      </c>
      <c r="I372" s="316">
        <v>0</v>
      </c>
      <c r="J372" s="316">
        <v>0</v>
      </c>
      <c r="K372" s="316">
        <v>0</v>
      </c>
      <c r="L372" s="316">
        <v>0</v>
      </c>
      <c r="M372" s="316">
        <v>9992</v>
      </c>
      <c r="N372" s="316">
        <v>0</v>
      </c>
      <c r="O372" s="316">
        <v>0</v>
      </c>
      <c r="P372" s="316">
        <v>0</v>
      </c>
      <c r="Q372" s="316">
        <v>0</v>
      </c>
      <c r="R372" s="316">
        <v>0</v>
      </c>
      <c r="S372" s="316">
        <v>0</v>
      </c>
      <c r="T372" s="316">
        <v>0</v>
      </c>
      <c r="U372" s="316">
        <v>0</v>
      </c>
      <c r="V372" s="316">
        <v>0</v>
      </c>
      <c r="W372" s="316">
        <v>0</v>
      </c>
      <c r="X372" s="316">
        <v>5542</v>
      </c>
      <c r="Y372" s="316">
        <v>4450</v>
      </c>
      <c r="Z372" s="316">
        <v>3713</v>
      </c>
      <c r="AA372" s="316">
        <v>3574</v>
      </c>
      <c r="AB372" s="316">
        <v>0</v>
      </c>
      <c r="AC372" s="316">
        <v>-3362</v>
      </c>
    </row>
    <row r="373" spans="1:29">
      <c r="A373" s="243" t="s">
        <v>1337</v>
      </c>
      <c r="B373" s="316">
        <v>0</v>
      </c>
      <c r="C373" s="316">
        <v>124</v>
      </c>
      <c r="D373" s="316">
        <v>2228</v>
      </c>
      <c r="E373" s="316">
        <v>144</v>
      </c>
      <c r="F373" s="316">
        <v>2496</v>
      </c>
      <c r="G373" s="316">
        <v>0</v>
      </c>
      <c r="H373" s="316">
        <v>0</v>
      </c>
      <c r="I373" s="316">
        <v>0</v>
      </c>
      <c r="J373" s="316">
        <v>0</v>
      </c>
      <c r="K373" s="316">
        <v>0</v>
      </c>
      <c r="L373" s="316">
        <v>0</v>
      </c>
      <c r="M373" s="316">
        <v>2496</v>
      </c>
      <c r="N373" s="316">
        <v>0</v>
      </c>
      <c r="O373" s="316">
        <v>0</v>
      </c>
      <c r="P373" s="316">
        <v>0</v>
      </c>
      <c r="Q373" s="316">
        <v>0</v>
      </c>
      <c r="R373" s="316">
        <v>0</v>
      </c>
      <c r="S373" s="316">
        <v>0</v>
      </c>
      <c r="T373" s="316">
        <v>0</v>
      </c>
      <c r="U373" s="316">
        <v>0</v>
      </c>
      <c r="V373" s="316">
        <v>0</v>
      </c>
      <c r="W373" s="316">
        <v>0</v>
      </c>
      <c r="X373" s="316">
        <v>1362</v>
      </c>
      <c r="Y373" s="316">
        <v>1134</v>
      </c>
      <c r="Z373" s="316">
        <v>1671</v>
      </c>
      <c r="AA373" s="316">
        <v>1418</v>
      </c>
      <c r="AB373" s="316">
        <v>0</v>
      </c>
      <c r="AC373" s="316">
        <v>-1450</v>
      </c>
    </row>
    <row r="374" spans="1:29">
      <c r="A374" s="243" t="s">
        <v>1389</v>
      </c>
      <c r="B374" s="316">
        <v>0</v>
      </c>
      <c r="C374" s="316">
        <v>5143</v>
      </c>
      <c r="D374" s="316">
        <v>1879</v>
      </c>
      <c r="E374" s="316">
        <v>1249</v>
      </c>
      <c r="F374" s="316">
        <v>8271</v>
      </c>
      <c r="G374" s="316">
        <v>0</v>
      </c>
      <c r="H374" s="316">
        <v>0</v>
      </c>
      <c r="I374" s="316">
        <v>0</v>
      </c>
      <c r="J374" s="316">
        <v>0</v>
      </c>
      <c r="K374" s="316">
        <v>0</v>
      </c>
      <c r="L374" s="316">
        <v>0</v>
      </c>
      <c r="M374" s="316">
        <v>8271</v>
      </c>
      <c r="N374" s="316">
        <v>0</v>
      </c>
      <c r="O374" s="316">
        <v>0</v>
      </c>
      <c r="P374" s="316">
        <v>0</v>
      </c>
      <c r="Q374" s="316">
        <v>0</v>
      </c>
      <c r="R374" s="316">
        <v>0</v>
      </c>
      <c r="S374" s="316">
        <v>0</v>
      </c>
      <c r="T374" s="316">
        <v>0</v>
      </c>
      <c r="U374" s="316">
        <v>0</v>
      </c>
      <c r="V374" s="316">
        <v>931</v>
      </c>
      <c r="W374" s="316">
        <v>1827</v>
      </c>
      <c r="X374" s="316">
        <v>1530</v>
      </c>
      <c r="Y374" s="316">
        <v>3983</v>
      </c>
      <c r="Z374" s="316">
        <v>3580</v>
      </c>
      <c r="AA374" s="316">
        <v>3215</v>
      </c>
      <c r="AB374" s="316">
        <v>0</v>
      </c>
      <c r="AC374" s="316">
        <v>-5000</v>
      </c>
    </row>
    <row r="375" spans="1:29">
      <c r="A375" s="243" t="s">
        <v>1404</v>
      </c>
      <c r="B375" s="316">
        <v>0</v>
      </c>
      <c r="C375" s="316">
        <v>4789</v>
      </c>
      <c r="D375" s="316">
        <v>7962</v>
      </c>
      <c r="E375" s="316">
        <v>0</v>
      </c>
      <c r="F375" s="316">
        <v>12751</v>
      </c>
      <c r="G375" s="316">
        <v>0</v>
      </c>
      <c r="H375" s="316">
        <v>0</v>
      </c>
      <c r="I375" s="316">
        <v>0</v>
      </c>
      <c r="J375" s="316">
        <v>0</v>
      </c>
      <c r="K375" s="316">
        <v>0</v>
      </c>
      <c r="L375" s="316">
        <v>0</v>
      </c>
      <c r="M375" s="316">
        <v>12751</v>
      </c>
      <c r="N375" s="316">
        <v>0</v>
      </c>
      <c r="O375" s="316">
        <v>0</v>
      </c>
      <c r="P375" s="316">
        <v>0</v>
      </c>
      <c r="Q375" s="316">
        <v>0</v>
      </c>
      <c r="R375" s="316">
        <v>0</v>
      </c>
      <c r="S375" s="316">
        <v>0</v>
      </c>
      <c r="T375" s="316">
        <v>0</v>
      </c>
      <c r="U375" s="316">
        <v>0</v>
      </c>
      <c r="V375" s="316">
        <v>0</v>
      </c>
      <c r="W375" s="316">
        <v>0</v>
      </c>
      <c r="X375" s="316">
        <v>11468</v>
      </c>
      <c r="Y375" s="316">
        <v>1283</v>
      </c>
      <c r="Z375" s="316">
        <v>-629</v>
      </c>
      <c r="AA375" s="316">
        <v>-493</v>
      </c>
      <c r="AB375" s="316">
        <v>-135</v>
      </c>
      <c r="AC375" s="316">
        <v>-12900</v>
      </c>
    </row>
    <row r="376" spans="1:29">
      <c r="A376" s="243" t="s">
        <v>1428</v>
      </c>
      <c r="B376" s="316">
        <v>0</v>
      </c>
      <c r="C376" s="316">
        <v>1281</v>
      </c>
      <c r="D376" s="316">
        <v>2427</v>
      </c>
      <c r="E376" s="316">
        <v>0</v>
      </c>
      <c r="F376" s="316">
        <v>3708</v>
      </c>
      <c r="G376" s="316">
        <v>0</v>
      </c>
      <c r="H376" s="316">
        <v>0</v>
      </c>
      <c r="I376" s="316">
        <v>0</v>
      </c>
      <c r="J376" s="316">
        <v>0</v>
      </c>
      <c r="K376" s="316">
        <v>0</v>
      </c>
      <c r="L376" s="316">
        <v>0</v>
      </c>
      <c r="M376" s="316">
        <v>3708</v>
      </c>
      <c r="N376" s="316">
        <v>0</v>
      </c>
      <c r="O376" s="316">
        <v>0</v>
      </c>
      <c r="P376" s="316">
        <v>0</v>
      </c>
      <c r="Q376" s="316">
        <v>0</v>
      </c>
      <c r="R376" s="316">
        <v>0</v>
      </c>
      <c r="S376" s="316">
        <v>0</v>
      </c>
      <c r="T376" s="316">
        <v>0</v>
      </c>
      <c r="U376" s="316">
        <v>0</v>
      </c>
      <c r="V376" s="316">
        <v>0</v>
      </c>
      <c r="W376" s="316">
        <v>360</v>
      </c>
      <c r="X376" s="316">
        <v>0</v>
      </c>
      <c r="Y376" s="316">
        <v>3348</v>
      </c>
      <c r="Z376" s="316">
        <v>2922</v>
      </c>
      <c r="AA376" s="316">
        <v>3570</v>
      </c>
      <c r="AB376" s="316">
        <v>-281</v>
      </c>
      <c r="AC376" s="316">
        <v>3000</v>
      </c>
    </row>
    <row r="377" spans="1:29">
      <c r="A377" s="243" t="s">
        <v>1468</v>
      </c>
      <c r="B377" s="316">
        <v>0</v>
      </c>
      <c r="C377" s="316">
        <v>4680</v>
      </c>
      <c r="D377" s="316">
        <v>3741</v>
      </c>
      <c r="E377" s="316">
        <v>0</v>
      </c>
      <c r="F377" s="316">
        <v>8421</v>
      </c>
      <c r="G377" s="316">
        <v>0</v>
      </c>
      <c r="H377" s="316">
        <v>0</v>
      </c>
      <c r="I377" s="316">
        <v>0</v>
      </c>
      <c r="J377" s="316">
        <v>0</v>
      </c>
      <c r="K377" s="316">
        <v>0</v>
      </c>
      <c r="L377" s="316">
        <v>0</v>
      </c>
      <c r="M377" s="316">
        <v>8421</v>
      </c>
      <c r="N377" s="316">
        <v>0</v>
      </c>
      <c r="O377" s="316">
        <v>0</v>
      </c>
      <c r="P377" s="316">
        <v>0</v>
      </c>
      <c r="Q377" s="316">
        <v>0</v>
      </c>
      <c r="R377" s="316">
        <v>0</v>
      </c>
      <c r="S377" s="316">
        <v>0</v>
      </c>
      <c r="T377" s="316">
        <v>0</v>
      </c>
      <c r="U377" s="316">
        <v>0</v>
      </c>
      <c r="V377" s="316">
        <v>0</v>
      </c>
      <c r="W377" s="316">
        <v>526</v>
      </c>
      <c r="X377" s="316">
        <v>4906</v>
      </c>
      <c r="Y377" s="316">
        <v>2989</v>
      </c>
      <c r="Z377" s="316">
        <v>2475</v>
      </c>
      <c r="AA377" s="316">
        <v>2545</v>
      </c>
      <c r="AB377" s="316">
        <v>0</v>
      </c>
      <c r="AC377" s="316">
        <v>-3500</v>
      </c>
    </row>
    <row r="378" spans="1:29">
      <c r="A378" s="243" t="s">
        <v>1495</v>
      </c>
      <c r="B378" s="316">
        <v>0</v>
      </c>
      <c r="C378" s="316">
        <v>2972</v>
      </c>
      <c r="D378" s="316">
        <v>3072</v>
      </c>
      <c r="E378" s="316">
        <v>0</v>
      </c>
      <c r="F378" s="316">
        <v>6044</v>
      </c>
      <c r="G378" s="316">
        <v>0</v>
      </c>
      <c r="H378" s="316">
        <v>0</v>
      </c>
      <c r="I378" s="316">
        <v>0</v>
      </c>
      <c r="J378" s="316">
        <v>0</v>
      </c>
      <c r="K378" s="316">
        <v>0</v>
      </c>
      <c r="L378" s="316">
        <v>0</v>
      </c>
      <c r="M378" s="316">
        <v>6044</v>
      </c>
      <c r="N378" s="316">
        <v>0</v>
      </c>
      <c r="O378" s="316">
        <v>0</v>
      </c>
      <c r="P378" s="316">
        <v>0</v>
      </c>
      <c r="Q378" s="316">
        <v>0</v>
      </c>
      <c r="R378" s="316">
        <v>0</v>
      </c>
      <c r="S378" s="316">
        <v>0</v>
      </c>
      <c r="T378" s="316">
        <v>0</v>
      </c>
      <c r="U378" s="316">
        <v>0</v>
      </c>
      <c r="V378" s="316">
        <v>0</v>
      </c>
      <c r="W378" s="316">
        <v>1838</v>
      </c>
      <c r="X378" s="316">
        <v>0</v>
      </c>
      <c r="Y378" s="316">
        <v>4206</v>
      </c>
      <c r="Z378" s="316">
        <v>-70</v>
      </c>
      <c r="AA378" s="316">
        <v>0</v>
      </c>
      <c r="AB378" s="316">
        <v>0</v>
      </c>
      <c r="AC378" s="316">
        <v>-3000</v>
      </c>
    </row>
    <row r="379" spans="1:29">
      <c r="A379" s="243" t="s">
        <v>1600</v>
      </c>
      <c r="B379" s="316">
        <v>0</v>
      </c>
      <c r="C379" s="316">
        <v>3833</v>
      </c>
      <c r="D379" s="316">
        <v>3281</v>
      </c>
      <c r="E379" s="316">
        <v>0</v>
      </c>
      <c r="F379" s="316">
        <v>7114</v>
      </c>
      <c r="G379" s="316">
        <v>0</v>
      </c>
      <c r="H379" s="316">
        <v>0</v>
      </c>
      <c r="I379" s="316">
        <v>0</v>
      </c>
      <c r="J379" s="316">
        <v>0</v>
      </c>
      <c r="K379" s="316">
        <v>0</v>
      </c>
      <c r="L379" s="316">
        <v>0</v>
      </c>
      <c r="M379" s="316">
        <v>7114</v>
      </c>
      <c r="N379" s="316">
        <v>820</v>
      </c>
      <c r="O379" s="316">
        <v>0</v>
      </c>
      <c r="P379" s="316">
        <v>0</v>
      </c>
      <c r="Q379" s="316">
        <v>0</v>
      </c>
      <c r="R379" s="316">
        <v>820</v>
      </c>
      <c r="S379" s="316">
        <v>0</v>
      </c>
      <c r="T379" s="316">
        <v>0</v>
      </c>
      <c r="U379" s="316">
        <v>0</v>
      </c>
      <c r="V379" s="316">
        <v>0</v>
      </c>
      <c r="W379" s="316">
        <v>1683</v>
      </c>
      <c r="X379" s="316">
        <v>1415</v>
      </c>
      <c r="Y379" s="316">
        <v>4016</v>
      </c>
      <c r="Z379" s="316">
        <v>2489</v>
      </c>
      <c r="AA379" s="316">
        <v>-211</v>
      </c>
      <c r="AB379" s="316">
        <v>0</v>
      </c>
      <c r="AC379" s="316">
        <v>0</v>
      </c>
    </row>
    <row r="380" spans="1:29">
      <c r="A380" s="243" t="s">
        <v>1630</v>
      </c>
      <c r="B380" s="316">
        <v>0</v>
      </c>
      <c r="C380" s="316">
        <v>588</v>
      </c>
      <c r="D380" s="316">
        <v>2987</v>
      </c>
      <c r="E380" s="316">
        <v>0</v>
      </c>
      <c r="F380" s="316">
        <v>3575</v>
      </c>
      <c r="G380" s="316">
        <v>0</v>
      </c>
      <c r="H380" s="316">
        <v>0</v>
      </c>
      <c r="I380" s="316">
        <v>0</v>
      </c>
      <c r="J380" s="316">
        <v>0</v>
      </c>
      <c r="K380" s="316">
        <v>0</v>
      </c>
      <c r="L380" s="316">
        <v>0</v>
      </c>
      <c r="M380" s="316">
        <v>3575</v>
      </c>
      <c r="N380" s="316">
        <v>0</v>
      </c>
      <c r="O380" s="316">
        <v>0</v>
      </c>
      <c r="P380" s="316">
        <v>0</v>
      </c>
      <c r="Q380" s="316">
        <v>0</v>
      </c>
      <c r="R380" s="316">
        <v>0</v>
      </c>
      <c r="S380" s="316">
        <v>0</v>
      </c>
      <c r="T380" s="316">
        <v>0</v>
      </c>
      <c r="U380" s="316">
        <v>0</v>
      </c>
      <c r="V380" s="316">
        <v>0</v>
      </c>
      <c r="W380" s="316">
        <v>0</v>
      </c>
      <c r="X380" s="316">
        <v>2000</v>
      </c>
      <c r="Y380" s="316">
        <v>1575</v>
      </c>
      <c r="Z380" s="316">
        <v>-1380</v>
      </c>
      <c r="AA380" s="316">
        <v>-500</v>
      </c>
      <c r="AB380" s="316">
        <v>-17</v>
      </c>
      <c r="AC380" s="316">
        <v>0</v>
      </c>
    </row>
    <row r="381" spans="1:29">
      <c r="A381" s="243" t="s">
        <v>1660</v>
      </c>
      <c r="B381" s="316">
        <v>0</v>
      </c>
      <c r="C381" s="316">
        <v>12990</v>
      </c>
      <c r="D381" s="316">
        <v>3502</v>
      </c>
      <c r="E381" s="316">
        <v>0</v>
      </c>
      <c r="F381" s="316">
        <v>16492</v>
      </c>
      <c r="G381" s="316">
        <v>0</v>
      </c>
      <c r="H381" s="316">
        <v>0</v>
      </c>
      <c r="I381" s="316">
        <v>0</v>
      </c>
      <c r="J381" s="316">
        <v>0</v>
      </c>
      <c r="K381" s="316">
        <v>0</v>
      </c>
      <c r="L381" s="316">
        <v>0</v>
      </c>
      <c r="M381" s="316">
        <v>16492</v>
      </c>
      <c r="N381" s="316">
        <v>0</v>
      </c>
      <c r="O381" s="316">
        <v>0</v>
      </c>
      <c r="P381" s="316">
        <v>0</v>
      </c>
      <c r="Q381" s="316">
        <v>0</v>
      </c>
      <c r="R381" s="316">
        <v>0</v>
      </c>
      <c r="S381" s="316">
        <v>0</v>
      </c>
      <c r="T381" s="316">
        <v>0</v>
      </c>
      <c r="U381" s="316">
        <v>0</v>
      </c>
      <c r="V381" s="316">
        <v>0</v>
      </c>
      <c r="W381" s="316">
        <v>3366</v>
      </c>
      <c r="X381" s="316">
        <v>2096</v>
      </c>
      <c r="Y381" s="316">
        <v>11030</v>
      </c>
      <c r="Z381" s="316">
        <v>9767</v>
      </c>
      <c r="AA381" s="316">
        <v>-301</v>
      </c>
      <c r="AB381" s="316">
        <v>0</v>
      </c>
      <c r="AC381" s="316">
        <v>-15358</v>
      </c>
    </row>
    <row r="382" spans="1:29">
      <c r="A382" s="243" t="s">
        <v>1690</v>
      </c>
      <c r="B382" s="316">
        <v>0</v>
      </c>
      <c r="C382" s="316">
        <v>1475</v>
      </c>
      <c r="D382" s="316">
        <v>7971</v>
      </c>
      <c r="E382" s="316">
        <v>670</v>
      </c>
      <c r="F382" s="316">
        <v>10116</v>
      </c>
      <c r="G382" s="316">
        <v>0</v>
      </c>
      <c r="H382" s="316">
        <v>0</v>
      </c>
      <c r="I382" s="316">
        <v>0</v>
      </c>
      <c r="J382" s="316">
        <v>0</v>
      </c>
      <c r="K382" s="316">
        <v>0</v>
      </c>
      <c r="L382" s="316">
        <v>0</v>
      </c>
      <c r="M382" s="316">
        <v>10116</v>
      </c>
      <c r="N382" s="316">
        <v>0</v>
      </c>
      <c r="O382" s="316">
        <v>0</v>
      </c>
      <c r="P382" s="316">
        <v>0</v>
      </c>
      <c r="Q382" s="316">
        <v>0</v>
      </c>
      <c r="R382" s="316">
        <v>0</v>
      </c>
      <c r="S382" s="316">
        <v>0</v>
      </c>
      <c r="T382" s="316">
        <v>0</v>
      </c>
      <c r="U382" s="316">
        <v>0</v>
      </c>
      <c r="V382" s="316">
        <v>0</v>
      </c>
      <c r="W382" s="316">
        <v>1683</v>
      </c>
      <c r="X382" s="316">
        <v>8433</v>
      </c>
      <c r="Y382" s="316">
        <v>0</v>
      </c>
      <c r="Z382" s="316">
        <v>-10</v>
      </c>
      <c r="AA382" s="316">
        <v>0</v>
      </c>
      <c r="AB382" s="316">
        <v>993</v>
      </c>
      <c r="AC382" s="316">
        <v>-5800</v>
      </c>
    </row>
    <row r="383" spans="1:29">
      <c r="A383" s="243" t="s">
        <v>1710</v>
      </c>
      <c r="B383" s="316">
        <v>0</v>
      </c>
      <c r="C383" s="316">
        <v>1705</v>
      </c>
      <c r="D383" s="316">
        <v>2055</v>
      </c>
      <c r="E383" s="316">
        <v>100</v>
      </c>
      <c r="F383" s="316">
        <v>3860</v>
      </c>
      <c r="G383" s="316">
        <v>0</v>
      </c>
      <c r="H383" s="316">
        <v>0</v>
      </c>
      <c r="I383" s="316">
        <v>0</v>
      </c>
      <c r="J383" s="316">
        <v>0</v>
      </c>
      <c r="K383" s="316">
        <v>0</v>
      </c>
      <c r="L383" s="316">
        <v>0</v>
      </c>
      <c r="M383" s="316">
        <v>3860</v>
      </c>
      <c r="N383" s="316">
        <v>0</v>
      </c>
      <c r="O383" s="316">
        <v>0</v>
      </c>
      <c r="P383" s="316">
        <v>0</v>
      </c>
      <c r="Q383" s="316">
        <v>0</v>
      </c>
      <c r="R383" s="316">
        <v>0</v>
      </c>
      <c r="S383" s="316">
        <v>0</v>
      </c>
      <c r="T383" s="316">
        <v>0</v>
      </c>
      <c r="U383" s="316">
        <v>0</v>
      </c>
      <c r="V383" s="316">
        <v>0</v>
      </c>
      <c r="W383" s="316">
        <v>0</v>
      </c>
      <c r="X383" s="316">
        <v>3860</v>
      </c>
      <c r="Y383" s="316">
        <v>0</v>
      </c>
      <c r="Z383" s="316">
        <v>-499</v>
      </c>
      <c r="AA383" s="316">
        <v>0</v>
      </c>
      <c r="AB383" s="316">
        <v>-44</v>
      </c>
      <c r="AC383" s="316">
        <v>-1000</v>
      </c>
    </row>
    <row r="384" spans="1:29">
      <c r="A384" s="243" t="s">
        <v>1869</v>
      </c>
      <c r="B384" s="316">
        <v>2113</v>
      </c>
      <c r="C384" s="316">
        <v>1887</v>
      </c>
      <c r="D384" s="316">
        <v>6381</v>
      </c>
      <c r="E384" s="316">
        <v>100</v>
      </c>
      <c r="F384" s="316">
        <v>10481</v>
      </c>
      <c r="G384" s="316">
        <v>0</v>
      </c>
      <c r="H384" s="316">
        <v>0</v>
      </c>
      <c r="I384" s="316">
        <v>0</v>
      </c>
      <c r="J384" s="316">
        <v>0</v>
      </c>
      <c r="K384" s="316">
        <v>0</v>
      </c>
      <c r="L384" s="316">
        <v>0</v>
      </c>
      <c r="M384" s="316">
        <v>10481</v>
      </c>
      <c r="N384" s="316">
        <v>0</v>
      </c>
      <c r="O384" s="316">
        <v>0</v>
      </c>
      <c r="P384" s="316">
        <v>0</v>
      </c>
      <c r="Q384" s="316">
        <v>0</v>
      </c>
      <c r="R384" s="316">
        <v>0</v>
      </c>
      <c r="S384" s="316">
        <v>0</v>
      </c>
      <c r="T384" s="316">
        <v>0</v>
      </c>
      <c r="U384" s="316">
        <v>0</v>
      </c>
      <c r="V384" s="316">
        <v>0</v>
      </c>
      <c r="W384" s="316">
        <v>0</v>
      </c>
      <c r="X384" s="316">
        <v>1403.6890000000001</v>
      </c>
      <c r="Y384" s="316">
        <v>9077</v>
      </c>
      <c r="Z384" s="316">
        <v>7758</v>
      </c>
      <c r="AA384" s="316">
        <v>2494.6795400000001</v>
      </c>
      <c r="AB384" s="316">
        <v>-361</v>
      </c>
      <c r="AC384" s="316">
        <v>-3406</v>
      </c>
    </row>
    <row r="385" spans="1:29">
      <c r="A385" s="243" t="s">
        <v>1875</v>
      </c>
      <c r="B385" s="316">
        <v>0</v>
      </c>
      <c r="C385" s="316">
        <v>725</v>
      </c>
      <c r="D385" s="316">
        <v>1760</v>
      </c>
      <c r="E385" s="316">
        <v>0</v>
      </c>
      <c r="F385" s="316">
        <v>2485</v>
      </c>
      <c r="G385" s="316">
        <v>0</v>
      </c>
      <c r="H385" s="316">
        <v>0</v>
      </c>
      <c r="I385" s="316">
        <v>0</v>
      </c>
      <c r="J385" s="316">
        <v>0</v>
      </c>
      <c r="K385" s="316">
        <v>0</v>
      </c>
      <c r="L385" s="316">
        <v>0</v>
      </c>
      <c r="M385" s="316">
        <v>2485</v>
      </c>
      <c r="N385" s="316">
        <v>3328</v>
      </c>
      <c r="O385" s="316">
        <v>0</v>
      </c>
      <c r="P385" s="316">
        <v>0</v>
      </c>
      <c r="Q385" s="316">
        <v>0</v>
      </c>
      <c r="R385" s="316">
        <v>3328</v>
      </c>
      <c r="S385" s="316">
        <v>0</v>
      </c>
      <c r="T385" s="316">
        <v>0</v>
      </c>
      <c r="U385" s="316">
        <v>0</v>
      </c>
      <c r="V385" s="316">
        <v>701</v>
      </c>
      <c r="W385" s="316">
        <v>610</v>
      </c>
      <c r="X385" s="316">
        <v>449</v>
      </c>
      <c r="Y385" s="316">
        <v>725</v>
      </c>
      <c r="Z385" s="316">
        <v>-1710</v>
      </c>
      <c r="AA385" s="316">
        <v>-4352</v>
      </c>
      <c r="AB385" s="316">
        <v>0</v>
      </c>
      <c r="AC385" s="316">
        <v>0</v>
      </c>
    </row>
    <row r="386" spans="1:29">
      <c r="A386" s="243" t="s">
        <v>1899</v>
      </c>
      <c r="B386" s="316">
        <v>0</v>
      </c>
      <c r="C386" s="316">
        <v>1075</v>
      </c>
      <c r="D386" s="316">
        <v>5261</v>
      </c>
      <c r="E386" s="316">
        <v>0</v>
      </c>
      <c r="F386" s="316">
        <v>6336</v>
      </c>
      <c r="G386" s="316">
        <v>0</v>
      </c>
      <c r="H386" s="316">
        <v>0</v>
      </c>
      <c r="I386" s="316">
        <v>0</v>
      </c>
      <c r="J386" s="316">
        <v>0</v>
      </c>
      <c r="K386" s="316">
        <v>0</v>
      </c>
      <c r="L386" s="316">
        <v>0</v>
      </c>
      <c r="M386" s="316">
        <v>6336</v>
      </c>
      <c r="N386" s="316">
        <v>0</v>
      </c>
      <c r="O386" s="316">
        <v>0</v>
      </c>
      <c r="P386" s="316">
        <v>0</v>
      </c>
      <c r="Q386" s="316">
        <v>0</v>
      </c>
      <c r="R386" s="316">
        <v>0</v>
      </c>
      <c r="S386" s="316">
        <v>0</v>
      </c>
      <c r="T386" s="316">
        <v>0</v>
      </c>
      <c r="U386" s="316">
        <v>0</v>
      </c>
      <c r="V386" s="316">
        <v>0</v>
      </c>
      <c r="W386" s="316">
        <v>3310</v>
      </c>
      <c r="X386" s="316">
        <v>0</v>
      </c>
      <c r="Y386" s="316">
        <v>3026</v>
      </c>
      <c r="Z386" s="316">
        <v>3026</v>
      </c>
      <c r="AA386" s="316">
        <v>6</v>
      </c>
      <c r="AB386" s="316">
        <v>0</v>
      </c>
      <c r="AC386" s="316">
        <v>10000</v>
      </c>
    </row>
    <row r="387" spans="1:29">
      <c r="A387" s="243" t="s">
        <v>2007</v>
      </c>
      <c r="B387" s="316">
        <v>0</v>
      </c>
      <c r="C387" s="316">
        <v>300</v>
      </c>
      <c r="D387" s="316">
        <v>1994</v>
      </c>
      <c r="E387" s="316">
        <v>0</v>
      </c>
      <c r="F387" s="316">
        <v>2294</v>
      </c>
      <c r="G387" s="316">
        <v>0</v>
      </c>
      <c r="H387" s="316">
        <v>0</v>
      </c>
      <c r="I387" s="316">
        <v>0</v>
      </c>
      <c r="J387" s="316">
        <v>0</v>
      </c>
      <c r="K387" s="316">
        <v>0</v>
      </c>
      <c r="L387" s="316">
        <v>0</v>
      </c>
      <c r="M387" s="316">
        <v>2294</v>
      </c>
      <c r="N387" s="316">
        <v>0</v>
      </c>
      <c r="O387" s="316">
        <v>0</v>
      </c>
      <c r="P387" s="316">
        <v>0</v>
      </c>
      <c r="Q387" s="316">
        <v>0</v>
      </c>
      <c r="R387" s="316">
        <v>0</v>
      </c>
      <c r="S387" s="316">
        <v>0</v>
      </c>
      <c r="T387" s="316">
        <v>0</v>
      </c>
      <c r="U387" s="316">
        <v>0</v>
      </c>
      <c r="V387" s="316">
        <v>0</v>
      </c>
      <c r="W387" s="316">
        <v>163</v>
      </c>
      <c r="X387" s="316">
        <v>100</v>
      </c>
      <c r="Y387" s="316">
        <v>2031</v>
      </c>
      <c r="Z387" s="316">
        <v>1601</v>
      </c>
      <c r="AA387" s="316">
        <v>3515</v>
      </c>
      <c r="AB387" s="316">
        <v>0</v>
      </c>
      <c r="AC387" s="316">
        <v>0</v>
      </c>
    </row>
    <row r="388" spans="1:29">
      <c r="A388" s="243" t="s">
        <v>2091</v>
      </c>
      <c r="B388" s="316">
        <v>0</v>
      </c>
      <c r="C388" s="316">
        <v>1580</v>
      </c>
      <c r="D388" s="316">
        <v>5079</v>
      </c>
      <c r="E388" s="316">
        <v>0</v>
      </c>
      <c r="F388" s="316">
        <v>6659</v>
      </c>
      <c r="G388" s="316">
        <v>0</v>
      </c>
      <c r="H388" s="316">
        <v>0</v>
      </c>
      <c r="I388" s="316">
        <v>0</v>
      </c>
      <c r="J388" s="316">
        <v>0</v>
      </c>
      <c r="K388" s="316">
        <v>0</v>
      </c>
      <c r="L388" s="316">
        <v>0</v>
      </c>
      <c r="M388" s="316">
        <v>6659</v>
      </c>
      <c r="N388" s="316">
        <v>0</v>
      </c>
      <c r="O388" s="316">
        <v>0</v>
      </c>
      <c r="P388" s="316">
        <v>0</v>
      </c>
      <c r="Q388" s="316">
        <v>0</v>
      </c>
      <c r="R388" s="316">
        <v>0</v>
      </c>
      <c r="S388" s="316">
        <v>0</v>
      </c>
      <c r="T388" s="316">
        <v>0</v>
      </c>
      <c r="U388" s="316">
        <v>0</v>
      </c>
      <c r="V388" s="316">
        <v>0</v>
      </c>
      <c r="W388" s="316">
        <v>0</v>
      </c>
      <c r="X388" s="316">
        <v>1590</v>
      </c>
      <c r="Y388" s="316">
        <v>5069</v>
      </c>
      <c r="Z388" s="316">
        <v>3471</v>
      </c>
      <c r="AA388" s="316">
        <v>-100</v>
      </c>
      <c r="AB388" s="316">
        <v>0</v>
      </c>
      <c r="AC388" s="316">
        <v>-5534</v>
      </c>
    </row>
    <row r="389" spans="1:29">
      <c r="A389" s="243" t="s">
        <v>1764</v>
      </c>
      <c r="B389" s="316">
        <v>0</v>
      </c>
      <c r="C389" s="316">
        <v>30026</v>
      </c>
      <c r="D389" s="316">
        <v>5577</v>
      </c>
      <c r="E389" s="316">
        <v>660</v>
      </c>
      <c r="F389" s="316">
        <v>36263</v>
      </c>
      <c r="G389" s="316">
        <v>0</v>
      </c>
      <c r="H389" s="316">
        <v>0</v>
      </c>
      <c r="I389" s="316">
        <v>0</v>
      </c>
      <c r="J389" s="316">
        <v>0</v>
      </c>
      <c r="K389" s="316">
        <v>0</v>
      </c>
      <c r="L389" s="316">
        <v>0</v>
      </c>
      <c r="M389" s="316">
        <v>36263</v>
      </c>
      <c r="N389" s="316">
        <v>3915</v>
      </c>
      <c r="O389" s="316">
        <v>0</v>
      </c>
      <c r="P389" s="316">
        <v>0</v>
      </c>
      <c r="Q389" s="316">
        <v>0</v>
      </c>
      <c r="R389" s="316">
        <v>3915</v>
      </c>
      <c r="S389" s="316">
        <v>0</v>
      </c>
      <c r="T389" s="316">
        <v>0</v>
      </c>
      <c r="U389" s="316">
        <v>0</v>
      </c>
      <c r="V389" s="316">
        <v>0</v>
      </c>
      <c r="W389" s="316">
        <v>3915</v>
      </c>
      <c r="X389" s="316">
        <v>6691</v>
      </c>
      <c r="Y389" s="316">
        <v>25657</v>
      </c>
      <c r="Z389" s="316">
        <v>22126</v>
      </c>
      <c r="AA389" s="316">
        <v>12000</v>
      </c>
      <c r="AB389" s="316">
        <v>-582</v>
      </c>
      <c r="AC389" s="316">
        <v>-10000</v>
      </c>
    </row>
    <row r="390" spans="1:29">
      <c r="A390" s="243" t="s">
        <v>2055</v>
      </c>
      <c r="B390" s="316">
        <v>0</v>
      </c>
      <c r="C390" s="316">
        <v>5825</v>
      </c>
      <c r="D390" s="316">
        <v>3138</v>
      </c>
      <c r="E390" s="316">
        <v>688</v>
      </c>
      <c r="F390" s="316">
        <v>9651</v>
      </c>
      <c r="G390" s="316">
        <v>0</v>
      </c>
      <c r="H390" s="316">
        <v>0</v>
      </c>
      <c r="I390" s="316">
        <v>0</v>
      </c>
      <c r="J390" s="316">
        <v>0</v>
      </c>
      <c r="K390" s="316">
        <v>0</v>
      </c>
      <c r="L390" s="316">
        <v>0</v>
      </c>
      <c r="M390" s="316">
        <v>9651</v>
      </c>
      <c r="N390" s="316">
        <v>0</v>
      </c>
      <c r="O390" s="316">
        <v>0</v>
      </c>
      <c r="P390" s="316">
        <v>0</v>
      </c>
      <c r="Q390" s="316">
        <v>0</v>
      </c>
      <c r="R390" s="316">
        <v>0</v>
      </c>
      <c r="S390" s="316">
        <v>0</v>
      </c>
      <c r="T390" s="316">
        <v>0</v>
      </c>
      <c r="U390" s="316">
        <v>0</v>
      </c>
      <c r="V390" s="316">
        <v>33</v>
      </c>
      <c r="W390" s="316">
        <v>0</v>
      </c>
      <c r="X390" s="316">
        <v>100</v>
      </c>
      <c r="Y390" s="316">
        <v>9518</v>
      </c>
      <c r="Z390" s="316">
        <v>9040</v>
      </c>
      <c r="AA390" s="316">
        <v>9287</v>
      </c>
      <c r="AB390" s="316">
        <v>0</v>
      </c>
      <c r="AC390" s="316">
        <v>0</v>
      </c>
    </row>
    <row r="391" spans="1:29">
      <c r="A391" s="243" t="s">
        <v>2205</v>
      </c>
      <c r="B391" s="316">
        <v>0</v>
      </c>
      <c r="C391" s="316">
        <v>10564</v>
      </c>
      <c r="D391" s="316">
        <v>3620</v>
      </c>
      <c r="E391" s="316">
        <v>0</v>
      </c>
      <c r="F391" s="316">
        <v>14184</v>
      </c>
      <c r="G391" s="316">
        <v>0</v>
      </c>
      <c r="H391" s="316">
        <v>0</v>
      </c>
      <c r="I391" s="316">
        <v>0</v>
      </c>
      <c r="J391" s="316">
        <v>0</v>
      </c>
      <c r="K391" s="316">
        <v>0</v>
      </c>
      <c r="L391" s="316">
        <v>0</v>
      </c>
      <c r="M391" s="316">
        <v>14184</v>
      </c>
      <c r="N391" s="316">
        <v>0</v>
      </c>
      <c r="O391" s="316">
        <v>0</v>
      </c>
      <c r="P391" s="316">
        <v>0</v>
      </c>
      <c r="Q391" s="316">
        <v>0</v>
      </c>
      <c r="R391" s="316">
        <v>0</v>
      </c>
      <c r="S391" s="316">
        <v>0</v>
      </c>
      <c r="T391" s="316">
        <v>0</v>
      </c>
      <c r="U391" s="316">
        <v>0</v>
      </c>
      <c r="V391" s="316">
        <v>1160</v>
      </c>
      <c r="W391" s="316">
        <v>0</v>
      </c>
      <c r="X391" s="316">
        <v>13024</v>
      </c>
      <c r="Y391" s="316">
        <v>0</v>
      </c>
      <c r="Z391" s="316">
        <v>12354</v>
      </c>
      <c r="AA391" s="316">
        <v>-414</v>
      </c>
      <c r="AB391" s="316">
        <v>-1940</v>
      </c>
      <c r="AC391" s="316">
        <v>0</v>
      </c>
    </row>
    <row r="392" spans="1:29">
      <c r="A392" s="243" t="s">
        <v>2271</v>
      </c>
      <c r="B392" s="316">
        <v>0</v>
      </c>
      <c r="C392" s="316">
        <v>1793</v>
      </c>
      <c r="D392" s="316">
        <v>7398</v>
      </c>
      <c r="E392" s="316">
        <v>0</v>
      </c>
      <c r="F392" s="316">
        <v>9191</v>
      </c>
      <c r="G392" s="316">
        <v>0</v>
      </c>
      <c r="H392" s="316">
        <v>0</v>
      </c>
      <c r="I392" s="316">
        <v>0</v>
      </c>
      <c r="J392" s="316">
        <v>0</v>
      </c>
      <c r="K392" s="316">
        <v>0</v>
      </c>
      <c r="L392" s="316">
        <v>0</v>
      </c>
      <c r="M392" s="316">
        <v>9191</v>
      </c>
      <c r="N392" s="316">
        <v>0</v>
      </c>
      <c r="O392" s="316">
        <v>0</v>
      </c>
      <c r="P392" s="316">
        <v>0</v>
      </c>
      <c r="Q392" s="316">
        <v>0</v>
      </c>
      <c r="R392" s="316">
        <v>0</v>
      </c>
      <c r="S392" s="316">
        <v>0</v>
      </c>
      <c r="T392" s="316">
        <v>0</v>
      </c>
      <c r="U392" s="316">
        <v>0</v>
      </c>
      <c r="V392" s="316">
        <v>0</v>
      </c>
      <c r="W392" s="316">
        <v>2749</v>
      </c>
      <c r="X392" s="316">
        <v>6442</v>
      </c>
      <c r="Y392" s="316">
        <v>0</v>
      </c>
      <c r="Z392" s="316">
        <v>-1122</v>
      </c>
      <c r="AA392" s="316">
        <v>-850</v>
      </c>
      <c r="AB392" s="316">
        <v>0</v>
      </c>
      <c r="AC392" s="316">
        <v>-11796</v>
      </c>
    </row>
    <row r="393" spans="1:29">
      <c r="A393" s="243" t="s">
        <v>2295</v>
      </c>
      <c r="B393" s="316">
        <v>0</v>
      </c>
      <c r="C393" s="316">
        <v>27794</v>
      </c>
      <c r="D393" s="316">
        <v>19752</v>
      </c>
      <c r="E393" s="316">
        <v>0</v>
      </c>
      <c r="F393" s="316">
        <v>47546</v>
      </c>
      <c r="G393" s="316">
        <v>0</v>
      </c>
      <c r="H393" s="316">
        <v>0</v>
      </c>
      <c r="I393" s="316">
        <v>0</v>
      </c>
      <c r="J393" s="316">
        <v>0</v>
      </c>
      <c r="K393" s="316">
        <v>0</v>
      </c>
      <c r="L393" s="316">
        <v>0</v>
      </c>
      <c r="M393" s="316">
        <v>47546</v>
      </c>
      <c r="N393" s="316">
        <v>0</v>
      </c>
      <c r="O393" s="316">
        <v>0</v>
      </c>
      <c r="P393" s="316">
        <v>0</v>
      </c>
      <c r="Q393" s="316">
        <v>0</v>
      </c>
      <c r="R393" s="316">
        <v>0</v>
      </c>
      <c r="S393" s="316">
        <v>0</v>
      </c>
      <c r="T393" s="316">
        <v>0</v>
      </c>
      <c r="U393" s="316">
        <v>400</v>
      </c>
      <c r="V393" s="316">
        <v>0</v>
      </c>
      <c r="W393" s="316">
        <v>0</v>
      </c>
      <c r="X393" s="316">
        <v>18271</v>
      </c>
      <c r="Y393" s="316">
        <v>29675</v>
      </c>
      <c r="Z393" s="316">
        <v>28428</v>
      </c>
      <c r="AA393" s="316">
        <v>-2000</v>
      </c>
      <c r="AB393" s="316">
        <v>0</v>
      </c>
      <c r="AC393" s="316">
        <v>-40000</v>
      </c>
    </row>
    <row r="394" spans="1:29">
      <c r="A394" s="243" t="s">
        <v>1413</v>
      </c>
      <c r="B394" s="316">
        <v>0</v>
      </c>
      <c r="C394" s="316">
        <v>1715</v>
      </c>
      <c r="D394" s="316">
        <v>5378</v>
      </c>
      <c r="E394" s="316">
        <v>0</v>
      </c>
      <c r="F394" s="316">
        <v>7093</v>
      </c>
      <c r="G394" s="316">
        <v>0</v>
      </c>
      <c r="H394" s="316">
        <v>0</v>
      </c>
      <c r="I394" s="316">
        <v>0</v>
      </c>
      <c r="J394" s="316">
        <v>0</v>
      </c>
      <c r="K394" s="316">
        <v>0</v>
      </c>
      <c r="L394" s="316">
        <v>0</v>
      </c>
      <c r="M394" s="316">
        <v>7093</v>
      </c>
      <c r="N394" s="316">
        <v>0</v>
      </c>
      <c r="O394" s="316">
        <v>0</v>
      </c>
      <c r="P394" s="316">
        <v>0</v>
      </c>
      <c r="Q394" s="316">
        <v>0</v>
      </c>
      <c r="R394" s="316">
        <v>0</v>
      </c>
      <c r="S394" s="316">
        <v>0</v>
      </c>
      <c r="T394" s="316">
        <v>0</v>
      </c>
      <c r="U394" s="316">
        <v>0</v>
      </c>
      <c r="V394" s="316">
        <v>0</v>
      </c>
      <c r="W394" s="316">
        <v>0</v>
      </c>
      <c r="X394" s="316">
        <v>1714</v>
      </c>
      <c r="Y394" s="316">
        <v>5379</v>
      </c>
      <c r="Z394" s="316">
        <v>2238</v>
      </c>
      <c r="AA394" s="316">
        <v>5964</v>
      </c>
      <c r="AB394" s="316">
        <v>-611</v>
      </c>
      <c r="AC394" s="316">
        <v>-1714</v>
      </c>
    </row>
    <row r="395" spans="1:29">
      <c r="A395" s="243" t="s">
        <v>1567</v>
      </c>
      <c r="B395" s="316">
        <v>0</v>
      </c>
      <c r="C395" s="316">
        <v>20735</v>
      </c>
      <c r="D395" s="316">
        <v>15146</v>
      </c>
      <c r="E395" s="316">
        <v>0</v>
      </c>
      <c r="F395" s="316">
        <v>35881</v>
      </c>
      <c r="G395" s="316">
        <v>0</v>
      </c>
      <c r="H395" s="316">
        <v>0</v>
      </c>
      <c r="I395" s="316">
        <v>0</v>
      </c>
      <c r="J395" s="316">
        <v>0</v>
      </c>
      <c r="K395" s="316">
        <v>0</v>
      </c>
      <c r="L395" s="316">
        <v>0</v>
      </c>
      <c r="M395" s="316">
        <v>35881</v>
      </c>
      <c r="N395" s="316">
        <v>0</v>
      </c>
      <c r="O395" s="316">
        <v>0</v>
      </c>
      <c r="P395" s="316">
        <v>0</v>
      </c>
      <c r="Q395" s="316">
        <v>0</v>
      </c>
      <c r="R395" s="316">
        <v>0</v>
      </c>
      <c r="S395" s="316">
        <v>0</v>
      </c>
      <c r="T395" s="316">
        <v>0</v>
      </c>
      <c r="U395" s="316">
        <v>0</v>
      </c>
      <c r="V395" s="316">
        <v>0</v>
      </c>
      <c r="W395" s="316">
        <v>0</v>
      </c>
      <c r="X395" s="316">
        <v>16612</v>
      </c>
      <c r="Y395" s="316">
        <v>19269</v>
      </c>
      <c r="Z395" s="316">
        <v>17742</v>
      </c>
      <c r="AA395" s="316">
        <v>23800</v>
      </c>
      <c r="AB395" s="316">
        <v>0</v>
      </c>
      <c r="AC395" s="316">
        <v>-10900</v>
      </c>
    </row>
    <row r="396" spans="1:29">
      <c r="A396" s="243" t="s">
        <v>1546</v>
      </c>
      <c r="B396" s="316">
        <v>556</v>
      </c>
      <c r="C396" s="316">
        <v>321778</v>
      </c>
      <c r="D396" s="316">
        <v>69904</v>
      </c>
      <c r="E396" s="316">
        <v>19690</v>
      </c>
      <c r="F396" s="316">
        <v>411928</v>
      </c>
      <c r="G396" s="316">
        <v>42653</v>
      </c>
      <c r="H396" s="316">
        <v>2646</v>
      </c>
      <c r="I396" s="316">
        <v>172551</v>
      </c>
      <c r="J396" s="316">
        <v>0</v>
      </c>
      <c r="K396" s="316">
        <v>2203</v>
      </c>
      <c r="L396" s="316">
        <v>217407</v>
      </c>
      <c r="M396" s="316">
        <v>629335</v>
      </c>
      <c r="N396" s="316">
        <v>0</v>
      </c>
      <c r="O396" s="316">
        <v>0</v>
      </c>
      <c r="P396" s="316">
        <v>163496</v>
      </c>
      <c r="Q396" s="316">
        <v>17000</v>
      </c>
      <c r="R396" s="316">
        <v>180496</v>
      </c>
      <c r="S396" s="316">
        <v>0</v>
      </c>
      <c r="T396" s="316">
        <v>0</v>
      </c>
      <c r="U396" s="316">
        <v>0</v>
      </c>
      <c r="V396" s="316">
        <v>230327</v>
      </c>
      <c r="W396" s="316">
        <v>175547</v>
      </c>
      <c r="X396" s="316">
        <v>45916</v>
      </c>
      <c r="Y396" s="316">
        <v>177545</v>
      </c>
      <c r="Z396" s="316">
        <v>78326</v>
      </c>
      <c r="AA396" s="316">
        <v>124590</v>
      </c>
      <c r="AB396" s="316">
        <v>-3679</v>
      </c>
      <c r="AC396" s="316">
        <v>-102792</v>
      </c>
    </row>
    <row r="397" spans="1:29">
      <c r="A397" s="243" t="s">
        <v>2058</v>
      </c>
      <c r="B397" s="316">
        <v>0</v>
      </c>
      <c r="C397" s="316">
        <v>15502</v>
      </c>
      <c r="D397" s="316">
        <v>2039</v>
      </c>
      <c r="E397" s="316">
        <v>600</v>
      </c>
      <c r="F397" s="316">
        <v>18141</v>
      </c>
      <c r="G397" s="316">
        <v>199843</v>
      </c>
      <c r="H397" s="316">
        <v>179563</v>
      </c>
      <c r="I397" s="316">
        <v>0</v>
      </c>
      <c r="J397" s="316">
        <v>0</v>
      </c>
      <c r="K397" s="316">
        <v>0</v>
      </c>
      <c r="L397" s="316">
        <v>199843</v>
      </c>
      <c r="M397" s="316">
        <v>217984</v>
      </c>
      <c r="N397" s="316">
        <v>0</v>
      </c>
      <c r="O397" s="316">
        <v>0</v>
      </c>
      <c r="P397" s="316">
        <v>1390</v>
      </c>
      <c r="Q397" s="316">
        <v>0</v>
      </c>
      <c r="R397" s="316">
        <v>1390</v>
      </c>
      <c r="S397" s="316">
        <v>0</v>
      </c>
      <c r="T397" s="316">
        <v>0</v>
      </c>
      <c r="U397" s="316">
        <v>0</v>
      </c>
      <c r="V397" s="316">
        <v>212593</v>
      </c>
      <c r="W397" s="316">
        <v>3369</v>
      </c>
      <c r="X397" s="316">
        <v>2022</v>
      </c>
      <c r="Y397" s="316">
        <v>0</v>
      </c>
      <c r="Z397" s="316">
        <v>-3368</v>
      </c>
      <c r="AA397" s="316">
        <v>-50400</v>
      </c>
      <c r="AB397" s="316">
        <v>-317</v>
      </c>
      <c r="AC397" s="316">
        <v>-79000</v>
      </c>
    </row>
    <row r="398" spans="1:29">
      <c r="A398" s="243" t="s">
        <v>2292</v>
      </c>
      <c r="B398" s="316">
        <v>0</v>
      </c>
      <c r="C398" s="316">
        <v>1806</v>
      </c>
      <c r="D398" s="316">
        <v>0</v>
      </c>
      <c r="E398" s="316">
        <v>0</v>
      </c>
      <c r="F398" s="316">
        <v>1806</v>
      </c>
      <c r="G398" s="316">
        <v>232230</v>
      </c>
      <c r="H398" s="316">
        <v>0</v>
      </c>
      <c r="I398" s="316">
        <v>0</v>
      </c>
      <c r="J398" s="316">
        <v>0</v>
      </c>
      <c r="K398" s="316">
        <v>0</v>
      </c>
      <c r="L398" s="316">
        <v>232230</v>
      </c>
      <c r="M398" s="316">
        <v>234036</v>
      </c>
      <c r="N398" s="316">
        <v>0</v>
      </c>
      <c r="O398" s="316">
        <v>0</v>
      </c>
      <c r="P398" s="316">
        <v>0</v>
      </c>
      <c r="Q398" s="316">
        <v>0</v>
      </c>
      <c r="R398" s="316">
        <v>0</v>
      </c>
      <c r="S398" s="316">
        <v>0</v>
      </c>
      <c r="T398" s="316">
        <v>0</v>
      </c>
      <c r="U398" s="316">
        <v>0</v>
      </c>
      <c r="V398" s="316">
        <v>232230</v>
      </c>
      <c r="W398" s="316">
        <v>0</v>
      </c>
      <c r="X398" s="316">
        <v>0</v>
      </c>
      <c r="Y398" s="316">
        <v>1806</v>
      </c>
      <c r="Z398" s="316">
        <v>-2249</v>
      </c>
      <c r="AA398" s="316">
        <v>0</v>
      </c>
      <c r="AB398" s="316">
        <v>0</v>
      </c>
      <c r="AC398" s="316">
        <v>-165000</v>
      </c>
    </row>
    <row r="399" spans="1:29">
      <c r="A399" s="243" t="s">
        <v>1737</v>
      </c>
      <c r="B399" s="316">
        <v>0</v>
      </c>
      <c r="C399" s="316">
        <v>17831</v>
      </c>
      <c r="D399" s="316">
        <v>36803</v>
      </c>
      <c r="E399" s="316">
        <v>615</v>
      </c>
      <c r="F399" s="316">
        <v>55249</v>
      </c>
      <c r="G399" s="316">
        <v>243044</v>
      </c>
      <c r="H399" s="316">
        <v>80578</v>
      </c>
      <c r="I399" s="316">
        <v>0</v>
      </c>
      <c r="J399" s="316">
        <v>0</v>
      </c>
      <c r="K399" s="316">
        <v>0</v>
      </c>
      <c r="L399" s="316">
        <v>243044</v>
      </c>
      <c r="M399" s="316">
        <v>298293</v>
      </c>
      <c r="N399" s="316">
        <v>0</v>
      </c>
      <c r="O399" s="316">
        <v>0</v>
      </c>
      <c r="P399" s="316">
        <v>0</v>
      </c>
      <c r="Q399" s="316">
        <v>0</v>
      </c>
      <c r="R399" s="316">
        <v>0</v>
      </c>
      <c r="S399" s="316">
        <v>0</v>
      </c>
      <c r="T399" s="316">
        <v>0</v>
      </c>
      <c r="U399" s="316">
        <v>0</v>
      </c>
      <c r="V399" s="316">
        <v>259829</v>
      </c>
      <c r="W399" s="316">
        <v>0</v>
      </c>
      <c r="X399" s="316">
        <v>10145</v>
      </c>
      <c r="Y399" s="316">
        <v>28319</v>
      </c>
      <c r="Z399" s="316">
        <v>17856</v>
      </c>
      <c r="AA399" s="316">
        <v>-15420</v>
      </c>
      <c r="AB399" s="316">
        <v>0</v>
      </c>
      <c r="AC399" s="316">
        <v>-76000</v>
      </c>
    </row>
    <row r="400" spans="1:29">
      <c r="A400" s="243" t="s">
        <v>2154</v>
      </c>
      <c r="B400" s="316">
        <v>0</v>
      </c>
      <c r="C400" s="316">
        <v>73682</v>
      </c>
      <c r="D400" s="316">
        <v>0</v>
      </c>
      <c r="E400" s="316">
        <v>0</v>
      </c>
      <c r="F400" s="316">
        <v>73682</v>
      </c>
      <c r="G400" s="316">
        <v>121587</v>
      </c>
      <c r="H400" s="316">
        <v>114521</v>
      </c>
      <c r="I400" s="316">
        <v>56826</v>
      </c>
      <c r="J400" s="316">
        <v>0</v>
      </c>
      <c r="K400" s="316">
        <v>0</v>
      </c>
      <c r="L400" s="316">
        <v>178413</v>
      </c>
      <c r="M400" s="316">
        <v>252095</v>
      </c>
      <c r="N400" s="316">
        <v>0</v>
      </c>
      <c r="O400" s="316">
        <v>0</v>
      </c>
      <c r="P400" s="316">
        <v>0</v>
      </c>
      <c r="Q400" s="316">
        <v>0</v>
      </c>
      <c r="R400" s="316">
        <v>0</v>
      </c>
      <c r="S400" s="316">
        <v>0</v>
      </c>
      <c r="T400" s="316">
        <v>0</v>
      </c>
      <c r="U400" s="316">
        <v>0</v>
      </c>
      <c r="V400" s="316">
        <v>133676</v>
      </c>
      <c r="W400" s="316">
        <v>419</v>
      </c>
      <c r="X400" s="316">
        <v>708</v>
      </c>
      <c r="Y400" s="316">
        <v>117292</v>
      </c>
      <c r="Z400" s="316">
        <v>112270</v>
      </c>
      <c r="AA400" s="316">
        <v>146724</v>
      </c>
      <c r="AB400" s="316">
        <v>0</v>
      </c>
      <c r="AC400" s="316">
        <v>0</v>
      </c>
    </row>
    <row r="401" spans="1:29">
      <c r="A401" s="243" t="s">
        <v>2268</v>
      </c>
      <c r="B401" s="316">
        <v>60254.604440000003</v>
      </c>
      <c r="C401" s="316">
        <v>453452.8751</v>
      </c>
      <c r="D401" s="316">
        <v>12710.92604</v>
      </c>
      <c r="E401" s="316">
        <v>0</v>
      </c>
      <c r="F401" s="316">
        <v>526418.40560000006</v>
      </c>
      <c r="G401" s="316">
        <v>278656.7316</v>
      </c>
      <c r="H401" s="316">
        <v>0</v>
      </c>
      <c r="I401" s="316">
        <v>0</v>
      </c>
      <c r="J401" s="316">
        <v>0</v>
      </c>
      <c r="K401" s="316">
        <v>0</v>
      </c>
      <c r="L401" s="316">
        <v>278656.7316</v>
      </c>
      <c r="M401" s="316">
        <v>805075.1372</v>
      </c>
      <c r="N401" s="316">
        <v>0</v>
      </c>
      <c r="O401" s="316">
        <v>0</v>
      </c>
      <c r="P401" s="316">
        <v>0</v>
      </c>
      <c r="Q401" s="316">
        <v>0</v>
      </c>
      <c r="R401" s="316">
        <v>0</v>
      </c>
      <c r="S401" s="316">
        <v>0</v>
      </c>
      <c r="T401" s="316">
        <v>0</v>
      </c>
      <c r="U401" s="316">
        <v>0</v>
      </c>
      <c r="V401" s="316">
        <v>437910.9302</v>
      </c>
      <c r="W401" s="316">
        <v>0</v>
      </c>
      <c r="X401" s="316">
        <v>157.3253</v>
      </c>
      <c r="Y401" s="316">
        <v>367006.81689999998</v>
      </c>
      <c r="Z401" s="316">
        <v>335141.81689999998</v>
      </c>
      <c r="AA401" s="316">
        <v>87227</v>
      </c>
      <c r="AB401" s="316">
        <v>-1109</v>
      </c>
      <c r="AC401" s="316">
        <v>-263000</v>
      </c>
    </row>
    <row r="402" spans="1:29">
      <c r="A402" s="243" t="s">
        <v>1276</v>
      </c>
      <c r="B402" s="316">
        <v>0</v>
      </c>
      <c r="C402" s="316">
        <v>0</v>
      </c>
      <c r="D402" s="316">
        <v>0</v>
      </c>
      <c r="E402" s="316">
        <v>1886</v>
      </c>
      <c r="F402" s="316">
        <v>1886</v>
      </c>
      <c r="G402" s="316">
        <v>154347</v>
      </c>
      <c r="H402" s="316">
        <v>98404</v>
      </c>
      <c r="I402" s="316">
        <v>620</v>
      </c>
      <c r="J402" s="316">
        <v>0</v>
      </c>
      <c r="K402" s="316">
        <v>0</v>
      </c>
      <c r="L402" s="316">
        <v>154967</v>
      </c>
      <c r="M402" s="316">
        <v>156853</v>
      </c>
      <c r="N402" s="316">
        <v>0</v>
      </c>
      <c r="O402" s="316">
        <v>0</v>
      </c>
      <c r="P402" s="316">
        <v>7351</v>
      </c>
      <c r="Q402" s="316">
        <v>0</v>
      </c>
      <c r="R402" s="316">
        <v>7351</v>
      </c>
      <c r="S402" s="316">
        <v>0</v>
      </c>
      <c r="T402" s="316">
        <v>0</v>
      </c>
      <c r="U402" s="316">
        <v>0</v>
      </c>
      <c r="V402" s="316">
        <v>129365</v>
      </c>
      <c r="W402" s="316">
        <v>27488</v>
      </c>
      <c r="X402" s="316">
        <v>0</v>
      </c>
      <c r="Y402" s="316">
        <v>0</v>
      </c>
      <c r="Z402" s="316">
        <v>0</v>
      </c>
      <c r="AA402" s="316">
        <v>0</v>
      </c>
      <c r="AB402" s="316">
        <v>0</v>
      </c>
      <c r="AC402" s="316">
        <v>-115588</v>
      </c>
    </row>
    <row r="403" spans="1:29">
      <c r="A403" s="243" t="s">
        <v>2280</v>
      </c>
      <c r="B403" s="316">
        <v>0</v>
      </c>
      <c r="C403" s="316">
        <v>0</v>
      </c>
      <c r="D403" s="316">
        <v>0</v>
      </c>
      <c r="E403" s="316">
        <v>0</v>
      </c>
      <c r="F403" s="316">
        <v>0</v>
      </c>
      <c r="G403" s="316">
        <v>107096.819</v>
      </c>
      <c r="H403" s="316">
        <v>107096.819</v>
      </c>
      <c r="I403" s="316">
        <v>0</v>
      </c>
      <c r="J403" s="316">
        <v>0</v>
      </c>
      <c r="K403" s="316">
        <v>0</v>
      </c>
      <c r="L403" s="316">
        <v>107096.819</v>
      </c>
      <c r="M403" s="316">
        <v>107096.819</v>
      </c>
      <c r="N403" s="316">
        <v>0</v>
      </c>
      <c r="O403" s="316">
        <v>0</v>
      </c>
      <c r="P403" s="316">
        <v>0</v>
      </c>
      <c r="Q403" s="316">
        <v>0</v>
      </c>
      <c r="R403" s="316">
        <v>0</v>
      </c>
      <c r="S403" s="316">
        <v>0</v>
      </c>
      <c r="T403" s="316">
        <v>0</v>
      </c>
      <c r="U403" s="316">
        <v>0</v>
      </c>
      <c r="V403" s="316">
        <v>107097</v>
      </c>
      <c r="W403" s="316">
        <v>0</v>
      </c>
      <c r="X403" s="316">
        <v>0</v>
      </c>
      <c r="Y403" s="316">
        <v>0</v>
      </c>
      <c r="Z403" s="316">
        <v>0</v>
      </c>
      <c r="AA403" s="316">
        <v>0</v>
      </c>
      <c r="AB403" s="316">
        <v>0</v>
      </c>
      <c r="AC403" s="316">
        <v>0</v>
      </c>
    </row>
    <row r="404" spans="1:29">
      <c r="A404" s="243" t="s">
        <v>1821</v>
      </c>
      <c r="B404" s="316">
        <v>0</v>
      </c>
      <c r="C404" s="316">
        <v>46413</v>
      </c>
      <c r="D404" s="316">
        <v>115934</v>
      </c>
      <c r="E404" s="316">
        <v>1168</v>
      </c>
      <c r="F404" s="316">
        <v>163515</v>
      </c>
      <c r="G404" s="316">
        <v>75479</v>
      </c>
      <c r="H404" s="316">
        <v>0</v>
      </c>
      <c r="I404" s="316">
        <v>0</v>
      </c>
      <c r="J404" s="316">
        <v>0</v>
      </c>
      <c r="K404" s="316">
        <v>0</v>
      </c>
      <c r="L404" s="316">
        <v>75479</v>
      </c>
      <c r="M404" s="316">
        <v>238994</v>
      </c>
      <c r="N404" s="316">
        <v>0</v>
      </c>
      <c r="O404" s="316">
        <v>0</v>
      </c>
      <c r="P404" s="316">
        <v>0</v>
      </c>
      <c r="Q404" s="316">
        <v>0</v>
      </c>
      <c r="R404" s="316">
        <v>0</v>
      </c>
      <c r="S404" s="316">
        <v>0</v>
      </c>
      <c r="T404" s="316">
        <v>0</v>
      </c>
      <c r="U404" s="316">
        <v>0</v>
      </c>
      <c r="V404" s="316">
        <v>225216</v>
      </c>
      <c r="W404" s="316">
        <v>0</v>
      </c>
      <c r="X404" s="316">
        <v>13778</v>
      </c>
      <c r="Y404" s="316">
        <v>0</v>
      </c>
      <c r="Z404" s="316">
        <v>-3241</v>
      </c>
      <c r="AA404" s="316">
        <v>-667</v>
      </c>
      <c r="AB404" s="316">
        <v>0</v>
      </c>
      <c r="AC404" s="316">
        <v>0</v>
      </c>
    </row>
    <row r="405" spans="1:29">
      <c r="A405" s="243" t="s">
        <v>1848</v>
      </c>
      <c r="B405" s="316">
        <v>0</v>
      </c>
      <c r="C405" s="316">
        <v>0</v>
      </c>
      <c r="D405" s="316">
        <v>0</v>
      </c>
      <c r="E405" s="316">
        <v>0</v>
      </c>
      <c r="F405" s="316">
        <v>0</v>
      </c>
      <c r="G405" s="316">
        <v>23692</v>
      </c>
      <c r="H405" s="316">
        <v>0</v>
      </c>
      <c r="I405" s="316">
        <v>0</v>
      </c>
      <c r="J405" s="316">
        <v>0</v>
      </c>
      <c r="K405" s="316">
        <v>0</v>
      </c>
      <c r="L405" s="316">
        <v>23692</v>
      </c>
      <c r="M405" s="316">
        <v>23692</v>
      </c>
      <c r="N405" s="316">
        <v>0</v>
      </c>
      <c r="O405" s="316">
        <v>0</v>
      </c>
      <c r="P405" s="316">
        <v>0</v>
      </c>
      <c r="Q405" s="316">
        <v>0</v>
      </c>
      <c r="R405" s="316">
        <v>0</v>
      </c>
      <c r="S405" s="316">
        <v>0</v>
      </c>
      <c r="T405" s="316">
        <v>0</v>
      </c>
      <c r="U405" s="316">
        <v>0</v>
      </c>
      <c r="V405" s="316">
        <v>23692</v>
      </c>
      <c r="W405" s="316">
        <v>0</v>
      </c>
      <c r="X405" s="316">
        <v>0</v>
      </c>
      <c r="Y405" s="316">
        <v>0</v>
      </c>
      <c r="Z405" s="316">
        <v>0</v>
      </c>
      <c r="AA405" s="316">
        <v>0</v>
      </c>
      <c r="AB405" s="316">
        <v>0</v>
      </c>
      <c r="AC405" s="316">
        <v>0</v>
      </c>
    </row>
    <row r="406" spans="1:29">
      <c r="A406" s="243" t="s">
        <v>1452</v>
      </c>
      <c r="B406" s="316">
        <v>0</v>
      </c>
      <c r="C406" s="316">
        <v>2400</v>
      </c>
      <c r="D406" s="316">
        <v>0</v>
      </c>
      <c r="E406" s="316">
        <v>0</v>
      </c>
      <c r="F406" s="316">
        <v>2400</v>
      </c>
      <c r="G406" s="316">
        <v>0</v>
      </c>
      <c r="H406" s="316">
        <v>0</v>
      </c>
      <c r="I406" s="316">
        <v>0</v>
      </c>
      <c r="J406" s="316">
        <v>0</v>
      </c>
      <c r="K406" s="316">
        <v>0</v>
      </c>
      <c r="L406" s="316">
        <v>0</v>
      </c>
      <c r="M406" s="316">
        <v>2400</v>
      </c>
      <c r="N406" s="316">
        <v>0</v>
      </c>
      <c r="O406" s="316">
        <v>0</v>
      </c>
      <c r="P406" s="316">
        <v>0</v>
      </c>
      <c r="Q406" s="316">
        <v>0</v>
      </c>
      <c r="R406" s="316">
        <v>0</v>
      </c>
      <c r="S406" s="316">
        <v>0</v>
      </c>
      <c r="T406" s="316">
        <v>0</v>
      </c>
      <c r="U406" s="316">
        <v>0</v>
      </c>
      <c r="V406" s="316">
        <v>0</v>
      </c>
      <c r="W406" s="316">
        <v>0</v>
      </c>
      <c r="X406" s="316">
        <v>0</v>
      </c>
      <c r="Y406" s="316">
        <v>2400</v>
      </c>
      <c r="Z406" s="316">
        <v>-4696</v>
      </c>
      <c r="AA406" s="316">
        <v>7400</v>
      </c>
      <c r="AB406" s="316">
        <v>-5857</v>
      </c>
      <c r="AC406" s="316">
        <v>0</v>
      </c>
    </row>
    <row r="407" spans="1:29">
      <c r="A407" s="243" t="s">
        <v>1839</v>
      </c>
      <c r="B407" s="316">
        <v>0</v>
      </c>
      <c r="C407" s="316">
        <v>255900</v>
      </c>
      <c r="D407" s="316">
        <v>0</v>
      </c>
      <c r="E407" s="316">
        <v>0</v>
      </c>
      <c r="F407" s="316">
        <v>255900</v>
      </c>
      <c r="G407" s="316">
        <v>0</v>
      </c>
      <c r="H407" s="316">
        <v>0</v>
      </c>
      <c r="I407" s="316">
        <v>0</v>
      </c>
      <c r="J407" s="316">
        <v>0</v>
      </c>
      <c r="K407" s="316">
        <v>0</v>
      </c>
      <c r="L407" s="316">
        <v>0</v>
      </c>
      <c r="M407" s="316">
        <v>255900</v>
      </c>
      <c r="N407" s="316">
        <v>0</v>
      </c>
      <c r="O407" s="316">
        <v>0</v>
      </c>
      <c r="P407" s="316">
        <v>0</v>
      </c>
      <c r="Q407" s="316">
        <v>0</v>
      </c>
      <c r="R407" s="316">
        <v>0</v>
      </c>
      <c r="S407" s="316">
        <v>0</v>
      </c>
      <c r="T407" s="316">
        <v>0</v>
      </c>
      <c r="U407" s="316">
        <v>0</v>
      </c>
      <c r="V407" s="316">
        <v>0</v>
      </c>
      <c r="W407" s="316">
        <v>0</v>
      </c>
      <c r="X407" s="316">
        <v>0</v>
      </c>
      <c r="Y407" s="316">
        <v>255900</v>
      </c>
      <c r="Z407" s="316">
        <v>245408</v>
      </c>
      <c r="AA407" s="316">
        <v>250600</v>
      </c>
      <c r="AB407" s="316">
        <v>0</v>
      </c>
      <c r="AC407" s="316">
        <v>0</v>
      </c>
    </row>
    <row r="408" spans="1:29">
      <c r="A408" s="243" t="s">
        <v>2262</v>
      </c>
      <c r="B408" s="316">
        <v>0</v>
      </c>
      <c r="C408" s="316">
        <v>3002</v>
      </c>
      <c r="D408" s="316">
        <v>0</v>
      </c>
      <c r="E408" s="316">
        <v>0</v>
      </c>
      <c r="F408" s="316">
        <v>3002</v>
      </c>
      <c r="G408" s="316">
        <v>0</v>
      </c>
      <c r="H408" s="316">
        <v>0</v>
      </c>
      <c r="I408" s="316">
        <v>0</v>
      </c>
      <c r="J408" s="316">
        <v>0</v>
      </c>
      <c r="K408" s="316">
        <v>0</v>
      </c>
      <c r="L408" s="316">
        <v>0</v>
      </c>
      <c r="M408" s="316">
        <v>3002</v>
      </c>
      <c r="N408" s="316">
        <v>0</v>
      </c>
      <c r="O408" s="316">
        <v>0</v>
      </c>
      <c r="P408" s="316">
        <v>0</v>
      </c>
      <c r="Q408" s="316">
        <v>0</v>
      </c>
      <c r="R408" s="316">
        <v>0</v>
      </c>
      <c r="S408" s="316">
        <v>0</v>
      </c>
      <c r="T408" s="316">
        <v>0</v>
      </c>
      <c r="U408" s="316">
        <v>0</v>
      </c>
      <c r="V408" s="316">
        <v>0</v>
      </c>
      <c r="W408" s="316">
        <v>0</v>
      </c>
      <c r="X408" s="316">
        <v>3002</v>
      </c>
      <c r="Y408" s="316">
        <v>0</v>
      </c>
      <c r="Z408" s="316">
        <v>-9809</v>
      </c>
      <c r="AA408" s="316">
        <v>-2483</v>
      </c>
      <c r="AB408" s="316">
        <v>-4257</v>
      </c>
      <c r="AC408" s="316">
        <v>0</v>
      </c>
    </row>
    <row r="409" spans="1:29">
      <c r="A409" s="243" t="s">
        <v>2301</v>
      </c>
      <c r="B409" s="316">
        <v>0</v>
      </c>
      <c r="C409" s="316">
        <v>0</v>
      </c>
      <c r="D409" s="316">
        <v>0</v>
      </c>
      <c r="E409" s="316">
        <v>0</v>
      </c>
      <c r="F409" s="316">
        <v>0</v>
      </c>
      <c r="G409" s="316">
        <v>0</v>
      </c>
      <c r="H409" s="316">
        <v>0</v>
      </c>
      <c r="I409" s="316">
        <v>0</v>
      </c>
      <c r="J409" s="316">
        <v>0</v>
      </c>
      <c r="K409" s="316">
        <v>0</v>
      </c>
      <c r="L409" s="316">
        <v>0</v>
      </c>
      <c r="M409" s="316">
        <v>0</v>
      </c>
      <c r="N409" s="316">
        <v>0</v>
      </c>
      <c r="O409" s="316">
        <v>0</v>
      </c>
      <c r="P409" s="316">
        <v>0</v>
      </c>
      <c r="Q409" s="316">
        <v>0</v>
      </c>
      <c r="R409" s="316">
        <v>0</v>
      </c>
      <c r="S409" s="316">
        <v>0</v>
      </c>
      <c r="T409" s="316">
        <v>0</v>
      </c>
      <c r="U409" s="316">
        <v>0</v>
      </c>
      <c r="V409" s="316">
        <v>0</v>
      </c>
      <c r="W409" s="316">
        <v>0</v>
      </c>
      <c r="X409" s="316">
        <v>0</v>
      </c>
      <c r="Y409" s="316">
        <v>0</v>
      </c>
      <c r="Z409" s="316">
        <v>0</v>
      </c>
      <c r="AA409" s="316">
        <v>0</v>
      </c>
      <c r="AB409" s="316">
        <v>0</v>
      </c>
      <c r="AC409" s="316">
        <v>-3200</v>
      </c>
    </row>
    <row r="410" spans="1:29">
      <c r="A410" s="243" t="s">
        <v>1770</v>
      </c>
      <c r="B410" s="316">
        <v>0</v>
      </c>
      <c r="C410" s="316">
        <v>81</v>
      </c>
      <c r="D410" s="316">
        <v>0</v>
      </c>
      <c r="E410" s="316">
        <v>0</v>
      </c>
      <c r="F410" s="316">
        <v>81</v>
      </c>
      <c r="G410" s="316">
        <v>0</v>
      </c>
      <c r="H410" s="316">
        <v>0</v>
      </c>
      <c r="I410" s="316">
        <v>0</v>
      </c>
      <c r="J410" s="316">
        <v>0</v>
      </c>
      <c r="K410" s="316">
        <v>0</v>
      </c>
      <c r="L410" s="316">
        <v>0</v>
      </c>
      <c r="M410" s="316">
        <v>81</v>
      </c>
      <c r="N410" s="316">
        <v>0</v>
      </c>
      <c r="O410" s="316">
        <v>0</v>
      </c>
      <c r="P410" s="316">
        <v>0</v>
      </c>
      <c r="Q410" s="316">
        <v>0</v>
      </c>
      <c r="R410" s="316">
        <v>0</v>
      </c>
      <c r="S410" s="316">
        <v>0</v>
      </c>
      <c r="T410" s="316">
        <v>0</v>
      </c>
      <c r="U410" s="316">
        <v>0</v>
      </c>
      <c r="V410" s="316">
        <v>0</v>
      </c>
      <c r="W410" s="316">
        <v>0</v>
      </c>
      <c r="X410" s="316">
        <v>81</v>
      </c>
      <c r="Y410" s="316">
        <v>0</v>
      </c>
      <c r="Z410" s="316">
        <v>-14276</v>
      </c>
      <c r="AA410" s="316">
        <v>0</v>
      </c>
      <c r="AB410" s="316">
        <v>0</v>
      </c>
      <c r="AC410" s="316">
        <v>0</v>
      </c>
    </row>
    <row r="411" spans="1:29">
      <c r="A411" s="243" t="s">
        <v>1364</v>
      </c>
      <c r="B411" s="316">
        <v>0</v>
      </c>
      <c r="C411" s="316">
        <v>1000</v>
      </c>
      <c r="D411" s="316">
        <v>2115</v>
      </c>
      <c r="E411" s="316">
        <v>0</v>
      </c>
      <c r="F411" s="316">
        <v>3115</v>
      </c>
      <c r="G411" s="316">
        <v>0</v>
      </c>
      <c r="H411" s="316">
        <v>0</v>
      </c>
      <c r="I411" s="316">
        <v>0</v>
      </c>
      <c r="J411" s="316">
        <v>0</v>
      </c>
      <c r="K411" s="316">
        <v>0</v>
      </c>
      <c r="L411" s="316">
        <v>0</v>
      </c>
      <c r="M411" s="316">
        <v>3115</v>
      </c>
      <c r="N411" s="316">
        <v>0</v>
      </c>
      <c r="O411" s="316">
        <v>0</v>
      </c>
      <c r="P411" s="316">
        <v>0</v>
      </c>
      <c r="Q411" s="316">
        <v>0</v>
      </c>
      <c r="R411" s="316">
        <v>0</v>
      </c>
      <c r="S411" s="316">
        <v>0</v>
      </c>
      <c r="T411" s="316">
        <v>0</v>
      </c>
      <c r="U411" s="316">
        <v>0</v>
      </c>
      <c r="V411" s="316">
        <v>0</v>
      </c>
      <c r="W411" s="316">
        <v>0</v>
      </c>
      <c r="X411" s="316">
        <v>0</v>
      </c>
      <c r="Y411" s="316">
        <v>3115</v>
      </c>
      <c r="Z411" s="316">
        <v>1873</v>
      </c>
      <c r="AA411" s="316">
        <v>0</v>
      </c>
      <c r="AB411" s="316">
        <v>-453</v>
      </c>
      <c r="AC411" s="316">
        <v>0</v>
      </c>
    </row>
    <row r="412" spans="1:29">
      <c r="A412" s="243" t="s">
        <v>1698</v>
      </c>
      <c r="B412" s="316">
        <v>0</v>
      </c>
      <c r="C412" s="316">
        <v>4048</v>
      </c>
      <c r="D412" s="316">
        <v>2687</v>
      </c>
      <c r="E412" s="316">
        <v>0</v>
      </c>
      <c r="F412" s="316">
        <v>6735</v>
      </c>
      <c r="G412" s="316">
        <v>0</v>
      </c>
      <c r="H412" s="316">
        <v>0</v>
      </c>
      <c r="I412" s="316">
        <v>0</v>
      </c>
      <c r="J412" s="316">
        <v>0</v>
      </c>
      <c r="K412" s="316">
        <v>0</v>
      </c>
      <c r="L412" s="316">
        <v>0</v>
      </c>
      <c r="M412" s="316">
        <v>6735</v>
      </c>
      <c r="N412" s="316">
        <v>200</v>
      </c>
      <c r="O412" s="316">
        <v>0</v>
      </c>
      <c r="P412" s="316">
        <v>0</v>
      </c>
      <c r="Q412" s="316">
        <v>0</v>
      </c>
      <c r="R412" s="316">
        <v>200</v>
      </c>
      <c r="S412" s="316">
        <v>0</v>
      </c>
      <c r="T412" s="316">
        <v>0</v>
      </c>
      <c r="U412" s="316">
        <v>0</v>
      </c>
      <c r="V412" s="316">
        <v>0</v>
      </c>
      <c r="W412" s="316">
        <v>4435</v>
      </c>
      <c r="X412" s="316">
        <v>0</v>
      </c>
      <c r="Y412" s="316">
        <v>2300</v>
      </c>
      <c r="Z412" s="316">
        <v>28338</v>
      </c>
      <c r="AA412" s="316">
        <v>0</v>
      </c>
      <c r="AB412" s="316">
        <v>0</v>
      </c>
      <c r="AC412" s="316">
        <v>-7569</v>
      </c>
    </row>
    <row r="413" spans="1:29">
      <c r="A413" s="243"/>
      <c r="B413" s="316"/>
      <c r="C413" s="316"/>
      <c r="D413" s="316"/>
      <c r="E413" s="316"/>
      <c r="F413" s="316"/>
      <c r="G413" s="316"/>
      <c r="H413" s="316"/>
      <c r="I413" s="316"/>
      <c r="J413" s="316"/>
      <c r="K413" s="316"/>
      <c r="L413" s="316"/>
      <c r="M413" s="316"/>
      <c r="N413" s="316"/>
      <c r="O413" s="316"/>
      <c r="P413" s="316"/>
      <c r="Q413" s="316"/>
      <c r="R413" s="316"/>
      <c r="S413" s="316"/>
      <c r="T413" s="316"/>
      <c r="U413" s="316"/>
      <c r="V413" s="316"/>
      <c r="W413" s="316"/>
      <c r="X413" s="316"/>
      <c r="Y413" s="316"/>
      <c r="Z413" s="316"/>
      <c r="AA413" s="316"/>
      <c r="AB413" s="316"/>
      <c r="AC413" s="316"/>
    </row>
    <row r="414" spans="1:29">
      <c r="A414" s="243"/>
      <c r="B414" s="316"/>
      <c r="C414" s="316"/>
      <c r="D414" s="316"/>
      <c r="E414" s="316"/>
      <c r="F414" s="316"/>
      <c r="G414" s="316"/>
      <c r="H414" s="316"/>
      <c r="I414" s="316"/>
      <c r="J414" s="316"/>
      <c r="K414" s="316"/>
      <c r="L414" s="316"/>
      <c r="M414" s="316"/>
      <c r="N414" s="316"/>
      <c r="O414" s="316"/>
      <c r="P414" s="316"/>
      <c r="Q414" s="316"/>
      <c r="R414" s="316"/>
      <c r="S414" s="316"/>
      <c r="T414" s="316"/>
      <c r="U414" s="316"/>
      <c r="V414" s="316"/>
      <c r="W414" s="316"/>
      <c r="X414" s="316"/>
      <c r="Y414" s="316"/>
      <c r="Z414" s="316"/>
      <c r="AA414" s="316"/>
      <c r="AB414" s="316"/>
      <c r="AC414" s="316"/>
    </row>
    <row r="415" spans="1:29">
      <c r="A415" s="243"/>
      <c r="B415" s="316"/>
      <c r="C415" s="316"/>
      <c r="D415" s="316"/>
      <c r="E415" s="316"/>
      <c r="F415" s="316"/>
      <c r="G415" s="316"/>
      <c r="H415" s="316"/>
      <c r="I415" s="316"/>
      <c r="J415" s="316"/>
      <c r="K415" s="316"/>
      <c r="L415" s="316"/>
      <c r="M415" s="316"/>
      <c r="N415" s="316"/>
      <c r="O415" s="316"/>
      <c r="P415" s="316"/>
      <c r="Q415" s="316"/>
      <c r="R415" s="316"/>
      <c r="S415" s="316"/>
      <c r="T415" s="316"/>
      <c r="U415" s="316"/>
      <c r="V415" s="316"/>
      <c r="W415" s="316"/>
      <c r="X415" s="316"/>
      <c r="Y415" s="316"/>
      <c r="Z415" s="316"/>
      <c r="AA415" s="316"/>
      <c r="AB415" s="316"/>
      <c r="AC415" s="316"/>
    </row>
    <row r="416" spans="1:29">
      <c r="A416" s="243"/>
      <c r="B416" s="316"/>
      <c r="C416" s="316"/>
      <c r="D416" s="316"/>
      <c r="E416" s="316"/>
      <c r="F416" s="316"/>
      <c r="G416" s="316"/>
      <c r="H416" s="316"/>
      <c r="I416" s="316"/>
      <c r="J416" s="316"/>
      <c r="K416" s="316"/>
      <c r="L416" s="316"/>
      <c r="M416" s="316"/>
      <c r="N416" s="316"/>
      <c r="O416" s="316"/>
      <c r="P416" s="316"/>
      <c r="Q416" s="316"/>
      <c r="R416" s="316"/>
      <c r="S416" s="316"/>
      <c r="T416" s="316"/>
      <c r="U416" s="316"/>
      <c r="V416" s="316"/>
      <c r="W416" s="316"/>
      <c r="X416" s="316"/>
      <c r="Y416" s="316"/>
      <c r="Z416" s="316"/>
      <c r="AA416" s="316"/>
      <c r="AB416" s="316"/>
      <c r="AC416" s="316"/>
    </row>
    <row r="417" spans="1:29">
      <c r="A417" s="243"/>
      <c r="B417" s="316"/>
      <c r="C417" s="316"/>
      <c r="D417" s="316"/>
      <c r="E417" s="316"/>
      <c r="F417" s="316"/>
      <c r="G417" s="316"/>
      <c r="H417" s="316"/>
      <c r="I417" s="316"/>
      <c r="J417" s="316"/>
      <c r="K417" s="316"/>
      <c r="L417" s="316"/>
      <c r="M417" s="316"/>
      <c r="N417" s="316"/>
      <c r="O417" s="316"/>
      <c r="P417" s="316"/>
      <c r="Q417" s="316"/>
      <c r="R417" s="316"/>
      <c r="S417" s="316"/>
      <c r="T417" s="316"/>
      <c r="U417" s="316"/>
      <c r="V417" s="316"/>
      <c r="W417" s="316"/>
      <c r="X417" s="316"/>
      <c r="Y417" s="316"/>
      <c r="Z417" s="316"/>
      <c r="AA417" s="316"/>
      <c r="AB417" s="316"/>
      <c r="AC417" s="316"/>
    </row>
    <row r="418" spans="1:29">
      <c r="A418" s="243"/>
      <c r="B418" s="316"/>
      <c r="C418" s="316"/>
      <c r="D418" s="316"/>
      <c r="E418" s="316"/>
      <c r="F418" s="316"/>
      <c r="G418" s="316"/>
      <c r="H418" s="316"/>
      <c r="I418" s="316"/>
      <c r="J418" s="316"/>
      <c r="K418" s="316"/>
      <c r="L418" s="316"/>
      <c r="M418" s="316"/>
      <c r="N418" s="316"/>
      <c r="O418" s="316"/>
      <c r="P418" s="316"/>
      <c r="Q418" s="316"/>
      <c r="R418" s="316"/>
      <c r="S418" s="316"/>
      <c r="T418" s="316"/>
      <c r="U418" s="316"/>
      <c r="V418" s="316"/>
      <c r="W418" s="316"/>
      <c r="X418" s="316"/>
      <c r="Y418" s="316"/>
      <c r="Z418" s="316"/>
      <c r="AA418" s="316"/>
      <c r="AB418" s="316"/>
      <c r="AC418" s="316"/>
    </row>
    <row r="419" spans="1:29">
      <c r="A419" s="243"/>
      <c r="B419" s="316"/>
      <c r="C419" s="316"/>
      <c r="D419" s="316"/>
      <c r="E419" s="316"/>
      <c r="F419" s="316"/>
      <c r="G419" s="316"/>
      <c r="H419" s="316"/>
      <c r="I419" s="316"/>
      <c r="J419" s="316"/>
      <c r="K419" s="316"/>
      <c r="L419" s="316"/>
      <c r="M419" s="316"/>
      <c r="N419" s="316"/>
      <c r="O419" s="316"/>
      <c r="P419" s="316"/>
      <c r="Q419" s="316"/>
      <c r="R419" s="316"/>
      <c r="S419" s="316"/>
      <c r="T419" s="316"/>
      <c r="U419" s="316"/>
      <c r="V419" s="316"/>
      <c r="W419" s="316"/>
      <c r="X419" s="316"/>
      <c r="Y419" s="316"/>
      <c r="Z419" s="316"/>
      <c r="AA419" s="316"/>
      <c r="AB419" s="316"/>
      <c r="AC419" s="316"/>
    </row>
    <row r="420" spans="1:29">
      <c r="A420" s="243"/>
      <c r="B420" s="316"/>
      <c r="C420" s="316"/>
      <c r="D420" s="316"/>
      <c r="E420" s="316"/>
      <c r="F420" s="316"/>
      <c r="G420" s="316"/>
      <c r="H420" s="316"/>
      <c r="I420" s="316"/>
      <c r="J420" s="316"/>
      <c r="K420" s="316"/>
      <c r="L420" s="316"/>
      <c r="M420" s="316"/>
      <c r="N420" s="316"/>
      <c r="O420" s="316"/>
      <c r="P420" s="316"/>
      <c r="Q420" s="316"/>
      <c r="R420" s="316"/>
      <c r="S420" s="316"/>
      <c r="T420" s="316"/>
      <c r="U420" s="316"/>
      <c r="V420" s="316"/>
      <c r="W420" s="316"/>
      <c r="X420" s="316"/>
      <c r="Y420" s="316"/>
      <c r="Z420" s="316"/>
      <c r="AA420" s="316"/>
      <c r="AB420" s="316"/>
      <c r="AC420" s="316"/>
    </row>
    <row r="421" spans="1:29">
      <c r="A421" s="243"/>
      <c r="B421" s="316"/>
      <c r="C421" s="316"/>
      <c r="D421" s="316"/>
      <c r="E421" s="316"/>
      <c r="F421" s="316"/>
      <c r="G421" s="316"/>
      <c r="H421" s="316"/>
      <c r="I421" s="316"/>
      <c r="J421" s="316"/>
      <c r="K421" s="316"/>
      <c r="L421" s="316"/>
      <c r="M421" s="316"/>
      <c r="N421" s="316"/>
      <c r="O421" s="316"/>
      <c r="P421" s="316"/>
      <c r="Q421" s="316"/>
      <c r="R421" s="316"/>
      <c r="S421" s="316"/>
      <c r="T421" s="316"/>
      <c r="U421" s="316"/>
      <c r="V421" s="316"/>
      <c r="W421" s="316"/>
      <c r="X421" s="316"/>
      <c r="Y421" s="316"/>
      <c r="Z421" s="316"/>
      <c r="AA421" s="316"/>
      <c r="AB421" s="316"/>
      <c r="AC421" s="316"/>
    </row>
    <row r="422" spans="1:29">
      <c r="A422" s="243"/>
      <c r="B422" s="316"/>
      <c r="C422" s="316"/>
      <c r="D422" s="316"/>
      <c r="E422" s="316"/>
      <c r="F422" s="316"/>
      <c r="G422" s="316"/>
      <c r="H422" s="316"/>
      <c r="I422" s="316"/>
      <c r="J422" s="316"/>
      <c r="K422" s="316"/>
      <c r="L422" s="316"/>
      <c r="M422" s="316"/>
      <c r="N422" s="316"/>
      <c r="O422" s="316"/>
      <c r="P422" s="316"/>
      <c r="Q422" s="316"/>
      <c r="R422" s="316"/>
      <c r="S422" s="316"/>
      <c r="T422" s="316"/>
      <c r="U422" s="316"/>
      <c r="V422" s="316"/>
      <c r="W422" s="316"/>
      <c r="X422" s="316"/>
      <c r="Y422" s="316"/>
      <c r="Z422" s="316"/>
      <c r="AA422" s="316"/>
      <c r="AB422" s="316"/>
      <c r="AC422" s="316"/>
    </row>
    <row r="423" spans="1:29">
      <c r="A423" s="243"/>
      <c r="B423" s="316"/>
      <c r="C423" s="316"/>
      <c r="D423" s="316"/>
      <c r="E423" s="316"/>
      <c r="F423" s="316"/>
      <c r="G423" s="316"/>
      <c r="H423" s="316"/>
      <c r="I423" s="316"/>
      <c r="J423" s="316"/>
      <c r="K423" s="316"/>
      <c r="L423" s="316"/>
      <c r="M423" s="316"/>
      <c r="N423" s="316"/>
      <c r="O423" s="316"/>
      <c r="P423" s="316"/>
      <c r="Q423" s="316"/>
      <c r="R423" s="316"/>
      <c r="S423" s="316"/>
      <c r="T423" s="316"/>
      <c r="U423" s="316"/>
      <c r="V423" s="316"/>
      <c r="W423" s="316"/>
      <c r="X423" s="316"/>
      <c r="Y423" s="316"/>
      <c r="Z423" s="316"/>
      <c r="AA423" s="316"/>
      <c r="AB423" s="316"/>
      <c r="AC423" s="316"/>
    </row>
    <row r="424" spans="1:29">
      <c r="A424" s="243"/>
      <c r="B424" s="316"/>
      <c r="C424" s="316"/>
      <c r="D424" s="316"/>
      <c r="E424" s="316"/>
      <c r="F424" s="316"/>
      <c r="G424" s="316"/>
      <c r="H424" s="316"/>
      <c r="I424" s="316"/>
      <c r="J424" s="316"/>
      <c r="K424" s="316"/>
      <c r="L424" s="316"/>
      <c r="M424" s="316"/>
      <c r="N424" s="316"/>
      <c r="O424" s="316"/>
      <c r="P424" s="316"/>
      <c r="Q424" s="316"/>
      <c r="R424" s="316"/>
      <c r="S424" s="316"/>
      <c r="T424" s="316"/>
      <c r="U424" s="316"/>
      <c r="V424" s="316"/>
      <c r="W424" s="316"/>
      <c r="X424" s="316"/>
      <c r="Y424" s="316"/>
      <c r="Z424" s="316"/>
      <c r="AA424" s="316"/>
      <c r="AB424" s="316"/>
      <c r="AC424" s="316"/>
    </row>
    <row r="425" spans="1:29">
      <c r="A425" s="243"/>
      <c r="B425" s="316"/>
      <c r="C425" s="316"/>
      <c r="D425" s="316"/>
      <c r="E425" s="316"/>
      <c r="F425" s="316"/>
      <c r="G425" s="316"/>
      <c r="H425" s="316"/>
      <c r="I425" s="316"/>
      <c r="J425" s="316"/>
      <c r="K425" s="316"/>
      <c r="L425" s="316"/>
      <c r="M425" s="316"/>
      <c r="N425" s="316"/>
      <c r="O425" s="316"/>
      <c r="P425" s="316"/>
      <c r="Q425" s="316"/>
      <c r="R425" s="316"/>
      <c r="S425" s="316"/>
      <c r="T425" s="316"/>
      <c r="U425" s="316"/>
      <c r="V425" s="316"/>
      <c r="W425" s="316"/>
      <c r="X425" s="316"/>
      <c r="Y425" s="316"/>
      <c r="Z425" s="316"/>
      <c r="AA425" s="316"/>
      <c r="AB425" s="316"/>
      <c r="AC425" s="316"/>
    </row>
    <row r="426" spans="1:29">
      <c r="A426" s="243"/>
      <c r="B426" s="316"/>
      <c r="C426" s="316"/>
      <c r="D426" s="316"/>
      <c r="E426" s="316"/>
      <c r="F426" s="316"/>
      <c r="G426" s="316"/>
      <c r="H426" s="316"/>
      <c r="I426" s="316"/>
      <c r="J426" s="316"/>
      <c r="K426" s="316"/>
      <c r="L426" s="316"/>
      <c r="M426" s="316"/>
      <c r="N426" s="316"/>
      <c r="O426" s="316"/>
      <c r="P426" s="316"/>
      <c r="Q426" s="316"/>
      <c r="R426" s="316"/>
      <c r="S426" s="316"/>
      <c r="T426" s="316"/>
      <c r="U426" s="316"/>
      <c r="V426" s="316"/>
      <c r="W426" s="316"/>
      <c r="X426" s="316"/>
      <c r="Y426" s="316"/>
      <c r="Z426" s="316"/>
      <c r="AA426" s="316"/>
      <c r="AB426" s="316"/>
      <c r="AC426" s="316"/>
    </row>
    <row r="427" spans="1:29">
      <c r="A427" s="243"/>
      <c r="B427" s="316"/>
      <c r="C427" s="316"/>
      <c r="D427" s="316"/>
      <c r="E427" s="316"/>
      <c r="F427" s="316"/>
      <c r="G427" s="316"/>
      <c r="H427" s="316"/>
      <c r="I427" s="316"/>
      <c r="J427" s="316"/>
      <c r="K427" s="316"/>
      <c r="L427" s="316"/>
      <c r="M427" s="316"/>
      <c r="N427" s="316"/>
      <c r="O427" s="316"/>
      <c r="P427" s="316"/>
      <c r="Q427" s="316"/>
      <c r="R427" s="316"/>
      <c r="S427" s="316"/>
      <c r="T427" s="316"/>
      <c r="U427" s="316"/>
      <c r="V427" s="316"/>
      <c r="W427" s="316"/>
      <c r="X427" s="316"/>
      <c r="Y427" s="316"/>
      <c r="Z427" s="316"/>
      <c r="AA427" s="316"/>
      <c r="AB427" s="316"/>
      <c r="AC427" s="316"/>
    </row>
    <row r="428" spans="1:29">
      <c r="A428" s="243"/>
      <c r="B428" s="316"/>
      <c r="C428" s="316"/>
      <c r="D428" s="316"/>
      <c r="E428" s="316"/>
      <c r="F428" s="316"/>
      <c r="G428" s="316"/>
      <c r="H428" s="316"/>
      <c r="I428" s="316"/>
      <c r="J428" s="316"/>
      <c r="K428" s="316"/>
      <c r="L428" s="316"/>
      <c r="M428" s="316"/>
      <c r="N428" s="316"/>
      <c r="O428" s="316"/>
      <c r="P428" s="316"/>
      <c r="Q428" s="316"/>
      <c r="R428" s="316"/>
      <c r="S428" s="316"/>
      <c r="T428" s="316"/>
      <c r="U428" s="316"/>
      <c r="V428" s="316"/>
      <c r="W428" s="316"/>
      <c r="X428" s="316"/>
      <c r="Y428" s="316"/>
      <c r="Z428" s="316"/>
      <c r="AA428" s="316"/>
      <c r="AB428" s="316"/>
      <c r="AC428" s="316"/>
    </row>
    <row r="429" spans="1:29">
      <c r="A429" s="243"/>
      <c r="B429" s="316"/>
      <c r="C429" s="316"/>
      <c r="D429" s="316"/>
      <c r="E429" s="316"/>
      <c r="F429" s="316"/>
      <c r="G429" s="316"/>
      <c r="H429" s="316"/>
      <c r="I429" s="316"/>
      <c r="J429" s="316"/>
      <c r="K429" s="316"/>
      <c r="L429" s="316"/>
      <c r="M429" s="316"/>
      <c r="N429" s="316"/>
      <c r="O429" s="316"/>
      <c r="P429" s="316"/>
      <c r="Q429" s="316"/>
      <c r="R429" s="316"/>
      <c r="S429" s="316"/>
      <c r="T429" s="316"/>
      <c r="U429" s="316"/>
      <c r="V429" s="316"/>
      <c r="W429" s="316"/>
      <c r="X429" s="316"/>
      <c r="Y429" s="316"/>
      <c r="Z429" s="316"/>
      <c r="AA429" s="316"/>
      <c r="AB429" s="316"/>
      <c r="AC429" s="316"/>
    </row>
    <row r="430" spans="1:29">
      <c r="A430" s="243"/>
      <c r="B430" s="316"/>
      <c r="C430" s="316"/>
      <c r="D430" s="316"/>
      <c r="E430" s="316"/>
      <c r="F430" s="316"/>
      <c r="G430" s="316"/>
      <c r="H430" s="316"/>
      <c r="I430" s="316"/>
      <c r="J430" s="316"/>
      <c r="K430" s="316"/>
      <c r="L430" s="316"/>
      <c r="M430" s="316"/>
      <c r="N430" s="316"/>
      <c r="O430" s="316"/>
      <c r="P430" s="316"/>
      <c r="Q430" s="316"/>
      <c r="R430" s="316"/>
      <c r="S430" s="316"/>
      <c r="T430" s="316"/>
      <c r="U430" s="316"/>
      <c r="V430" s="316"/>
      <c r="W430" s="316"/>
      <c r="X430" s="316"/>
      <c r="Y430" s="316"/>
      <c r="Z430" s="316"/>
      <c r="AA430" s="316"/>
      <c r="AB430" s="316"/>
      <c r="AC430" s="316"/>
    </row>
    <row r="431" spans="1:29">
      <c r="A431" s="243"/>
      <c r="B431" s="316"/>
      <c r="C431" s="316"/>
      <c r="D431" s="316"/>
      <c r="E431" s="316"/>
      <c r="F431" s="316"/>
      <c r="G431" s="316"/>
      <c r="H431" s="316"/>
      <c r="I431" s="316"/>
      <c r="J431" s="316"/>
      <c r="K431" s="316"/>
      <c r="L431" s="316"/>
      <c r="M431" s="316"/>
      <c r="N431" s="316"/>
      <c r="O431" s="316"/>
      <c r="P431" s="316"/>
      <c r="Q431" s="316"/>
      <c r="R431" s="316"/>
      <c r="S431" s="316"/>
      <c r="T431" s="316"/>
      <c r="U431" s="316"/>
      <c r="V431" s="316"/>
      <c r="W431" s="316"/>
      <c r="X431" s="316"/>
      <c r="Y431" s="316"/>
      <c r="Z431" s="316"/>
      <c r="AA431" s="316"/>
      <c r="AB431" s="316"/>
      <c r="AC431" s="316"/>
    </row>
    <row r="432" spans="1:29">
      <c r="A432" s="243"/>
      <c r="B432" s="316"/>
      <c r="C432" s="316"/>
      <c r="D432" s="316"/>
      <c r="E432" s="316"/>
      <c r="F432" s="316"/>
      <c r="G432" s="316"/>
      <c r="H432" s="316"/>
      <c r="I432" s="316"/>
      <c r="J432" s="316"/>
      <c r="K432" s="316"/>
      <c r="L432" s="316"/>
      <c r="M432" s="316"/>
      <c r="N432" s="316"/>
      <c r="O432" s="316"/>
      <c r="P432" s="316"/>
      <c r="Q432" s="316"/>
      <c r="R432" s="316"/>
      <c r="S432" s="316"/>
      <c r="T432" s="316"/>
      <c r="U432" s="316"/>
      <c r="V432" s="316"/>
      <c r="W432" s="316"/>
      <c r="X432" s="316"/>
      <c r="Y432" s="316"/>
      <c r="Z432" s="316"/>
      <c r="AA432" s="316"/>
      <c r="AB432" s="316"/>
      <c r="AC432" s="316"/>
    </row>
    <row r="433" spans="1:29">
      <c r="A433" s="243"/>
      <c r="B433" s="316"/>
      <c r="C433" s="316"/>
      <c r="D433" s="316"/>
      <c r="E433" s="316"/>
      <c r="F433" s="316"/>
      <c r="G433" s="316"/>
      <c r="H433" s="316"/>
      <c r="I433" s="316"/>
      <c r="J433" s="316"/>
      <c r="K433" s="316"/>
      <c r="L433" s="316"/>
      <c r="M433" s="316"/>
      <c r="N433" s="316"/>
      <c r="O433" s="316"/>
      <c r="P433" s="316"/>
      <c r="Q433" s="316"/>
      <c r="R433" s="316"/>
      <c r="S433" s="316"/>
      <c r="T433" s="316"/>
      <c r="U433" s="316"/>
      <c r="V433" s="316"/>
      <c r="W433" s="316"/>
      <c r="X433" s="316"/>
      <c r="Y433" s="316"/>
      <c r="Z433" s="316"/>
      <c r="AA433" s="316"/>
      <c r="AB433" s="316"/>
      <c r="AC433" s="316"/>
    </row>
    <row r="434" spans="1:29">
      <c r="A434" s="243"/>
      <c r="B434" s="316"/>
      <c r="C434" s="316"/>
      <c r="D434" s="316"/>
      <c r="E434" s="316"/>
      <c r="F434" s="316"/>
      <c r="G434" s="316"/>
      <c r="H434" s="316"/>
      <c r="I434" s="316"/>
      <c r="J434" s="316"/>
      <c r="K434" s="316"/>
      <c r="L434" s="316"/>
      <c r="M434" s="316"/>
      <c r="N434" s="316"/>
      <c r="O434" s="316"/>
      <c r="P434" s="316"/>
      <c r="Q434" s="316"/>
      <c r="R434" s="316"/>
      <c r="S434" s="316"/>
      <c r="T434" s="316"/>
      <c r="U434" s="316"/>
      <c r="V434" s="316"/>
      <c r="W434" s="316"/>
      <c r="X434" s="316"/>
      <c r="Y434" s="316"/>
      <c r="Z434" s="316"/>
      <c r="AA434" s="316"/>
      <c r="AB434" s="316"/>
      <c r="AC434" s="316"/>
    </row>
    <row r="435" spans="1:29">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c r="AC435" s="243"/>
    </row>
    <row r="436" spans="1:29">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row>
    <row r="437" spans="1:29">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c r="AB437" s="243"/>
      <c r="AC437" s="243"/>
    </row>
    <row r="438" spans="1:29">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c r="AA438" s="243"/>
      <c r="AB438" s="243"/>
      <c r="AC438" s="243"/>
    </row>
  </sheetData>
  <sheetProtection sheet="1" objects="1" scenarios="1"/>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4C3B-ACB3-4E97-8212-5242ACAD083A}">
  <sheetPr codeName="Sheet9"/>
  <dimension ref="A1:AN438"/>
  <sheetViews>
    <sheetView showGridLines="0" workbookViewId="0">
      <pane xSplit="1" ySplit="2" topLeftCell="B59" activePane="bottomRight" state="frozen"/>
      <selection pane="bottomRight" activeCell="B146" sqref="B146"/>
      <selection pane="bottomLeft" activeCell="D127" sqref="D127"/>
      <selection pane="topRight" activeCell="D127" sqref="D127"/>
    </sheetView>
  </sheetViews>
  <sheetFormatPr defaultRowHeight="15.6"/>
  <cols>
    <col min="1" max="1" width="16.44140625" customWidth="1"/>
    <col min="2" max="2" width="28.109375" customWidth="1"/>
    <col min="3" max="3" width="26.21875" customWidth="1"/>
    <col min="4" max="4" width="21.109375" customWidth="1"/>
    <col min="5" max="5" width="16.6640625" customWidth="1"/>
    <col min="6" max="6" width="15.21875" customWidth="1"/>
    <col min="7" max="7" width="18.21875" customWidth="1"/>
    <col min="8" max="8" width="17.88671875" customWidth="1"/>
    <col min="9" max="9" width="16.88671875" customWidth="1"/>
    <col min="10" max="10" width="14.21875" customWidth="1"/>
    <col min="11" max="11" width="16.88671875" customWidth="1"/>
    <col min="12" max="12" width="15" customWidth="1"/>
    <col min="13" max="13" width="22.88671875" customWidth="1"/>
    <col min="14" max="14" width="18.88671875" customWidth="1"/>
    <col min="15" max="15" width="20.109375" customWidth="1"/>
    <col min="16" max="16" width="22.88671875" customWidth="1"/>
    <col min="17" max="17" width="19.109375" customWidth="1"/>
    <col min="18" max="18" width="16.44140625" customWidth="1"/>
    <col min="19" max="19" width="15.88671875" customWidth="1"/>
    <col min="20" max="38" width="15.109375" customWidth="1"/>
  </cols>
  <sheetData>
    <row r="1" spans="1:40" s="188" customFormat="1" ht="18.75" customHeight="1">
      <c r="A1" s="243"/>
      <c r="B1" s="243" t="s">
        <v>2394</v>
      </c>
      <c r="C1" s="243" t="s">
        <v>2395</v>
      </c>
      <c r="D1" s="243" t="s">
        <v>2396</v>
      </c>
      <c r="E1" s="243" t="s">
        <v>2397</v>
      </c>
      <c r="F1" s="243" t="s">
        <v>2398</v>
      </c>
      <c r="G1" s="243" t="s">
        <v>2399</v>
      </c>
      <c r="H1" s="243" t="s">
        <v>2400</v>
      </c>
      <c r="I1" s="243" t="s">
        <v>2401</v>
      </c>
      <c r="J1" s="243" t="s">
        <v>2402</v>
      </c>
      <c r="K1" s="243" t="s">
        <v>2403</v>
      </c>
      <c r="L1" s="243" t="s">
        <v>2404</v>
      </c>
      <c r="M1" s="243" t="s">
        <v>2405</v>
      </c>
      <c r="N1" s="243" t="s">
        <v>2406</v>
      </c>
      <c r="O1" s="243" t="s">
        <v>2407</v>
      </c>
      <c r="P1" s="243" t="s">
        <v>2408</v>
      </c>
      <c r="Q1" s="243" t="s">
        <v>2409</v>
      </c>
      <c r="R1" s="243" t="s">
        <v>2410</v>
      </c>
      <c r="S1" s="243" t="s">
        <v>2411</v>
      </c>
      <c r="T1" s="243" t="s">
        <v>2412</v>
      </c>
      <c r="U1" s="243" t="s">
        <v>2413</v>
      </c>
      <c r="V1" s="243" t="s">
        <v>2414</v>
      </c>
      <c r="W1" s="243" t="s">
        <v>2415</v>
      </c>
      <c r="X1" s="243" t="s">
        <v>2416</v>
      </c>
      <c r="Y1" s="243" t="s">
        <v>2417</v>
      </c>
      <c r="Z1" s="243" t="s">
        <v>2418</v>
      </c>
      <c r="AA1" s="243" t="s">
        <v>2419</v>
      </c>
      <c r="AB1" s="243" t="s">
        <v>2420</v>
      </c>
      <c r="AC1" s="243" t="s">
        <v>2421</v>
      </c>
      <c r="AD1" s="243" t="s">
        <v>2422</v>
      </c>
      <c r="AE1" s="243" t="s">
        <v>2423</v>
      </c>
      <c r="AF1" s="243" t="s">
        <v>2424</v>
      </c>
      <c r="AG1" s="243" t="s">
        <v>2425</v>
      </c>
      <c r="AH1" s="243" t="s">
        <v>2426</v>
      </c>
      <c r="AI1" s="243" t="s">
        <v>2427</v>
      </c>
      <c r="AJ1" s="243" t="s">
        <v>2428</v>
      </c>
      <c r="AK1" s="243" t="s">
        <v>2429</v>
      </c>
      <c r="AL1" s="243"/>
      <c r="AM1" s="243"/>
      <c r="AN1" s="243"/>
    </row>
    <row r="2" spans="1:40">
      <c r="A2" s="243" t="s">
        <v>1118</v>
      </c>
      <c r="B2" s="243" t="s">
        <v>2360</v>
      </c>
      <c r="C2" s="243" t="s">
        <v>2430</v>
      </c>
      <c r="D2" s="243" t="s">
        <v>139</v>
      </c>
      <c r="E2" s="243" t="s">
        <v>2431</v>
      </c>
      <c r="F2" s="243" t="s">
        <v>2361</v>
      </c>
      <c r="G2" s="243" t="s">
        <v>2432</v>
      </c>
      <c r="H2" s="243" t="s">
        <v>141</v>
      </c>
      <c r="I2" s="243" t="s">
        <v>2433</v>
      </c>
      <c r="J2" s="243" t="s">
        <v>142</v>
      </c>
      <c r="K2" s="243" t="s">
        <v>2434</v>
      </c>
      <c r="L2" s="243" t="s">
        <v>2362</v>
      </c>
      <c r="M2" s="243" t="s">
        <v>2435</v>
      </c>
      <c r="N2" s="243" t="s">
        <v>2436</v>
      </c>
      <c r="O2" s="243" t="s">
        <v>2437</v>
      </c>
      <c r="P2" s="243" t="s">
        <v>2363</v>
      </c>
      <c r="Q2" s="243" t="s">
        <v>2438</v>
      </c>
      <c r="R2" s="243" t="s">
        <v>2436</v>
      </c>
      <c r="S2" s="243" t="s">
        <v>2439</v>
      </c>
      <c r="T2" s="243" t="s">
        <v>2364</v>
      </c>
      <c r="U2" s="243" t="s">
        <v>2440</v>
      </c>
      <c r="V2" s="243" t="s">
        <v>151</v>
      </c>
      <c r="W2" s="243" t="s">
        <v>2441</v>
      </c>
      <c r="X2" s="243" t="s">
        <v>2442</v>
      </c>
      <c r="Y2" s="243" t="s">
        <v>2443</v>
      </c>
      <c r="Z2" s="243" t="s">
        <v>2365</v>
      </c>
      <c r="AA2" s="243" t="s">
        <v>2444</v>
      </c>
      <c r="AB2" s="243" t="s">
        <v>2366</v>
      </c>
      <c r="AC2" s="243" t="s">
        <v>2445</v>
      </c>
      <c r="AD2" s="243" t="s">
        <v>158</v>
      </c>
      <c r="AE2" s="243" t="s">
        <v>2446</v>
      </c>
      <c r="AF2" s="243" t="s">
        <v>2367</v>
      </c>
      <c r="AG2" s="243" t="s">
        <v>2447</v>
      </c>
      <c r="AH2" s="243" t="s">
        <v>2448</v>
      </c>
      <c r="AI2" s="243" t="s">
        <v>2449</v>
      </c>
      <c r="AJ2" s="243" t="s">
        <v>2450</v>
      </c>
      <c r="AK2" s="243" t="s">
        <v>2451</v>
      </c>
      <c r="AL2" s="243" t="s">
        <v>2452</v>
      </c>
      <c r="AM2" s="243" t="s">
        <v>2453</v>
      </c>
      <c r="AN2" s="243" t="s">
        <v>2454</v>
      </c>
    </row>
    <row r="3" spans="1:40">
      <c r="A3" s="342" t="s">
        <v>1588</v>
      </c>
      <c r="B3" s="342">
        <v>3650</v>
      </c>
      <c r="C3" s="343">
        <v>1540</v>
      </c>
      <c r="D3" s="343">
        <v>8412</v>
      </c>
      <c r="E3" s="343">
        <v>19</v>
      </c>
      <c r="F3" s="343">
        <v>477</v>
      </c>
      <c r="G3" s="343">
        <v>0</v>
      </c>
      <c r="H3" s="343">
        <v>0</v>
      </c>
      <c r="I3" s="343">
        <v>0</v>
      </c>
      <c r="J3" s="343">
        <v>12539</v>
      </c>
      <c r="K3" s="343">
        <v>1559</v>
      </c>
      <c r="L3" s="343">
        <v>1021</v>
      </c>
      <c r="M3" s="343">
        <v>0</v>
      </c>
      <c r="N3" s="343">
        <v>0</v>
      </c>
      <c r="O3" s="343">
        <v>0</v>
      </c>
      <c r="P3" s="343">
        <v>0</v>
      </c>
      <c r="Q3" s="343">
        <v>0</v>
      </c>
      <c r="R3" s="343">
        <v>0</v>
      </c>
      <c r="S3" s="343">
        <v>0</v>
      </c>
      <c r="T3" s="343">
        <v>0</v>
      </c>
      <c r="U3" s="343">
        <v>0</v>
      </c>
      <c r="V3" s="343">
        <v>1021</v>
      </c>
      <c r="W3" s="343">
        <v>0</v>
      </c>
      <c r="X3" s="343">
        <v>13560</v>
      </c>
      <c r="Y3" s="343">
        <v>1559</v>
      </c>
      <c r="Z3" s="343">
        <v>0</v>
      </c>
      <c r="AA3" s="343">
        <v>0</v>
      </c>
      <c r="AB3" s="343">
        <v>0</v>
      </c>
      <c r="AC3" s="343">
        <v>0</v>
      </c>
      <c r="AD3" s="343">
        <v>0</v>
      </c>
      <c r="AE3" s="343">
        <v>0</v>
      </c>
      <c r="AF3" s="343">
        <v>0</v>
      </c>
      <c r="AG3" s="343">
        <v>0</v>
      </c>
      <c r="AH3" s="343">
        <v>0</v>
      </c>
      <c r="AI3" s="343">
        <v>0</v>
      </c>
      <c r="AJ3" s="343">
        <v>0</v>
      </c>
      <c r="AK3" s="343">
        <v>0</v>
      </c>
      <c r="AL3" s="342" t="s">
        <v>1586</v>
      </c>
      <c r="AM3" s="342" t="s">
        <v>2455</v>
      </c>
      <c r="AN3" s="342" t="s">
        <v>2455</v>
      </c>
    </row>
    <row r="4" spans="1:40">
      <c r="A4" s="342" t="s">
        <v>1785</v>
      </c>
      <c r="B4" s="342">
        <v>37</v>
      </c>
      <c r="C4" s="343">
        <v>0</v>
      </c>
      <c r="D4" s="343">
        <v>21856</v>
      </c>
      <c r="E4" s="343">
        <v>0</v>
      </c>
      <c r="F4" s="343">
        <v>2644</v>
      </c>
      <c r="G4" s="343">
        <v>0</v>
      </c>
      <c r="H4" s="343">
        <v>1913</v>
      </c>
      <c r="I4" s="343">
        <v>0</v>
      </c>
      <c r="J4" s="343">
        <v>26450</v>
      </c>
      <c r="K4" s="343">
        <v>0</v>
      </c>
      <c r="L4" s="343">
        <v>2566</v>
      </c>
      <c r="M4" s="343">
        <v>0</v>
      </c>
      <c r="N4" s="343">
        <v>0</v>
      </c>
      <c r="O4" s="343">
        <v>0</v>
      </c>
      <c r="P4" s="343">
        <v>0</v>
      </c>
      <c r="Q4" s="343">
        <v>0</v>
      </c>
      <c r="R4" s="343">
        <v>0</v>
      </c>
      <c r="S4" s="343">
        <v>0</v>
      </c>
      <c r="T4" s="343">
        <v>0</v>
      </c>
      <c r="U4" s="343">
        <v>0</v>
      </c>
      <c r="V4" s="343">
        <v>2566</v>
      </c>
      <c r="W4" s="343">
        <v>0</v>
      </c>
      <c r="X4" s="343">
        <v>29016</v>
      </c>
      <c r="Y4" s="343">
        <v>0</v>
      </c>
      <c r="Z4" s="343">
        <v>300</v>
      </c>
      <c r="AA4" s="343">
        <v>0</v>
      </c>
      <c r="AB4" s="343">
        <v>0</v>
      </c>
      <c r="AC4" s="343">
        <v>0</v>
      </c>
      <c r="AD4" s="343">
        <v>0</v>
      </c>
      <c r="AE4" s="343">
        <v>0</v>
      </c>
      <c r="AF4" s="343">
        <v>0</v>
      </c>
      <c r="AG4" s="343">
        <v>0</v>
      </c>
      <c r="AH4" s="343">
        <v>300</v>
      </c>
      <c r="AI4" s="343">
        <v>0</v>
      </c>
      <c r="AJ4" s="343">
        <v>0</v>
      </c>
      <c r="AK4" s="343">
        <v>0</v>
      </c>
      <c r="AL4" s="342" t="s">
        <v>1783</v>
      </c>
      <c r="AM4" s="342" t="s">
        <v>2455</v>
      </c>
      <c r="AN4" s="342" t="s">
        <v>2455</v>
      </c>
    </row>
    <row r="5" spans="1:40">
      <c r="A5" s="342" t="s">
        <v>1944</v>
      </c>
      <c r="B5" s="342">
        <v>0</v>
      </c>
      <c r="C5" s="343">
        <v>0</v>
      </c>
      <c r="D5" s="343">
        <v>12519</v>
      </c>
      <c r="E5" s="343">
        <v>0</v>
      </c>
      <c r="F5" s="343">
        <v>2851</v>
      </c>
      <c r="G5" s="343">
        <v>0</v>
      </c>
      <c r="H5" s="343">
        <v>301</v>
      </c>
      <c r="I5" s="343">
        <v>0</v>
      </c>
      <c r="J5" s="343">
        <v>15671</v>
      </c>
      <c r="K5" s="343">
        <v>0</v>
      </c>
      <c r="L5" s="343">
        <v>2297</v>
      </c>
      <c r="M5" s="343">
        <v>0</v>
      </c>
      <c r="N5" s="343">
        <v>0</v>
      </c>
      <c r="O5" s="343">
        <v>0</v>
      </c>
      <c r="P5" s="343">
        <v>0</v>
      </c>
      <c r="Q5" s="343">
        <v>0</v>
      </c>
      <c r="R5" s="343">
        <v>0</v>
      </c>
      <c r="S5" s="343">
        <v>0</v>
      </c>
      <c r="T5" s="343">
        <v>0</v>
      </c>
      <c r="U5" s="343">
        <v>0</v>
      </c>
      <c r="V5" s="343">
        <v>2297</v>
      </c>
      <c r="W5" s="343">
        <v>0</v>
      </c>
      <c r="X5" s="343">
        <v>17968</v>
      </c>
      <c r="Y5" s="343">
        <v>0</v>
      </c>
      <c r="Z5" s="343">
        <v>515</v>
      </c>
      <c r="AA5" s="343">
        <v>0</v>
      </c>
      <c r="AB5" s="343">
        <v>0</v>
      </c>
      <c r="AC5" s="343">
        <v>0</v>
      </c>
      <c r="AD5" s="343">
        <v>205</v>
      </c>
      <c r="AE5" s="343">
        <v>0</v>
      </c>
      <c r="AF5" s="343">
        <v>0</v>
      </c>
      <c r="AG5" s="343">
        <v>0</v>
      </c>
      <c r="AH5" s="343">
        <v>720</v>
      </c>
      <c r="AI5" s="343">
        <v>0</v>
      </c>
      <c r="AJ5" s="343">
        <v>0</v>
      </c>
      <c r="AK5" s="343">
        <v>0</v>
      </c>
      <c r="AL5" s="342" t="s">
        <v>1942</v>
      </c>
      <c r="AM5" s="342" t="s">
        <v>2455</v>
      </c>
      <c r="AN5" s="342" t="s">
        <v>2455</v>
      </c>
    </row>
    <row r="6" spans="1:40">
      <c r="A6" s="342" t="s">
        <v>2103</v>
      </c>
      <c r="B6" s="342">
        <v>399</v>
      </c>
      <c r="C6" s="343">
        <v>0</v>
      </c>
      <c r="D6" s="343">
        <v>32103</v>
      </c>
      <c r="E6" s="343">
        <v>0</v>
      </c>
      <c r="F6" s="343">
        <v>2211</v>
      </c>
      <c r="G6" s="343">
        <v>0</v>
      </c>
      <c r="H6" s="343">
        <v>32</v>
      </c>
      <c r="I6" s="343">
        <v>0</v>
      </c>
      <c r="J6" s="343">
        <v>34745</v>
      </c>
      <c r="K6" s="343">
        <v>0</v>
      </c>
      <c r="L6" s="343">
        <v>1362</v>
      </c>
      <c r="M6" s="343">
        <v>0</v>
      </c>
      <c r="N6" s="343">
        <v>0</v>
      </c>
      <c r="O6" s="343">
        <v>0</v>
      </c>
      <c r="P6" s="343">
        <v>0</v>
      </c>
      <c r="Q6" s="343">
        <v>0</v>
      </c>
      <c r="R6" s="343">
        <v>0</v>
      </c>
      <c r="S6" s="343">
        <v>0</v>
      </c>
      <c r="T6" s="343">
        <v>0</v>
      </c>
      <c r="U6" s="343">
        <v>0</v>
      </c>
      <c r="V6" s="343">
        <v>1362</v>
      </c>
      <c r="W6" s="343">
        <v>0</v>
      </c>
      <c r="X6" s="343">
        <v>36107</v>
      </c>
      <c r="Y6" s="343">
        <v>0</v>
      </c>
      <c r="Z6" s="343">
        <v>789</v>
      </c>
      <c r="AA6" s="343">
        <v>0</v>
      </c>
      <c r="AB6" s="343">
        <v>0</v>
      </c>
      <c r="AC6" s="343">
        <v>0</v>
      </c>
      <c r="AD6" s="343">
        <v>0</v>
      </c>
      <c r="AE6" s="343">
        <v>0</v>
      </c>
      <c r="AF6" s="343">
        <v>0</v>
      </c>
      <c r="AG6" s="343">
        <v>0</v>
      </c>
      <c r="AH6" s="343">
        <v>789</v>
      </c>
      <c r="AI6" s="343">
        <v>0</v>
      </c>
      <c r="AJ6" s="343">
        <v>0</v>
      </c>
      <c r="AK6" s="343">
        <v>0</v>
      </c>
      <c r="AL6" s="342" t="s">
        <v>2101</v>
      </c>
      <c r="AM6" s="342" t="s">
        <v>2455</v>
      </c>
      <c r="AN6" s="342" t="s">
        <v>2455</v>
      </c>
    </row>
    <row r="7" spans="1:40">
      <c r="A7" s="342" t="s">
        <v>1373</v>
      </c>
      <c r="B7" s="342">
        <v>0</v>
      </c>
      <c r="C7" s="343">
        <v>0</v>
      </c>
      <c r="D7" s="343">
        <v>35630</v>
      </c>
      <c r="E7" s="343">
        <v>7941</v>
      </c>
      <c r="F7" s="343">
        <v>91</v>
      </c>
      <c r="G7" s="343">
        <v>0</v>
      </c>
      <c r="H7" s="343">
        <v>0</v>
      </c>
      <c r="I7" s="343">
        <v>0</v>
      </c>
      <c r="J7" s="343">
        <v>35721</v>
      </c>
      <c r="K7" s="343">
        <v>7941</v>
      </c>
      <c r="L7" s="343">
        <v>1390</v>
      </c>
      <c r="M7" s="343">
        <v>74</v>
      </c>
      <c r="N7" s="343">
        <v>0</v>
      </c>
      <c r="O7" s="343">
        <v>0</v>
      </c>
      <c r="P7" s="343">
        <v>0</v>
      </c>
      <c r="Q7" s="343">
        <v>0</v>
      </c>
      <c r="R7" s="343">
        <v>0</v>
      </c>
      <c r="S7" s="343">
        <v>0</v>
      </c>
      <c r="T7" s="343">
        <v>0</v>
      </c>
      <c r="U7" s="343">
        <v>0</v>
      </c>
      <c r="V7" s="343">
        <v>1390</v>
      </c>
      <c r="W7" s="343">
        <v>74</v>
      </c>
      <c r="X7" s="343">
        <v>37111</v>
      </c>
      <c r="Y7" s="343">
        <v>7941</v>
      </c>
      <c r="Z7" s="343">
        <v>3332</v>
      </c>
      <c r="AA7" s="343">
        <v>644</v>
      </c>
      <c r="AB7" s="343">
        <v>0</v>
      </c>
      <c r="AC7" s="343">
        <v>0</v>
      </c>
      <c r="AD7" s="343">
        <v>0</v>
      </c>
      <c r="AE7" s="343">
        <v>0</v>
      </c>
      <c r="AF7" s="343">
        <v>0</v>
      </c>
      <c r="AG7" s="343">
        <v>0</v>
      </c>
      <c r="AH7" s="343">
        <v>3332</v>
      </c>
      <c r="AI7" s="343">
        <v>644</v>
      </c>
      <c r="AJ7" s="343">
        <v>0</v>
      </c>
      <c r="AK7" s="343">
        <v>0</v>
      </c>
      <c r="AL7" s="342" t="s">
        <v>1371</v>
      </c>
      <c r="AM7" s="342" t="s">
        <v>2455</v>
      </c>
      <c r="AN7" s="342" t="s">
        <v>2455</v>
      </c>
    </row>
    <row r="8" spans="1:40">
      <c r="A8" s="342" t="s">
        <v>1558</v>
      </c>
      <c r="B8" s="342">
        <v>111</v>
      </c>
      <c r="C8" s="343">
        <v>0</v>
      </c>
      <c r="D8" s="343">
        <v>26962</v>
      </c>
      <c r="E8" s="343">
        <v>0</v>
      </c>
      <c r="F8" s="343">
        <v>1478</v>
      </c>
      <c r="G8" s="343">
        <v>0</v>
      </c>
      <c r="H8" s="343">
        <v>215</v>
      </c>
      <c r="I8" s="343">
        <v>0</v>
      </c>
      <c r="J8" s="343">
        <v>28766</v>
      </c>
      <c r="K8" s="343">
        <v>0</v>
      </c>
      <c r="L8" s="343">
        <v>599</v>
      </c>
      <c r="M8" s="343">
        <v>0</v>
      </c>
      <c r="N8" s="343">
        <v>0</v>
      </c>
      <c r="O8" s="343">
        <v>0</v>
      </c>
      <c r="P8" s="343">
        <v>0</v>
      </c>
      <c r="Q8" s="343">
        <v>0</v>
      </c>
      <c r="R8" s="343">
        <v>0</v>
      </c>
      <c r="S8" s="343">
        <v>0</v>
      </c>
      <c r="T8" s="343">
        <v>0</v>
      </c>
      <c r="U8" s="343">
        <v>0</v>
      </c>
      <c r="V8" s="343">
        <v>599</v>
      </c>
      <c r="W8" s="343">
        <v>0</v>
      </c>
      <c r="X8" s="343">
        <v>29365</v>
      </c>
      <c r="Y8" s="343">
        <v>0</v>
      </c>
      <c r="Z8" s="343">
        <v>12294</v>
      </c>
      <c r="AA8" s="343">
        <v>0</v>
      </c>
      <c r="AB8" s="343">
        <v>0</v>
      </c>
      <c r="AC8" s="343">
        <v>0</v>
      </c>
      <c r="AD8" s="343">
        <v>0</v>
      </c>
      <c r="AE8" s="343">
        <v>0</v>
      </c>
      <c r="AF8" s="343">
        <v>0</v>
      </c>
      <c r="AG8" s="343">
        <v>0</v>
      </c>
      <c r="AH8" s="343">
        <v>12294</v>
      </c>
      <c r="AI8" s="343">
        <v>0</v>
      </c>
      <c r="AJ8" s="343">
        <v>0</v>
      </c>
      <c r="AK8" s="343">
        <v>0</v>
      </c>
      <c r="AL8" s="342" t="s">
        <v>1556</v>
      </c>
      <c r="AM8" s="342" t="s">
        <v>2455</v>
      </c>
      <c r="AN8" s="342" t="s">
        <v>2455</v>
      </c>
    </row>
    <row r="9" spans="1:40">
      <c r="A9" s="342" t="s">
        <v>2226</v>
      </c>
      <c r="B9" s="342">
        <v>34802</v>
      </c>
      <c r="C9" s="343">
        <v>0</v>
      </c>
      <c r="D9" s="343">
        <v>29903</v>
      </c>
      <c r="E9" s="343">
        <v>0</v>
      </c>
      <c r="F9" s="343">
        <v>2248</v>
      </c>
      <c r="G9" s="343">
        <v>0</v>
      </c>
      <c r="H9" s="343">
        <v>399</v>
      </c>
      <c r="I9" s="343">
        <v>0</v>
      </c>
      <c r="J9" s="343">
        <v>67352</v>
      </c>
      <c r="K9" s="343">
        <v>0</v>
      </c>
      <c r="L9" s="343">
        <v>1598</v>
      </c>
      <c r="M9" s="343">
        <v>0</v>
      </c>
      <c r="N9" s="343">
        <v>0</v>
      </c>
      <c r="O9" s="343">
        <v>0</v>
      </c>
      <c r="P9" s="343">
        <v>41825</v>
      </c>
      <c r="Q9" s="343">
        <v>0</v>
      </c>
      <c r="R9" s="343">
        <v>0</v>
      </c>
      <c r="S9" s="343">
        <v>0</v>
      </c>
      <c r="T9" s="343">
        <v>0</v>
      </c>
      <c r="U9" s="343">
        <v>0</v>
      </c>
      <c r="V9" s="343">
        <v>43423</v>
      </c>
      <c r="W9" s="343">
        <v>0</v>
      </c>
      <c r="X9" s="343">
        <v>110775</v>
      </c>
      <c r="Y9" s="343">
        <v>0</v>
      </c>
      <c r="Z9" s="343">
        <v>2536</v>
      </c>
      <c r="AA9" s="343">
        <v>0</v>
      </c>
      <c r="AB9" s="343">
        <v>0</v>
      </c>
      <c r="AC9" s="343">
        <v>0</v>
      </c>
      <c r="AD9" s="343">
        <v>0</v>
      </c>
      <c r="AE9" s="343">
        <v>0</v>
      </c>
      <c r="AF9" s="343">
        <v>0</v>
      </c>
      <c r="AG9" s="343">
        <v>0</v>
      </c>
      <c r="AH9" s="343">
        <v>2536</v>
      </c>
      <c r="AI9" s="343">
        <v>0</v>
      </c>
      <c r="AJ9" s="343">
        <v>0</v>
      </c>
      <c r="AK9" s="343">
        <v>0</v>
      </c>
      <c r="AL9" s="342" t="s">
        <v>2224</v>
      </c>
      <c r="AM9" s="342" t="s">
        <v>2455</v>
      </c>
      <c r="AN9" s="342" t="s">
        <v>2455</v>
      </c>
    </row>
    <row r="10" spans="1:40">
      <c r="A10" s="342" t="s">
        <v>1197</v>
      </c>
      <c r="B10" s="342">
        <v>909</v>
      </c>
      <c r="C10" s="343">
        <v>0</v>
      </c>
      <c r="D10" s="343">
        <v>5765</v>
      </c>
      <c r="E10" s="343">
        <v>0</v>
      </c>
      <c r="F10" s="343">
        <v>1034</v>
      </c>
      <c r="G10" s="343">
        <v>0</v>
      </c>
      <c r="H10" s="343">
        <v>120</v>
      </c>
      <c r="I10" s="343">
        <v>0</v>
      </c>
      <c r="J10" s="343">
        <v>7828</v>
      </c>
      <c r="K10" s="343">
        <v>0</v>
      </c>
      <c r="L10" s="343">
        <v>3367</v>
      </c>
      <c r="M10" s="343">
        <v>0</v>
      </c>
      <c r="N10" s="343">
        <v>4</v>
      </c>
      <c r="O10" s="343">
        <v>0</v>
      </c>
      <c r="P10" s="343">
        <v>24</v>
      </c>
      <c r="Q10" s="343">
        <v>0</v>
      </c>
      <c r="R10" s="343">
        <v>0</v>
      </c>
      <c r="S10" s="343">
        <v>0</v>
      </c>
      <c r="T10" s="343">
        <v>0</v>
      </c>
      <c r="U10" s="343">
        <v>0</v>
      </c>
      <c r="V10" s="343">
        <v>3391</v>
      </c>
      <c r="W10" s="343">
        <v>0</v>
      </c>
      <c r="X10" s="343">
        <v>11219</v>
      </c>
      <c r="Y10" s="343">
        <v>0</v>
      </c>
      <c r="Z10" s="343">
        <v>3441</v>
      </c>
      <c r="AA10" s="343">
        <v>0</v>
      </c>
      <c r="AB10" s="343">
        <v>0</v>
      </c>
      <c r="AC10" s="343">
        <v>0</v>
      </c>
      <c r="AD10" s="343">
        <v>0</v>
      </c>
      <c r="AE10" s="343">
        <v>0</v>
      </c>
      <c r="AF10" s="343">
        <v>0</v>
      </c>
      <c r="AG10" s="343">
        <v>0</v>
      </c>
      <c r="AH10" s="343">
        <v>3441</v>
      </c>
      <c r="AI10" s="343">
        <v>0</v>
      </c>
      <c r="AJ10" s="343">
        <v>0</v>
      </c>
      <c r="AK10" s="343">
        <v>0</v>
      </c>
      <c r="AL10" s="342" t="s">
        <v>1195</v>
      </c>
      <c r="AM10" s="342" t="s">
        <v>2455</v>
      </c>
      <c r="AN10" s="342" t="s">
        <v>2455</v>
      </c>
    </row>
    <row r="11" spans="1:40">
      <c r="A11" s="342" t="s">
        <v>1200</v>
      </c>
      <c r="B11" s="342">
        <v>1795</v>
      </c>
      <c r="C11" s="343">
        <v>0</v>
      </c>
      <c r="D11" s="343">
        <v>66727</v>
      </c>
      <c r="E11" s="343">
        <v>12412</v>
      </c>
      <c r="F11" s="343">
        <v>1739</v>
      </c>
      <c r="G11" s="343">
        <v>0</v>
      </c>
      <c r="H11" s="343">
        <v>522</v>
      </c>
      <c r="I11" s="343">
        <v>0</v>
      </c>
      <c r="J11" s="343">
        <v>70783</v>
      </c>
      <c r="K11" s="343">
        <v>12412</v>
      </c>
      <c r="L11" s="343">
        <v>1603</v>
      </c>
      <c r="M11" s="343">
        <v>1603</v>
      </c>
      <c r="N11" s="343">
        <v>0</v>
      </c>
      <c r="O11" s="343">
        <v>0</v>
      </c>
      <c r="P11" s="343">
        <v>54</v>
      </c>
      <c r="Q11" s="343">
        <v>54</v>
      </c>
      <c r="R11" s="343">
        <v>0</v>
      </c>
      <c r="S11" s="343">
        <v>0</v>
      </c>
      <c r="T11" s="343">
        <v>0</v>
      </c>
      <c r="U11" s="343">
        <v>0</v>
      </c>
      <c r="V11" s="343">
        <v>1657</v>
      </c>
      <c r="W11" s="343">
        <v>1657</v>
      </c>
      <c r="X11" s="343">
        <v>72440</v>
      </c>
      <c r="Y11" s="343">
        <v>12412</v>
      </c>
      <c r="Z11" s="343">
        <v>230</v>
      </c>
      <c r="AA11" s="343">
        <v>0</v>
      </c>
      <c r="AB11" s="343">
        <v>0</v>
      </c>
      <c r="AC11" s="343">
        <v>0</v>
      </c>
      <c r="AD11" s="343">
        <v>52</v>
      </c>
      <c r="AE11" s="343">
        <v>52</v>
      </c>
      <c r="AF11" s="343">
        <v>0</v>
      </c>
      <c r="AG11" s="343">
        <v>0</v>
      </c>
      <c r="AH11" s="343">
        <v>282</v>
      </c>
      <c r="AI11" s="343">
        <v>52</v>
      </c>
      <c r="AJ11" s="343">
        <v>0</v>
      </c>
      <c r="AK11" s="343">
        <v>0</v>
      </c>
      <c r="AL11" s="342" t="s">
        <v>1198</v>
      </c>
      <c r="AM11" s="342" t="s">
        <v>2455</v>
      </c>
      <c r="AN11" s="342" t="s">
        <v>2455</v>
      </c>
    </row>
    <row r="12" spans="1:40">
      <c r="A12" s="342" t="s">
        <v>1669</v>
      </c>
      <c r="B12" s="342">
        <v>478</v>
      </c>
      <c r="C12" s="343">
        <v>478</v>
      </c>
      <c r="D12" s="343">
        <v>82331</v>
      </c>
      <c r="E12" s="343">
        <v>32625</v>
      </c>
      <c r="F12" s="343">
        <v>1744</v>
      </c>
      <c r="G12" s="343">
        <v>497</v>
      </c>
      <c r="H12" s="343">
        <v>1691</v>
      </c>
      <c r="I12" s="343">
        <v>0</v>
      </c>
      <c r="J12" s="343">
        <v>86244</v>
      </c>
      <c r="K12" s="343">
        <v>33600</v>
      </c>
      <c r="L12" s="343">
        <v>7082</v>
      </c>
      <c r="M12" s="343">
        <v>0</v>
      </c>
      <c r="N12" s="343">
        <v>0</v>
      </c>
      <c r="O12" s="343">
        <v>0</v>
      </c>
      <c r="P12" s="343">
        <v>0</v>
      </c>
      <c r="Q12" s="343">
        <v>0</v>
      </c>
      <c r="R12" s="343">
        <v>0</v>
      </c>
      <c r="S12" s="343">
        <v>0</v>
      </c>
      <c r="T12" s="343">
        <v>0</v>
      </c>
      <c r="U12" s="343">
        <v>0</v>
      </c>
      <c r="V12" s="343">
        <v>7082</v>
      </c>
      <c r="W12" s="343">
        <v>0</v>
      </c>
      <c r="X12" s="343">
        <v>93326</v>
      </c>
      <c r="Y12" s="343">
        <v>33600</v>
      </c>
      <c r="Z12" s="343">
        <v>5984</v>
      </c>
      <c r="AA12" s="343">
        <v>5136</v>
      </c>
      <c r="AB12" s="343">
        <v>0</v>
      </c>
      <c r="AC12" s="343">
        <v>0</v>
      </c>
      <c r="AD12" s="343">
        <v>510</v>
      </c>
      <c r="AE12" s="343">
        <v>0</v>
      </c>
      <c r="AF12" s="343">
        <v>0</v>
      </c>
      <c r="AG12" s="343">
        <v>0</v>
      </c>
      <c r="AH12" s="343">
        <v>6494</v>
      </c>
      <c r="AI12" s="343">
        <v>5136</v>
      </c>
      <c r="AJ12" s="343">
        <v>0</v>
      </c>
      <c r="AK12" s="343">
        <v>0</v>
      </c>
      <c r="AL12" s="342" t="s">
        <v>1667</v>
      </c>
      <c r="AM12" s="342" t="s">
        <v>2455</v>
      </c>
      <c r="AN12" s="342" t="s">
        <v>2455</v>
      </c>
    </row>
    <row r="13" spans="1:40">
      <c r="A13" s="342" t="s">
        <v>1456</v>
      </c>
      <c r="B13" s="342">
        <v>13466</v>
      </c>
      <c r="C13" s="343">
        <v>12172</v>
      </c>
      <c r="D13" s="343">
        <v>47730</v>
      </c>
      <c r="E13" s="343">
        <v>14467</v>
      </c>
      <c r="F13" s="343">
        <v>3443</v>
      </c>
      <c r="G13" s="343">
        <v>0</v>
      </c>
      <c r="H13" s="343">
        <v>0</v>
      </c>
      <c r="I13" s="343">
        <v>0</v>
      </c>
      <c r="J13" s="343">
        <v>64639</v>
      </c>
      <c r="K13" s="343">
        <v>26639</v>
      </c>
      <c r="L13" s="343">
        <v>3508</v>
      </c>
      <c r="M13" s="343">
        <v>0</v>
      </c>
      <c r="N13" s="343">
        <v>0</v>
      </c>
      <c r="O13" s="343">
        <v>0</v>
      </c>
      <c r="P13" s="343">
        <v>0</v>
      </c>
      <c r="Q13" s="343">
        <v>0</v>
      </c>
      <c r="R13" s="343">
        <v>0</v>
      </c>
      <c r="S13" s="343">
        <v>0</v>
      </c>
      <c r="T13" s="343">
        <v>0</v>
      </c>
      <c r="U13" s="343">
        <v>0</v>
      </c>
      <c r="V13" s="343">
        <v>3508</v>
      </c>
      <c r="W13" s="343">
        <v>0</v>
      </c>
      <c r="X13" s="343">
        <v>68147</v>
      </c>
      <c r="Y13" s="343">
        <v>26639</v>
      </c>
      <c r="Z13" s="343">
        <v>5376</v>
      </c>
      <c r="AA13" s="343">
        <v>2397</v>
      </c>
      <c r="AB13" s="343">
        <v>0</v>
      </c>
      <c r="AC13" s="343">
        <v>0</v>
      </c>
      <c r="AD13" s="343">
        <v>45</v>
      </c>
      <c r="AE13" s="343">
        <v>10</v>
      </c>
      <c r="AF13" s="343">
        <v>0</v>
      </c>
      <c r="AG13" s="343">
        <v>0</v>
      </c>
      <c r="AH13" s="343">
        <v>5421</v>
      </c>
      <c r="AI13" s="343">
        <v>2407</v>
      </c>
      <c r="AJ13" s="343">
        <v>0</v>
      </c>
      <c r="AK13" s="343">
        <v>0</v>
      </c>
      <c r="AL13" s="342" t="s">
        <v>1454</v>
      </c>
      <c r="AM13" s="342" t="s">
        <v>2455</v>
      </c>
      <c r="AN13" s="342" t="s">
        <v>2455</v>
      </c>
    </row>
    <row r="14" spans="1:40">
      <c r="A14" s="342" t="s">
        <v>1827</v>
      </c>
      <c r="B14" s="342">
        <v>1221</v>
      </c>
      <c r="C14" s="343">
        <v>0</v>
      </c>
      <c r="D14" s="343">
        <v>21170</v>
      </c>
      <c r="E14" s="343">
        <v>0</v>
      </c>
      <c r="F14" s="343">
        <v>1375</v>
      </c>
      <c r="G14" s="343">
        <v>0</v>
      </c>
      <c r="H14" s="343">
        <v>1176</v>
      </c>
      <c r="I14" s="343">
        <v>0</v>
      </c>
      <c r="J14" s="343">
        <v>24942</v>
      </c>
      <c r="K14" s="343">
        <v>0</v>
      </c>
      <c r="L14" s="343">
        <v>1814</v>
      </c>
      <c r="M14" s="343">
        <v>0</v>
      </c>
      <c r="N14" s="343">
        <v>0</v>
      </c>
      <c r="O14" s="343">
        <v>0</v>
      </c>
      <c r="P14" s="343">
        <v>0</v>
      </c>
      <c r="Q14" s="343">
        <v>0</v>
      </c>
      <c r="R14" s="343">
        <v>0</v>
      </c>
      <c r="S14" s="343">
        <v>0</v>
      </c>
      <c r="T14" s="343">
        <v>0</v>
      </c>
      <c r="U14" s="343">
        <v>0</v>
      </c>
      <c r="V14" s="343">
        <v>1814</v>
      </c>
      <c r="W14" s="343">
        <v>0</v>
      </c>
      <c r="X14" s="343">
        <v>26756</v>
      </c>
      <c r="Y14" s="343">
        <v>0</v>
      </c>
      <c r="Z14" s="343">
        <v>21979</v>
      </c>
      <c r="AA14" s="343">
        <v>0</v>
      </c>
      <c r="AB14" s="343">
        <v>0</v>
      </c>
      <c r="AC14" s="343">
        <v>0</v>
      </c>
      <c r="AD14" s="343">
        <v>59</v>
      </c>
      <c r="AE14" s="343">
        <v>0</v>
      </c>
      <c r="AF14" s="343">
        <v>0</v>
      </c>
      <c r="AG14" s="343">
        <v>0</v>
      </c>
      <c r="AH14" s="343">
        <v>22038</v>
      </c>
      <c r="AI14" s="343">
        <v>0</v>
      </c>
      <c r="AJ14" s="343">
        <v>0</v>
      </c>
      <c r="AK14" s="343">
        <v>0</v>
      </c>
      <c r="AL14" s="342" t="s">
        <v>1825</v>
      </c>
      <c r="AM14" s="342" t="s">
        <v>2455</v>
      </c>
      <c r="AN14" s="342" t="s">
        <v>2455</v>
      </c>
    </row>
    <row r="15" spans="1:40">
      <c r="A15" s="342" t="s">
        <v>1836</v>
      </c>
      <c r="B15" s="342">
        <v>0</v>
      </c>
      <c r="C15" s="343">
        <v>0</v>
      </c>
      <c r="D15" s="343">
        <v>24147</v>
      </c>
      <c r="E15" s="343">
        <v>0</v>
      </c>
      <c r="F15" s="343">
        <v>2292</v>
      </c>
      <c r="G15" s="343">
        <v>0</v>
      </c>
      <c r="H15" s="343">
        <v>291</v>
      </c>
      <c r="I15" s="343">
        <v>0</v>
      </c>
      <c r="J15" s="343">
        <v>26730</v>
      </c>
      <c r="K15" s="343">
        <v>0</v>
      </c>
      <c r="L15" s="343">
        <v>2309</v>
      </c>
      <c r="M15" s="343">
        <v>0</v>
      </c>
      <c r="N15" s="343">
        <v>0</v>
      </c>
      <c r="O15" s="343">
        <v>0</v>
      </c>
      <c r="P15" s="343">
        <v>1</v>
      </c>
      <c r="Q15" s="343">
        <v>0</v>
      </c>
      <c r="R15" s="343">
        <v>0</v>
      </c>
      <c r="S15" s="343">
        <v>0</v>
      </c>
      <c r="T15" s="343">
        <v>0</v>
      </c>
      <c r="U15" s="343">
        <v>0</v>
      </c>
      <c r="V15" s="343">
        <v>2310</v>
      </c>
      <c r="W15" s="343">
        <v>0</v>
      </c>
      <c r="X15" s="343">
        <v>29040</v>
      </c>
      <c r="Y15" s="343">
        <v>0</v>
      </c>
      <c r="Z15" s="343">
        <v>49</v>
      </c>
      <c r="AA15" s="343">
        <v>0</v>
      </c>
      <c r="AB15" s="343">
        <v>0</v>
      </c>
      <c r="AC15" s="343">
        <v>0</v>
      </c>
      <c r="AD15" s="343">
        <v>68</v>
      </c>
      <c r="AE15" s="343">
        <v>0</v>
      </c>
      <c r="AF15" s="343">
        <v>0</v>
      </c>
      <c r="AG15" s="343">
        <v>0</v>
      </c>
      <c r="AH15" s="343">
        <v>117</v>
      </c>
      <c r="AI15" s="343">
        <v>0</v>
      </c>
      <c r="AJ15" s="343">
        <v>0</v>
      </c>
      <c r="AK15" s="343">
        <v>0</v>
      </c>
      <c r="AL15" s="342" t="s">
        <v>1834</v>
      </c>
      <c r="AM15" s="342" t="s">
        <v>2455</v>
      </c>
      <c r="AN15" s="342" t="s">
        <v>2455</v>
      </c>
    </row>
    <row r="16" spans="1:40">
      <c r="A16" s="342" t="s">
        <v>2355</v>
      </c>
      <c r="B16" s="342">
        <v>7690</v>
      </c>
      <c r="C16" s="343">
        <v>4912</v>
      </c>
      <c r="D16" s="343">
        <v>40580</v>
      </c>
      <c r="E16" s="343">
        <v>13011</v>
      </c>
      <c r="F16" s="343">
        <v>4165</v>
      </c>
      <c r="G16" s="343">
        <v>33</v>
      </c>
      <c r="H16" s="343">
        <v>1203</v>
      </c>
      <c r="I16" s="343">
        <v>0</v>
      </c>
      <c r="J16" s="343">
        <v>53638</v>
      </c>
      <c r="K16" s="343">
        <v>17956</v>
      </c>
      <c r="L16" s="343">
        <v>13906</v>
      </c>
      <c r="M16" s="343">
        <v>0</v>
      </c>
      <c r="N16" s="343">
        <v>0</v>
      </c>
      <c r="O16" s="343">
        <v>0</v>
      </c>
      <c r="P16" s="343">
        <v>0</v>
      </c>
      <c r="Q16" s="343">
        <v>0</v>
      </c>
      <c r="R16" s="343">
        <v>0</v>
      </c>
      <c r="S16" s="343">
        <v>0</v>
      </c>
      <c r="T16" s="343">
        <v>0</v>
      </c>
      <c r="U16" s="343">
        <v>0</v>
      </c>
      <c r="V16" s="343">
        <v>13906</v>
      </c>
      <c r="W16" s="343">
        <v>0</v>
      </c>
      <c r="X16" s="343">
        <v>67544</v>
      </c>
      <c r="Y16" s="343">
        <v>17956</v>
      </c>
      <c r="Z16" s="343">
        <v>8399</v>
      </c>
      <c r="AA16" s="343">
        <v>8349</v>
      </c>
      <c r="AB16" s="343">
        <v>0</v>
      </c>
      <c r="AC16" s="343">
        <v>0</v>
      </c>
      <c r="AD16" s="343">
        <v>0</v>
      </c>
      <c r="AE16" s="343">
        <v>0</v>
      </c>
      <c r="AF16" s="343">
        <v>0</v>
      </c>
      <c r="AG16" s="343">
        <v>0</v>
      </c>
      <c r="AH16" s="343">
        <v>8399</v>
      </c>
      <c r="AI16" s="343">
        <v>8349</v>
      </c>
      <c r="AJ16" s="343">
        <v>0</v>
      </c>
      <c r="AK16" s="343">
        <v>0</v>
      </c>
      <c r="AL16" s="342" t="s">
        <v>2353</v>
      </c>
      <c r="AM16" s="342" t="s">
        <v>2455</v>
      </c>
      <c r="AN16" s="342" t="s">
        <v>2455</v>
      </c>
    </row>
    <row r="17" spans="1:40">
      <c r="A17" s="342" t="s">
        <v>1383</v>
      </c>
      <c r="B17" s="342">
        <v>7069</v>
      </c>
      <c r="C17" s="343">
        <v>0</v>
      </c>
      <c r="D17" s="343">
        <v>117022</v>
      </c>
      <c r="E17" s="343">
        <v>0</v>
      </c>
      <c r="F17" s="343">
        <v>1295</v>
      </c>
      <c r="G17" s="343">
        <v>0</v>
      </c>
      <c r="H17" s="343">
        <v>67</v>
      </c>
      <c r="I17" s="343">
        <v>0</v>
      </c>
      <c r="J17" s="343">
        <v>125453</v>
      </c>
      <c r="K17" s="343">
        <v>0</v>
      </c>
      <c r="L17" s="343">
        <v>2893</v>
      </c>
      <c r="M17" s="343">
        <v>0</v>
      </c>
      <c r="N17" s="343">
        <v>0</v>
      </c>
      <c r="O17" s="343">
        <v>0</v>
      </c>
      <c r="P17" s="343">
        <v>760</v>
      </c>
      <c r="Q17" s="343">
        <v>0</v>
      </c>
      <c r="R17" s="343">
        <v>0</v>
      </c>
      <c r="S17" s="343">
        <v>0</v>
      </c>
      <c r="T17" s="343">
        <v>0</v>
      </c>
      <c r="U17" s="343">
        <v>0</v>
      </c>
      <c r="V17" s="343">
        <v>3653</v>
      </c>
      <c r="W17" s="343">
        <v>0</v>
      </c>
      <c r="X17" s="343">
        <v>129106</v>
      </c>
      <c r="Y17" s="343">
        <v>0</v>
      </c>
      <c r="Z17" s="343">
        <v>5511</v>
      </c>
      <c r="AA17" s="343">
        <v>3435</v>
      </c>
      <c r="AB17" s="343">
        <v>0</v>
      </c>
      <c r="AC17" s="343">
        <v>0</v>
      </c>
      <c r="AD17" s="343">
        <v>0</v>
      </c>
      <c r="AE17" s="343">
        <v>0</v>
      </c>
      <c r="AF17" s="343">
        <v>0</v>
      </c>
      <c r="AG17" s="343">
        <v>0</v>
      </c>
      <c r="AH17" s="343">
        <v>5511</v>
      </c>
      <c r="AI17" s="343">
        <v>3435</v>
      </c>
      <c r="AJ17" s="343">
        <v>0</v>
      </c>
      <c r="AK17" s="343">
        <v>0</v>
      </c>
      <c r="AL17" s="342" t="s">
        <v>1381</v>
      </c>
      <c r="AM17" s="342" t="s">
        <v>2455</v>
      </c>
      <c r="AN17" s="342" t="s">
        <v>2455</v>
      </c>
    </row>
    <row r="18" spans="1:40">
      <c r="A18" s="342" t="s">
        <v>1704</v>
      </c>
      <c r="B18" s="342">
        <v>19201</v>
      </c>
      <c r="C18" s="343">
        <v>18449</v>
      </c>
      <c r="D18" s="343">
        <v>62524</v>
      </c>
      <c r="E18" s="343">
        <v>11114</v>
      </c>
      <c r="F18" s="343">
        <v>1163</v>
      </c>
      <c r="G18" s="343">
        <v>374</v>
      </c>
      <c r="H18" s="343">
        <v>120</v>
      </c>
      <c r="I18" s="343">
        <v>0</v>
      </c>
      <c r="J18" s="343">
        <v>83008</v>
      </c>
      <c r="K18" s="343">
        <v>29937</v>
      </c>
      <c r="L18" s="343">
        <v>11857</v>
      </c>
      <c r="M18" s="343">
        <v>0</v>
      </c>
      <c r="N18" s="343">
        <v>0</v>
      </c>
      <c r="O18" s="343">
        <v>0</v>
      </c>
      <c r="P18" s="343">
        <v>0</v>
      </c>
      <c r="Q18" s="343">
        <v>0</v>
      </c>
      <c r="R18" s="343">
        <v>0</v>
      </c>
      <c r="S18" s="343">
        <v>0</v>
      </c>
      <c r="T18" s="343">
        <v>0</v>
      </c>
      <c r="U18" s="343">
        <v>0</v>
      </c>
      <c r="V18" s="343">
        <v>11857</v>
      </c>
      <c r="W18" s="343">
        <v>0</v>
      </c>
      <c r="X18" s="343">
        <v>94865</v>
      </c>
      <c r="Y18" s="343">
        <v>29937</v>
      </c>
      <c r="Z18" s="343">
        <v>19548</v>
      </c>
      <c r="AA18" s="343">
        <v>12013</v>
      </c>
      <c r="AB18" s="343">
        <v>0</v>
      </c>
      <c r="AC18" s="343">
        <v>0</v>
      </c>
      <c r="AD18" s="343">
        <v>0</v>
      </c>
      <c r="AE18" s="343">
        <v>0</v>
      </c>
      <c r="AF18" s="343">
        <v>0</v>
      </c>
      <c r="AG18" s="343">
        <v>0</v>
      </c>
      <c r="AH18" s="343">
        <v>19548</v>
      </c>
      <c r="AI18" s="343">
        <v>12013</v>
      </c>
      <c r="AJ18" s="343">
        <v>0</v>
      </c>
      <c r="AK18" s="343">
        <v>0</v>
      </c>
      <c r="AL18" s="342" t="s">
        <v>1702</v>
      </c>
      <c r="AM18" s="342" t="s">
        <v>2455</v>
      </c>
      <c r="AN18" s="342" t="s">
        <v>2455</v>
      </c>
    </row>
    <row r="19" spans="1:40">
      <c r="A19" s="342" t="s">
        <v>1986</v>
      </c>
      <c r="B19" s="342">
        <v>0</v>
      </c>
      <c r="C19" s="343">
        <v>0</v>
      </c>
      <c r="D19" s="343">
        <v>1927</v>
      </c>
      <c r="E19" s="343">
        <v>0</v>
      </c>
      <c r="F19" s="343">
        <v>164</v>
      </c>
      <c r="G19" s="343">
        <v>0</v>
      </c>
      <c r="H19" s="343">
        <v>3</v>
      </c>
      <c r="I19" s="343">
        <v>0</v>
      </c>
      <c r="J19" s="343">
        <v>2094</v>
      </c>
      <c r="K19" s="343">
        <v>0</v>
      </c>
      <c r="L19" s="343">
        <v>1623</v>
      </c>
      <c r="M19" s="343">
        <v>0</v>
      </c>
      <c r="N19" s="343">
        <v>616</v>
      </c>
      <c r="O19" s="343">
        <v>0</v>
      </c>
      <c r="P19" s="343">
        <v>0</v>
      </c>
      <c r="Q19" s="343">
        <v>0</v>
      </c>
      <c r="R19" s="343">
        <v>0</v>
      </c>
      <c r="S19" s="343">
        <v>0</v>
      </c>
      <c r="T19" s="343">
        <v>0</v>
      </c>
      <c r="U19" s="343">
        <v>0</v>
      </c>
      <c r="V19" s="343">
        <v>1623</v>
      </c>
      <c r="W19" s="343">
        <v>0</v>
      </c>
      <c r="X19" s="343">
        <v>3717</v>
      </c>
      <c r="Y19" s="343">
        <v>0</v>
      </c>
      <c r="Z19" s="343">
        <v>0</v>
      </c>
      <c r="AA19" s="343">
        <v>0</v>
      </c>
      <c r="AB19" s="343">
        <v>0</v>
      </c>
      <c r="AC19" s="343">
        <v>0</v>
      </c>
      <c r="AD19" s="343">
        <v>5</v>
      </c>
      <c r="AE19" s="343">
        <v>0</v>
      </c>
      <c r="AF19" s="343">
        <v>0</v>
      </c>
      <c r="AG19" s="343">
        <v>0</v>
      </c>
      <c r="AH19" s="343">
        <v>5</v>
      </c>
      <c r="AI19" s="343">
        <v>0</v>
      </c>
      <c r="AJ19" s="343">
        <v>0</v>
      </c>
      <c r="AK19" s="343">
        <v>0</v>
      </c>
      <c r="AL19" s="342" t="s">
        <v>1984</v>
      </c>
      <c r="AM19" s="342" t="s">
        <v>2455</v>
      </c>
      <c r="AN19" s="342" t="s">
        <v>2455</v>
      </c>
    </row>
    <row r="20" spans="1:40">
      <c r="A20" s="342" t="s">
        <v>1893</v>
      </c>
      <c r="B20" s="342">
        <v>97</v>
      </c>
      <c r="C20" s="343">
        <v>0</v>
      </c>
      <c r="D20" s="343">
        <v>72301</v>
      </c>
      <c r="E20" s="343">
        <v>23266</v>
      </c>
      <c r="F20" s="343">
        <v>6290</v>
      </c>
      <c r="G20" s="343">
        <v>2</v>
      </c>
      <c r="H20" s="343">
        <v>446</v>
      </c>
      <c r="I20" s="343">
        <v>0</v>
      </c>
      <c r="J20" s="343">
        <v>79134</v>
      </c>
      <c r="K20" s="343">
        <v>23268</v>
      </c>
      <c r="L20" s="343">
        <v>7080</v>
      </c>
      <c r="M20" s="343">
        <v>0</v>
      </c>
      <c r="N20" s="343">
        <v>3526</v>
      </c>
      <c r="O20" s="343">
        <v>0</v>
      </c>
      <c r="P20" s="343">
        <v>0</v>
      </c>
      <c r="Q20" s="343">
        <v>0</v>
      </c>
      <c r="R20" s="343">
        <v>0</v>
      </c>
      <c r="S20" s="343">
        <v>0</v>
      </c>
      <c r="T20" s="343">
        <v>1216</v>
      </c>
      <c r="U20" s="343">
        <v>0</v>
      </c>
      <c r="V20" s="343">
        <v>8296</v>
      </c>
      <c r="W20" s="343">
        <v>0</v>
      </c>
      <c r="X20" s="343">
        <v>87430</v>
      </c>
      <c r="Y20" s="343">
        <v>23268</v>
      </c>
      <c r="Z20" s="343">
        <v>24493</v>
      </c>
      <c r="AA20" s="343">
        <v>13916</v>
      </c>
      <c r="AB20" s="343">
        <v>0</v>
      </c>
      <c r="AC20" s="343">
        <v>0</v>
      </c>
      <c r="AD20" s="343">
        <v>3258</v>
      </c>
      <c r="AE20" s="343">
        <v>0</v>
      </c>
      <c r="AF20" s="343">
        <v>0</v>
      </c>
      <c r="AG20" s="343">
        <v>0</v>
      </c>
      <c r="AH20" s="343">
        <v>27751</v>
      </c>
      <c r="AI20" s="343">
        <v>13916</v>
      </c>
      <c r="AJ20" s="343">
        <v>0</v>
      </c>
      <c r="AK20" s="343">
        <v>0</v>
      </c>
      <c r="AL20" s="342" t="s">
        <v>1891</v>
      </c>
      <c r="AM20" s="342" t="s">
        <v>2455</v>
      </c>
      <c r="AN20" s="342" t="s">
        <v>2455</v>
      </c>
    </row>
    <row r="21" spans="1:40">
      <c r="A21" s="342" t="s">
        <v>1603</v>
      </c>
      <c r="B21" s="342">
        <v>0</v>
      </c>
      <c r="C21" s="343">
        <v>0</v>
      </c>
      <c r="D21" s="343">
        <v>24258</v>
      </c>
      <c r="E21" s="343">
        <v>0</v>
      </c>
      <c r="F21" s="343">
        <v>1405</v>
      </c>
      <c r="G21" s="343">
        <v>0</v>
      </c>
      <c r="H21" s="343">
        <v>46</v>
      </c>
      <c r="I21" s="343">
        <v>0</v>
      </c>
      <c r="J21" s="343">
        <v>25709</v>
      </c>
      <c r="K21" s="343">
        <v>0</v>
      </c>
      <c r="L21" s="343">
        <v>1503</v>
      </c>
      <c r="M21" s="343">
        <v>0</v>
      </c>
      <c r="N21" s="343">
        <v>0</v>
      </c>
      <c r="O21" s="343">
        <v>0</v>
      </c>
      <c r="P21" s="343">
        <v>0</v>
      </c>
      <c r="Q21" s="343">
        <v>0</v>
      </c>
      <c r="R21" s="343">
        <v>0</v>
      </c>
      <c r="S21" s="343">
        <v>0</v>
      </c>
      <c r="T21" s="343">
        <v>0</v>
      </c>
      <c r="U21" s="343">
        <v>0</v>
      </c>
      <c r="V21" s="343">
        <v>1503</v>
      </c>
      <c r="W21" s="343">
        <v>0</v>
      </c>
      <c r="X21" s="343">
        <v>27212</v>
      </c>
      <c r="Y21" s="343">
        <v>0</v>
      </c>
      <c r="Z21" s="343">
        <v>375</v>
      </c>
      <c r="AA21" s="343">
        <v>0</v>
      </c>
      <c r="AB21" s="343">
        <v>0</v>
      </c>
      <c r="AC21" s="343">
        <v>0</v>
      </c>
      <c r="AD21" s="343">
        <v>0</v>
      </c>
      <c r="AE21" s="343">
        <v>0</v>
      </c>
      <c r="AF21" s="343">
        <v>0</v>
      </c>
      <c r="AG21" s="343">
        <v>0</v>
      </c>
      <c r="AH21" s="343">
        <v>375</v>
      </c>
      <c r="AI21" s="343">
        <v>0</v>
      </c>
      <c r="AJ21" s="343">
        <v>0</v>
      </c>
      <c r="AK21" s="343">
        <v>0</v>
      </c>
      <c r="AL21" s="342" t="s">
        <v>1601</v>
      </c>
      <c r="AM21" s="342" t="s">
        <v>2455</v>
      </c>
      <c r="AN21" s="342" t="s">
        <v>2455</v>
      </c>
    </row>
    <row r="22" spans="1:40">
      <c r="A22" s="342" t="s">
        <v>2160</v>
      </c>
      <c r="B22" s="342">
        <v>3469</v>
      </c>
      <c r="C22" s="343">
        <v>0</v>
      </c>
      <c r="D22" s="343">
        <v>44860</v>
      </c>
      <c r="E22" s="343">
        <v>0</v>
      </c>
      <c r="F22" s="343">
        <v>573</v>
      </c>
      <c r="G22" s="343">
        <v>0</v>
      </c>
      <c r="H22" s="343">
        <v>932</v>
      </c>
      <c r="I22" s="343">
        <v>0</v>
      </c>
      <c r="J22" s="343">
        <v>49834</v>
      </c>
      <c r="K22" s="343">
        <v>0</v>
      </c>
      <c r="L22" s="343">
        <v>3505</v>
      </c>
      <c r="M22" s="343">
        <v>0</v>
      </c>
      <c r="N22" s="343">
        <v>0</v>
      </c>
      <c r="O22" s="343">
        <v>0</v>
      </c>
      <c r="P22" s="343">
        <v>0</v>
      </c>
      <c r="Q22" s="343">
        <v>0</v>
      </c>
      <c r="R22" s="343">
        <v>0</v>
      </c>
      <c r="S22" s="343">
        <v>0</v>
      </c>
      <c r="T22" s="343">
        <v>0</v>
      </c>
      <c r="U22" s="343">
        <v>0</v>
      </c>
      <c r="V22" s="343">
        <v>3505</v>
      </c>
      <c r="W22" s="343">
        <v>0</v>
      </c>
      <c r="X22" s="343">
        <v>53339</v>
      </c>
      <c r="Y22" s="343">
        <v>0</v>
      </c>
      <c r="Z22" s="343">
        <v>125</v>
      </c>
      <c r="AA22" s="343">
        <v>0</v>
      </c>
      <c r="AB22" s="343">
        <v>0</v>
      </c>
      <c r="AC22" s="343">
        <v>0</v>
      </c>
      <c r="AD22" s="343">
        <v>0</v>
      </c>
      <c r="AE22" s="343">
        <v>0</v>
      </c>
      <c r="AF22" s="343">
        <v>0</v>
      </c>
      <c r="AG22" s="343">
        <v>0</v>
      </c>
      <c r="AH22" s="343">
        <v>125</v>
      </c>
      <c r="AI22" s="343">
        <v>0</v>
      </c>
      <c r="AJ22" s="343">
        <v>0</v>
      </c>
      <c r="AK22" s="343">
        <v>0</v>
      </c>
      <c r="AL22" s="342" t="s">
        <v>2158</v>
      </c>
      <c r="AM22" s="342" t="s">
        <v>2455</v>
      </c>
      <c r="AN22" s="342" t="s">
        <v>2455</v>
      </c>
    </row>
    <row r="23" spans="1:40">
      <c r="A23" s="342" t="s">
        <v>2106</v>
      </c>
      <c r="B23" s="342">
        <v>2790</v>
      </c>
      <c r="C23" s="343">
        <v>2712</v>
      </c>
      <c r="D23" s="343">
        <v>52557</v>
      </c>
      <c r="E23" s="343">
        <v>16423</v>
      </c>
      <c r="F23" s="343">
        <v>1849</v>
      </c>
      <c r="G23" s="343">
        <v>0</v>
      </c>
      <c r="H23" s="343">
        <v>2130</v>
      </c>
      <c r="I23" s="343">
        <v>0</v>
      </c>
      <c r="J23" s="343">
        <v>59326</v>
      </c>
      <c r="K23" s="343">
        <v>19135</v>
      </c>
      <c r="L23" s="343">
        <v>2880</v>
      </c>
      <c r="M23" s="343">
        <v>257</v>
      </c>
      <c r="N23" s="343">
        <v>0</v>
      </c>
      <c r="O23" s="343">
        <v>0</v>
      </c>
      <c r="P23" s="343">
        <v>0</v>
      </c>
      <c r="Q23" s="343">
        <v>0</v>
      </c>
      <c r="R23" s="343">
        <v>0</v>
      </c>
      <c r="S23" s="343">
        <v>0</v>
      </c>
      <c r="T23" s="343">
        <v>0</v>
      </c>
      <c r="U23" s="343">
        <v>0</v>
      </c>
      <c r="V23" s="343">
        <v>2880</v>
      </c>
      <c r="W23" s="343">
        <v>257</v>
      </c>
      <c r="X23" s="343">
        <v>62206</v>
      </c>
      <c r="Y23" s="343">
        <v>19135</v>
      </c>
      <c r="Z23" s="343">
        <v>8918</v>
      </c>
      <c r="AA23" s="343">
        <v>5303</v>
      </c>
      <c r="AB23" s="343">
        <v>0</v>
      </c>
      <c r="AC23" s="343">
        <v>0</v>
      </c>
      <c r="AD23" s="343">
        <v>194</v>
      </c>
      <c r="AE23" s="343">
        <v>0</v>
      </c>
      <c r="AF23" s="343">
        <v>0</v>
      </c>
      <c r="AG23" s="343">
        <v>0</v>
      </c>
      <c r="AH23" s="343">
        <v>9112</v>
      </c>
      <c r="AI23" s="343">
        <v>5303</v>
      </c>
      <c r="AJ23" s="343">
        <v>0</v>
      </c>
      <c r="AK23" s="343">
        <v>0</v>
      </c>
      <c r="AL23" s="342" t="s">
        <v>2104</v>
      </c>
      <c r="AM23" s="342" t="s">
        <v>2455</v>
      </c>
      <c r="AN23" s="342" t="s">
        <v>2455</v>
      </c>
    </row>
    <row r="24" spans="1:40">
      <c r="A24" s="342" t="s">
        <v>1172</v>
      </c>
      <c r="B24" s="342">
        <v>0</v>
      </c>
      <c r="C24" s="343">
        <v>0</v>
      </c>
      <c r="D24" s="343">
        <v>37515</v>
      </c>
      <c r="E24" s="343">
        <v>0</v>
      </c>
      <c r="F24" s="343">
        <v>3792</v>
      </c>
      <c r="G24" s="343">
        <v>0</v>
      </c>
      <c r="H24" s="343">
        <v>29</v>
      </c>
      <c r="I24" s="343">
        <v>0</v>
      </c>
      <c r="J24" s="343">
        <v>41336</v>
      </c>
      <c r="K24" s="343">
        <v>0</v>
      </c>
      <c r="L24" s="343">
        <v>1759</v>
      </c>
      <c r="M24" s="343">
        <v>0</v>
      </c>
      <c r="N24" s="343">
        <v>0</v>
      </c>
      <c r="O24" s="343">
        <v>0</v>
      </c>
      <c r="P24" s="343">
        <v>1007</v>
      </c>
      <c r="Q24" s="343">
        <v>0</v>
      </c>
      <c r="R24" s="343">
        <v>6</v>
      </c>
      <c r="S24" s="343">
        <v>0</v>
      </c>
      <c r="T24" s="343">
        <v>0</v>
      </c>
      <c r="U24" s="343">
        <v>0</v>
      </c>
      <c r="V24" s="343">
        <v>2766</v>
      </c>
      <c r="W24" s="343">
        <v>0</v>
      </c>
      <c r="X24" s="343">
        <v>44102</v>
      </c>
      <c r="Y24" s="343">
        <v>0</v>
      </c>
      <c r="Z24" s="343">
        <v>458</v>
      </c>
      <c r="AA24" s="343">
        <v>0</v>
      </c>
      <c r="AB24" s="343">
        <v>0</v>
      </c>
      <c r="AC24" s="343">
        <v>0</v>
      </c>
      <c r="AD24" s="343">
        <v>36</v>
      </c>
      <c r="AE24" s="343">
        <v>0</v>
      </c>
      <c r="AF24" s="343">
        <v>0</v>
      </c>
      <c r="AG24" s="343">
        <v>0</v>
      </c>
      <c r="AH24" s="343">
        <v>494</v>
      </c>
      <c r="AI24" s="343">
        <v>0</v>
      </c>
      <c r="AJ24" s="343">
        <v>0</v>
      </c>
      <c r="AK24" s="343">
        <v>0</v>
      </c>
      <c r="AL24" s="342" t="s">
        <v>1170</v>
      </c>
      <c r="AM24" s="342" t="s">
        <v>2455</v>
      </c>
      <c r="AN24" s="342" t="s">
        <v>2455</v>
      </c>
    </row>
    <row r="25" spans="1:40">
      <c r="A25" s="342" t="s">
        <v>1236</v>
      </c>
      <c r="B25" s="342">
        <v>1092</v>
      </c>
      <c r="C25" s="343">
        <v>585</v>
      </c>
      <c r="D25" s="343">
        <v>120747</v>
      </c>
      <c r="E25" s="343">
        <v>51122</v>
      </c>
      <c r="F25" s="343">
        <v>1647</v>
      </c>
      <c r="G25" s="343">
        <v>494</v>
      </c>
      <c r="H25" s="343">
        <v>1874</v>
      </c>
      <c r="I25" s="343">
        <v>0</v>
      </c>
      <c r="J25" s="343">
        <v>125360</v>
      </c>
      <c r="K25" s="343">
        <v>52201</v>
      </c>
      <c r="L25" s="343">
        <v>9142</v>
      </c>
      <c r="M25" s="343">
        <v>3</v>
      </c>
      <c r="N25" s="343">
        <v>0</v>
      </c>
      <c r="O25" s="343">
        <v>0</v>
      </c>
      <c r="P25" s="343">
        <v>0</v>
      </c>
      <c r="Q25" s="343">
        <v>0</v>
      </c>
      <c r="R25" s="343">
        <v>0</v>
      </c>
      <c r="S25" s="343">
        <v>0</v>
      </c>
      <c r="T25" s="343">
        <v>642</v>
      </c>
      <c r="U25" s="343">
        <v>0</v>
      </c>
      <c r="V25" s="343">
        <v>9784</v>
      </c>
      <c r="W25" s="343">
        <v>3</v>
      </c>
      <c r="X25" s="343">
        <v>135144</v>
      </c>
      <c r="Y25" s="343">
        <v>52201</v>
      </c>
      <c r="Z25" s="343">
        <v>9245</v>
      </c>
      <c r="AA25" s="343">
        <v>7877</v>
      </c>
      <c r="AB25" s="343">
        <v>0</v>
      </c>
      <c r="AC25" s="343">
        <v>0</v>
      </c>
      <c r="AD25" s="343">
        <v>0</v>
      </c>
      <c r="AE25" s="343">
        <v>0</v>
      </c>
      <c r="AF25" s="343">
        <v>1891</v>
      </c>
      <c r="AG25" s="343">
        <v>0</v>
      </c>
      <c r="AH25" s="343">
        <v>11136</v>
      </c>
      <c r="AI25" s="343">
        <v>7877</v>
      </c>
      <c r="AJ25" s="343">
        <v>0</v>
      </c>
      <c r="AK25" s="343">
        <v>0</v>
      </c>
      <c r="AL25" s="342" t="s">
        <v>1234</v>
      </c>
      <c r="AM25" s="342" t="s">
        <v>2455</v>
      </c>
      <c r="AN25" s="342" t="s">
        <v>2455</v>
      </c>
    </row>
    <row r="26" spans="1:40">
      <c r="A26" s="342" t="s">
        <v>1851</v>
      </c>
      <c r="B26" s="342">
        <v>1862</v>
      </c>
      <c r="C26" s="343">
        <v>0</v>
      </c>
      <c r="D26" s="343">
        <v>33602</v>
      </c>
      <c r="E26" s="343">
        <v>0</v>
      </c>
      <c r="F26" s="343">
        <v>1832</v>
      </c>
      <c r="G26" s="343">
        <v>0</v>
      </c>
      <c r="H26" s="343">
        <v>0</v>
      </c>
      <c r="I26" s="343">
        <v>0</v>
      </c>
      <c r="J26" s="343">
        <v>37296</v>
      </c>
      <c r="K26" s="343">
        <v>0</v>
      </c>
      <c r="L26" s="343">
        <v>2120</v>
      </c>
      <c r="M26" s="343">
        <v>0</v>
      </c>
      <c r="N26" s="343">
        <v>0</v>
      </c>
      <c r="O26" s="343">
        <v>0</v>
      </c>
      <c r="P26" s="343">
        <v>0</v>
      </c>
      <c r="Q26" s="343">
        <v>0</v>
      </c>
      <c r="R26" s="343">
        <v>0</v>
      </c>
      <c r="S26" s="343">
        <v>0</v>
      </c>
      <c r="T26" s="343">
        <v>0</v>
      </c>
      <c r="U26" s="343">
        <v>0</v>
      </c>
      <c r="V26" s="343">
        <v>2120</v>
      </c>
      <c r="W26" s="343">
        <v>0</v>
      </c>
      <c r="X26" s="343">
        <v>39416</v>
      </c>
      <c r="Y26" s="343">
        <v>0</v>
      </c>
      <c r="Z26" s="343">
        <v>1426</v>
      </c>
      <c r="AA26" s="343">
        <v>0</v>
      </c>
      <c r="AB26" s="343">
        <v>0</v>
      </c>
      <c r="AC26" s="343">
        <v>0</v>
      </c>
      <c r="AD26" s="343">
        <v>22</v>
      </c>
      <c r="AE26" s="343">
        <v>0</v>
      </c>
      <c r="AF26" s="343">
        <v>1303</v>
      </c>
      <c r="AG26" s="343">
        <v>0</v>
      </c>
      <c r="AH26" s="343">
        <v>2751</v>
      </c>
      <c r="AI26" s="343">
        <v>0</v>
      </c>
      <c r="AJ26" s="343">
        <v>0</v>
      </c>
      <c r="AK26" s="343">
        <v>0</v>
      </c>
      <c r="AL26" s="342" t="s">
        <v>1849</v>
      </c>
      <c r="AM26" s="342" t="s">
        <v>2455</v>
      </c>
      <c r="AN26" s="342" t="s">
        <v>2455</v>
      </c>
    </row>
    <row r="27" spans="1:40">
      <c r="A27" s="342" t="s">
        <v>2028</v>
      </c>
      <c r="B27" s="342">
        <v>11</v>
      </c>
      <c r="C27" s="343">
        <v>0</v>
      </c>
      <c r="D27" s="343">
        <v>35121</v>
      </c>
      <c r="E27" s="343">
        <v>0</v>
      </c>
      <c r="F27" s="343">
        <v>970</v>
      </c>
      <c r="G27" s="343">
        <v>0</v>
      </c>
      <c r="H27" s="343">
        <v>4056</v>
      </c>
      <c r="I27" s="343">
        <v>0</v>
      </c>
      <c r="J27" s="343">
        <v>40158</v>
      </c>
      <c r="K27" s="343">
        <v>0</v>
      </c>
      <c r="L27" s="343">
        <v>9777</v>
      </c>
      <c r="M27" s="343">
        <v>0</v>
      </c>
      <c r="N27" s="343">
        <v>0</v>
      </c>
      <c r="O27" s="343">
        <v>0</v>
      </c>
      <c r="P27" s="343">
        <v>1900</v>
      </c>
      <c r="Q27" s="343">
        <v>0</v>
      </c>
      <c r="R27" s="343">
        <v>0</v>
      </c>
      <c r="S27" s="343">
        <v>0</v>
      </c>
      <c r="T27" s="343">
        <v>0</v>
      </c>
      <c r="U27" s="343">
        <v>0</v>
      </c>
      <c r="V27" s="343">
        <v>11677</v>
      </c>
      <c r="W27" s="343">
        <v>0</v>
      </c>
      <c r="X27" s="343">
        <v>51835</v>
      </c>
      <c r="Y27" s="343">
        <v>0</v>
      </c>
      <c r="Z27" s="343">
        <v>50</v>
      </c>
      <c r="AA27" s="343">
        <v>0</v>
      </c>
      <c r="AB27" s="343">
        <v>0</v>
      </c>
      <c r="AC27" s="343">
        <v>0</v>
      </c>
      <c r="AD27" s="343">
        <v>0</v>
      </c>
      <c r="AE27" s="343">
        <v>0</v>
      </c>
      <c r="AF27" s="343">
        <v>0</v>
      </c>
      <c r="AG27" s="343">
        <v>0</v>
      </c>
      <c r="AH27" s="343">
        <v>50</v>
      </c>
      <c r="AI27" s="343">
        <v>0</v>
      </c>
      <c r="AJ27" s="343">
        <v>0</v>
      </c>
      <c r="AK27" s="343">
        <v>0</v>
      </c>
      <c r="AL27" s="342" t="s">
        <v>2026</v>
      </c>
      <c r="AM27" s="342" t="s">
        <v>2455</v>
      </c>
      <c r="AN27" s="342" t="s">
        <v>2455</v>
      </c>
    </row>
    <row r="28" spans="1:40">
      <c r="A28" s="342" t="s">
        <v>1929</v>
      </c>
      <c r="B28" s="342">
        <v>0</v>
      </c>
      <c r="C28" s="343">
        <v>0</v>
      </c>
      <c r="D28" s="343">
        <v>48934</v>
      </c>
      <c r="E28" s="343">
        <v>0</v>
      </c>
      <c r="F28" s="343">
        <v>2945</v>
      </c>
      <c r="G28" s="343">
        <v>0</v>
      </c>
      <c r="H28" s="343">
        <v>420</v>
      </c>
      <c r="I28" s="343">
        <v>0</v>
      </c>
      <c r="J28" s="343">
        <v>52299</v>
      </c>
      <c r="K28" s="343">
        <v>0</v>
      </c>
      <c r="L28" s="343">
        <v>6251</v>
      </c>
      <c r="M28" s="343">
        <v>0</v>
      </c>
      <c r="N28" s="343">
        <v>0</v>
      </c>
      <c r="O28" s="343">
        <v>0</v>
      </c>
      <c r="P28" s="343">
        <v>754</v>
      </c>
      <c r="Q28" s="343">
        <v>0</v>
      </c>
      <c r="R28" s="343">
        <v>0</v>
      </c>
      <c r="S28" s="343">
        <v>0</v>
      </c>
      <c r="T28" s="343">
        <v>0</v>
      </c>
      <c r="U28" s="343">
        <v>0</v>
      </c>
      <c r="V28" s="343">
        <v>7005</v>
      </c>
      <c r="W28" s="343">
        <v>0</v>
      </c>
      <c r="X28" s="343">
        <v>59304</v>
      </c>
      <c r="Y28" s="343">
        <v>0</v>
      </c>
      <c r="Z28" s="343">
        <v>136</v>
      </c>
      <c r="AA28" s="343">
        <v>0</v>
      </c>
      <c r="AB28" s="343">
        <v>0</v>
      </c>
      <c r="AC28" s="343">
        <v>0</v>
      </c>
      <c r="AD28" s="343">
        <v>2918</v>
      </c>
      <c r="AE28" s="343">
        <v>0</v>
      </c>
      <c r="AF28" s="343">
        <v>0</v>
      </c>
      <c r="AG28" s="343">
        <v>0</v>
      </c>
      <c r="AH28" s="343">
        <v>3054</v>
      </c>
      <c r="AI28" s="343">
        <v>0</v>
      </c>
      <c r="AJ28" s="343">
        <v>0</v>
      </c>
      <c r="AK28" s="343">
        <v>0</v>
      </c>
      <c r="AL28" s="342" t="s">
        <v>1927</v>
      </c>
      <c r="AM28" s="342" t="s">
        <v>2455</v>
      </c>
      <c r="AN28" s="342" t="s">
        <v>2455</v>
      </c>
    </row>
    <row r="29" spans="1:40">
      <c r="A29" s="342" t="s">
        <v>2190</v>
      </c>
      <c r="B29" s="342">
        <v>4071</v>
      </c>
      <c r="C29" s="343">
        <v>0</v>
      </c>
      <c r="D29" s="343">
        <v>26624</v>
      </c>
      <c r="E29" s="343">
        <v>0</v>
      </c>
      <c r="F29" s="343">
        <v>660</v>
      </c>
      <c r="G29" s="343">
        <v>0</v>
      </c>
      <c r="H29" s="343">
        <v>0</v>
      </c>
      <c r="I29" s="343">
        <v>0</v>
      </c>
      <c r="J29" s="343">
        <v>31355</v>
      </c>
      <c r="K29" s="343">
        <v>0</v>
      </c>
      <c r="L29" s="343">
        <v>1383</v>
      </c>
      <c r="M29" s="343">
        <v>0</v>
      </c>
      <c r="N29" s="343">
        <v>0</v>
      </c>
      <c r="O29" s="343">
        <v>0</v>
      </c>
      <c r="P29" s="343">
        <v>1285</v>
      </c>
      <c r="Q29" s="343">
        <v>0</v>
      </c>
      <c r="R29" s="343">
        <v>0</v>
      </c>
      <c r="S29" s="343">
        <v>0</v>
      </c>
      <c r="T29" s="343">
        <v>0</v>
      </c>
      <c r="U29" s="343">
        <v>0</v>
      </c>
      <c r="V29" s="343">
        <v>2668</v>
      </c>
      <c r="W29" s="343">
        <v>0</v>
      </c>
      <c r="X29" s="343">
        <v>34023</v>
      </c>
      <c r="Y29" s="343">
        <v>0</v>
      </c>
      <c r="Z29" s="343">
        <v>0</v>
      </c>
      <c r="AA29" s="343">
        <v>0</v>
      </c>
      <c r="AB29" s="343">
        <v>0</v>
      </c>
      <c r="AC29" s="343">
        <v>0</v>
      </c>
      <c r="AD29" s="343">
        <v>0</v>
      </c>
      <c r="AE29" s="343">
        <v>0</v>
      </c>
      <c r="AF29" s="343">
        <v>0</v>
      </c>
      <c r="AG29" s="343">
        <v>0</v>
      </c>
      <c r="AH29" s="343">
        <v>0</v>
      </c>
      <c r="AI29" s="343">
        <v>0</v>
      </c>
      <c r="AJ29" s="343">
        <v>0</v>
      </c>
      <c r="AK29" s="343">
        <v>0</v>
      </c>
      <c r="AL29" s="342" t="s">
        <v>2188</v>
      </c>
      <c r="AM29" s="342" t="s">
        <v>2455</v>
      </c>
      <c r="AN29" s="342" t="s">
        <v>2455</v>
      </c>
    </row>
    <row r="30" spans="1:40">
      <c r="A30" s="342" t="s">
        <v>2142</v>
      </c>
      <c r="B30" s="342">
        <v>7510</v>
      </c>
      <c r="C30" s="343">
        <v>5740</v>
      </c>
      <c r="D30" s="343">
        <v>32085</v>
      </c>
      <c r="E30" s="343">
        <v>11489</v>
      </c>
      <c r="F30" s="343">
        <v>7142</v>
      </c>
      <c r="G30" s="343">
        <v>403</v>
      </c>
      <c r="H30" s="343">
        <v>271</v>
      </c>
      <c r="I30" s="343">
        <v>0</v>
      </c>
      <c r="J30" s="343">
        <v>47008</v>
      </c>
      <c r="K30" s="343">
        <v>17632</v>
      </c>
      <c r="L30" s="343">
        <v>442</v>
      </c>
      <c r="M30" s="343">
        <v>0</v>
      </c>
      <c r="N30" s="343">
        <v>0</v>
      </c>
      <c r="O30" s="343">
        <v>0</v>
      </c>
      <c r="P30" s="343">
        <v>0</v>
      </c>
      <c r="Q30" s="343">
        <v>0</v>
      </c>
      <c r="R30" s="343">
        <v>0</v>
      </c>
      <c r="S30" s="343">
        <v>0</v>
      </c>
      <c r="T30" s="343">
        <v>0</v>
      </c>
      <c r="U30" s="343">
        <v>0</v>
      </c>
      <c r="V30" s="343">
        <v>442</v>
      </c>
      <c r="W30" s="343">
        <v>0</v>
      </c>
      <c r="X30" s="343">
        <v>47450</v>
      </c>
      <c r="Y30" s="343">
        <v>17632</v>
      </c>
      <c r="Z30" s="343">
        <v>3773</v>
      </c>
      <c r="AA30" s="343">
        <v>3626</v>
      </c>
      <c r="AB30" s="343">
        <v>0</v>
      </c>
      <c r="AC30" s="343">
        <v>0</v>
      </c>
      <c r="AD30" s="343">
        <v>0</v>
      </c>
      <c r="AE30" s="343">
        <v>0</v>
      </c>
      <c r="AF30" s="343">
        <v>0</v>
      </c>
      <c r="AG30" s="343">
        <v>0</v>
      </c>
      <c r="AH30" s="343">
        <v>3773</v>
      </c>
      <c r="AI30" s="343">
        <v>3626</v>
      </c>
      <c r="AJ30" s="343">
        <v>0</v>
      </c>
      <c r="AK30" s="343">
        <v>0</v>
      </c>
      <c r="AL30" s="342" t="s">
        <v>2140</v>
      </c>
      <c r="AM30" s="342" t="s">
        <v>2455</v>
      </c>
      <c r="AN30" s="342" t="s">
        <v>2455</v>
      </c>
    </row>
    <row r="31" spans="1:40">
      <c r="A31" s="342" t="s">
        <v>1926</v>
      </c>
      <c r="B31" s="342">
        <v>56293</v>
      </c>
      <c r="C31" s="343">
        <v>0</v>
      </c>
      <c r="D31" s="343">
        <v>30192</v>
      </c>
      <c r="E31" s="343">
        <v>0</v>
      </c>
      <c r="F31" s="343">
        <v>4027</v>
      </c>
      <c r="G31" s="343">
        <v>0</v>
      </c>
      <c r="H31" s="343">
        <v>464</v>
      </c>
      <c r="I31" s="343">
        <v>0</v>
      </c>
      <c r="J31" s="343">
        <v>90976</v>
      </c>
      <c r="K31" s="343">
        <v>0</v>
      </c>
      <c r="L31" s="343">
        <v>2986</v>
      </c>
      <c r="M31" s="343">
        <v>0</v>
      </c>
      <c r="N31" s="343">
        <v>0</v>
      </c>
      <c r="O31" s="343">
        <v>0</v>
      </c>
      <c r="P31" s="343">
        <v>0</v>
      </c>
      <c r="Q31" s="343">
        <v>0</v>
      </c>
      <c r="R31" s="343">
        <v>0</v>
      </c>
      <c r="S31" s="343">
        <v>0</v>
      </c>
      <c r="T31" s="343">
        <v>0</v>
      </c>
      <c r="U31" s="343">
        <v>0</v>
      </c>
      <c r="V31" s="343">
        <v>2986</v>
      </c>
      <c r="W31" s="343">
        <v>0</v>
      </c>
      <c r="X31" s="343">
        <v>93962</v>
      </c>
      <c r="Y31" s="343">
        <v>0</v>
      </c>
      <c r="Z31" s="343">
        <v>380</v>
      </c>
      <c r="AA31" s="343">
        <v>0</v>
      </c>
      <c r="AB31" s="343">
        <v>0</v>
      </c>
      <c r="AC31" s="343">
        <v>0</v>
      </c>
      <c r="AD31" s="343">
        <v>3</v>
      </c>
      <c r="AE31" s="343">
        <v>0</v>
      </c>
      <c r="AF31" s="343">
        <v>0</v>
      </c>
      <c r="AG31" s="343">
        <v>0</v>
      </c>
      <c r="AH31" s="343">
        <v>383</v>
      </c>
      <c r="AI31" s="343">
        <v>0</v>
      </c>
      <c r="AJ31" s="343">
        <v>0</v>
      </c>
      <c r="AK31" s="343">
        <v>0</v>
      </c>
      <c r="AL31" s="342" t="s">
        <v>1924</v>
      </c>
      <c r="AM31" s="342" t="s">
        <v>2455</v>
      </c>
      <c r="AN31" s="342" t="s">
        <v>2455</v>
      </c>
    </row>
    <row r="32" spans="1:40">
      <c r="A32" s="342" t="s">
        <v>1740</v>
      </c>
      <c r="B32" s="342">
        <v>6802</v>
      </c>
      <c r="C32" s="343">
        <v>1805</v>
      </c>
      <c r="D32" s="343">
        <v>31801</v>
      </c>
      <c r="E32" s="343">
        <v>6383</v>
      </c>
      <c r="F32" s="343">
        <v>2058</v>
      </c>
      <c r="G32" s="343">
        <v>0</v>
      </c>
      <c r="H32" s="343">
        <v>504</v>
      </c>
      <c r="I32" s="343">
        <v>418</v>
      </c>
      <c r="J32" s="343">
        <v>41165</v>
      </c>
      <c r="K32" s="343">
        <v>8606</v>
      </c>
      <c r="L32" s="343">
        <v>1503</v>
      </c>
      <c r="M32" s="343">
        <v>0</v>
      </c>
      <c r="N32" s="343">
        <v>0</v>
      </c>
      <c r="O32" s="343">
        <v>0</v>
      </c>
      <c r="P32" s="343">
        <v>0</v>
      </c>
      <c r="Q32" s="343">
        <v>0</v>
      </c>
      <c r="R32" s="343">
        <v>0</v>
      </c>
      <c r="S32" s="343">
        <v>0</v>
      </c>
      <c r="T32" s="343">
        <v>1000</v>
      </c>
      <c r="U32" s="343">
        <v>0</v>
      </c>
      <c r="V32" s="343">
        <v>2503</v>
      </c>
      <c r="W32" s="343">
        <v>0</v>
      </c>
      <c r="X32" s="343">
        <v>43668</v>
      </c>
      <c r="Y32" s="343">
        <v>8606</v>
      </c>
      <c r="Z32" s="343">
        <v>4696</v>
      </c>
      <c r="AA32" s="343">
        <v>4652</v>
      </c>
      <c r="AB32" s="343">
        <v>0</v>
      </c>
      <c r="AC32" s="343">
        <v>0</v>
      </c>
      <c r="AD32" s="343">
        <v>109</v>
      </c>
      <c r="AE32" s="343">
        <v>109</v>
      </c>
      <c r="AF32" s="343">
        <v>0</v>
      </c>
      <c r="AG32" s="343">
        <v>0</v>
      </c>
      <c r="AH32" s="343">
        <v>4805</v>
      </c>
      <c r="AI32" s="343">
        <v>4761</v>
      </c>
      <c r="AJ32" s="343">
        <v>0</v>
      </c>
      <c r="AK32" s="343">
        <v>0</v>
      </c>
      <c r="AL32" s="342" t="s">
        <v>1738</v>
      </c>
      <c r="AM32" s="342" t="s">
        <v>2455</v>
      </c>
      <c r="AN32" s="342" t="s">
        <v>2455</v>
      </c>
    </row>
    <row r="33" spans="1:40">
      <c r="A33" s="342" t="s">
        <v>2067</v>
      </c>
      <c r="B33" s="342">
        <v>4659</v>
      </c>
      <c r="C33" s="343">
        <v>4659</v>
      </c>
      <c r="D33" s="343">
        <v>23079</v>
      </c>
      <c r="E33" s="343">
        <v>6398</v>
      </c>
      <c r="F33" s="343">
        <v>250</v>
      </c>
      <c r="G33" s="343">
        <v>0</v>
      </c>
      <c r="H33" s="343">
        <v>2090</v>
      </c>
      <c r="I33" s="343">
        <v>0</v>
      </c>
      <c r="J33" s="343">
        <v>30078</v>
      </c>
      <c r="K33" s="343">
        <v>11057</v>
      </c>
      <c r="L33" s="343">
        <v>504</v>
      </c>
      <c r="M33" s="343">
        <v>0</v>
      </c>
      <c r="N33" s="343">
        <v>0</v>
      </c>
      <c r="O33" s="343">
        <v>0</v>
      </c>
      <c r="P33" s="343">
        <v>777</v>
      </c>
      <c r="Q33" s="343">
        <v>0</v>
      </c>
      <c r="R33" s="343">
        <v>0</v>
      </c>
      <c r="S33" s="343">
        <v>0</v>
      </c>
      <c r="T33" s="343">
        <v>0</v>
      </c>
      <c r="U33" s="343">
        <v>0</v>
      </c>
      <c r="V33" s="343">
        <v>1281</v>
      </c>
      <c r="W33" s="343">
        <v>0</v>
      </c>
      <c r="X33" s="343">
        <v>31359</v>
      </c>
      <c r="Y33" s="343">
        <v>11057</v>
      </c>
      <c r="Z33" s="343">
        <v>3984</v>
      </c>
      <c r="AA33" s="343">
        <v>401</v>
      </c>
      <c r="AB33" s="343">
        <v>0</v>
      </c>
      <c r="AC33" s="343">
        <v>0</v>
      </c>
      <c r="AD33" s="343">
        <v>0</v>
      </c>
      <c r="AE33" s="343">
        <v>0</v>
      </c>
      <c r="AF33" s="343">
        <v>0</v>
      </c>
      <c r="AG33" s="343">
        <v>0</v>
      </c>
      <c r="AH33" s="343">
        <v>3984</v>
      </c>
      <c r="AI33" s="343">
        <v>401</v>
      </c>
      <c r="AJ33" s="343">
        <v>0</v>
      </c>
      <c r="AK33" s="343">
        <v>0</v>
      </c>
      <c r="AL33" s="342" t="s">
        <v>2065</v>
      </c>
      <c r="AM33" s="342" t="s">
        <v>2455</v>
      </c>
      <c r="AN33" s="342" t="s">
        <v>2455</v>
      </c>
    </row>
    <row r="34" spans="1:40">
      <c r="A34" s="342" t="s">
        <v>2184</v>
      </c>
      <c r="B34" s="342">
        <v>377</v>
      </c>
      <c r="C34" s="343">
        <v>377</v>
      </c>
      <c r="D34" s="343">
        <v>24409</v>
      </c>
      <c r="E34" s="343">
        <v>15944</v>
      </c>
      <c r="F34" s="343">
        <v>138</v>
      </c>
      <c r="G34" s="343">
        <v>0</v>
      </c>
      <c r="H34" s="343">
        <v>420</v>
      </c>
      <c r="I34" s="343">
        <v>0</v>
      </c>
      <c r="J34" s="343">
        <v>25344</v>
      </c>
      <c r="K34" s="343">
        <v>16321</v>
      </c>
      <c r="L34" s="343">
        <v>210</v>
      </c>
      <c r="M34" s="343">
        <v>0</v>
      </c>
      <c r="N34" s="343">
        <v>0</v>
      </c>
      <c r="O34" s="343">
        <v>0</v>
      </c>
      <c r="P34" s="343">
        <v>0</v>
      </c>
      <c r="Q34" s="343">
        <v>0</v>
      </c>
      <c r="R34" s="343">
        <v>0</v>
      </c>
      <c r="S34" s="343">
        <v>0</v>
      </c>
      <c r="T34" s="343">
        <v>0</v>
      </c>
      <c r="U34" s="343">
        <v>0</v>
      </c>
      <c r="V34" s="343">
        <v>210</v>
      </c>
      <c r="W34" s="343">
        <v>0</v>
      </c>
      <c r="X34" s="343">
        <v>25554</v>
      </c>
      <c r="Y34" s="343">
        <v>16321</v>
      </c>
      <c r="Z34" s="343">
        <v>10656</v>
      </c>
      <c r="AA34" s="343">
        <v>3218</v>
      </c>
      <c r="AB34" s="343">
        <v>0</v>
      </c>
      <c r="AC34" s="343">
        <v>0</v>
      </c>
      <c r="AD34" s="343">
        <v>0</v>
      </c>
      <c r="AE34" s="343">
        <v>0</v>
      </c>
      <c r="AF34" s="343">
        <v>0</v>
      </c>
      <c r="AG34" s="343">
        <v>0</v>
      </c>
      <c r="AH34" s="343">
        <v>10656</v>
      </c>
      <c r="AI34" s="343">
        <v>3218</v>
      </c>
      <c r="AJ34" s="343">
        <v>0</v>
      </c>
      <c r="AK34" s="343">
        <v>0</v>
      </c>
      <c r="AL34" s="342" t="s">
        <v>2182</v>
      </c>
      <c r="AM34" s="342" t="s">
        <v>2455</v>
      </c>
      <c r="AN34" s="342" t="s">
        <v>2455</v>
      </c>
    </row>
    <row r="35" spans="1:40">
      <c r="A35" s="342" t="s">
        <v>1758</v>
      </c>
      <c r="B35" s="342">
        <v>6285</v>
      </c>
      <c r="C35" s="343">
        <v>6057</v>
      </c>
      <c r="D35" s="343">
        <v>28024</v>
      </c>
      <c r="E35" s="343">
        <v>1348</v>
      </c>
      <c r="F35" s="343">
        <v>456</v>
      </c>
      <c r="G35" s="343">
        <v>0</v>
      </c>
      <c r="H35" s="343">
        <v>0</v>
      </c>
      <c r="I35" s="343">
        <v>0</v>
      </c>
      <c r="J35" s="343">
        <v>34765</v>
      </c>
      <c r="K35" s="343">
        <v>7405</v>
      </c>
      <c r="L35" s="343">
        <v>1882</v>
      </c>
      <c r="M35" s="343">
        <v>0</v>
      </c>
      <c r="N35" s="343">
        <v>0</v>
      </c>
      <c r="O35" s="343">
        <v>0</v>
      </c>
      <c r="P35" s="343">
        <v>0</v>
      </c>
      <c r="Q35" s="343">
        <v>0</v>
      </c>
      <c r="R35" s="343">
        <v>0</v>
      </c>
      <c r="S35" s="343">
        <v>0</v>
      </c>
      <c r="T35" s="343">
        <v>0</v>
      </c>
      <c r="U35" s="343">
        <v>0</v>
      </c>
      <c r="V35" s="343">
        <v>1882</v>
      </c>
      <c r="W35" s="343">
        <v>0</v>
      </c>
      <c r="X35" s="343">
        <v>36647</v>
      </c>
      <c r="Y35" s="343">
        <v>7405</v>
      </c>
      <c r="Z35" s="343">
        <v>697</v>
      </c>
      <c r="AA35" s="343">
        <v>191</v>
      </c>
      <c r="AB35" s="343">
        <v>0</v>
      </c>
      <c r="AC35" s="343">
        <v>0</v>
      </c>
      <c r="AD35" s="343">
        <v>39</v>
      </c>
      <c r="AE35" s="343">
        <v>0</v>
      </c>
      <c r="AF35" s="343">
        <v>0</v>
      </c>
      <c r="AG35" s="343">
        <v>0</v>
      </c>
      <c r="AH35" s="343">
        <v>736</v>
      </c>
      <c r="AI35" s="343">
        <v>191</v>
      </c>
      <c r="AJ35" s="343">
        <v>0</v>
      </c>
      <c r="AK35" s="343">
        <v>0</v>
      </c>
      <c r="AL35" s="342" t="s">
        <v>1756</v>
      </c>
      <c r="AM35" s="342" t="s">
        <v>2455</v>
      </c>
      <c r="AN35" s="342" t="s">
        <v>2455</v>
      </c>
    </row>
    <row r="36" spans="1:40">
      <c r="A36" s="342" t="s">
        <v>1215</v>
      </c>
      <c r="B36" s="342">
        <v>1202</v>
      </c>
      <c r="C36" s="343">
        <v>0</v>
      </c>
      <c r="D36" s="343">
        <v>20002</v>
      </c>
      <c r="E36" s="343">
        <v>0</v>
      </c>
      <c r="F36" s="343">
        <v>892</v>
      </c>
      <c r="G36" s="343">
        <v>0</v>
      </c>
      <c r="H36" s="343">
        <v>10</v>
      </c>
      <c r="I36" s="343">
        <v>0</v>
      </c>
      <c r="J36" s="343">
        <v>22106</v>
      </c>
      <c r="K36" s="343">
        <v>0</v>
      </c>
      <c r="L36" s="343">
        <v>897</v>
      </c>
      <c r="M36" s="343">
        <v>0</v>
      </c>
      <c r="N36" s="343">
        <v>0</v>
      </c>
      <c r="O36" s="343">
        <v>0</v>
      </c>
      <c r="P36" s="343">
        <v>0</v>
      </c>
      <c r="Q36" s="343">
        <v>0</v>
      </c>
      <c r="R36" s="343">
        <v>0</v>
      </c>
      <c r="S36" s="343">
        <v>0</v>
      </c>
      <c r="T36" s="343">
        <v>0</v>
      </c>
      <c r="U36" s="343">
        <v>0</v>
      </c>
      <c r="V36" s="343">
        <v>897</v>
      </c>
      <c r="W36" s="343">
        <v>0</v>
      </c>
      <c r="X36" s="343">
        <v>23003</v>
      </c>
      <c r="Y36" s="343">
        <v>0</v>
      </c>
      <c r="Z36" s="343">
        <v>58</v>
      </c>
      <c r="AA36" s="343">
        <v>0</v>
      </c>
      <c r="AB36" s="343">
        <v>889</v>
      </c>
      <c r="AC36" s="343">
        <v>0</v>
      </c>
      <c r="AD36" s="343">
        <v>0</v>
      </c>
      <c r="AE36" s="343">
        <v>0</v>
      </c>
      <c r="AF36" s="343">
        <v>0</v>
      </c>
      <c r="AG36" s="343">
        <v>0</v>
      </c>
      <c r="AH36" s="343">
        <v>947</v>
      </c>
      <c r="AI36" s="343">
        <v>0</v>
      </c>
      <c r="AJ36" s="343">
        <v>0</v>
      </c>
      <c r="AK36" s="343">
        <v>0</v>
      </c>
      <c r="AL36" s="342" t="s">
        <v>1213</v>
      </c>
      <c r="AM36" s="342" t="s">
        <v>2455</v>
      </c>
      <c r="AN36" s="342" t="s">
        <v>2455</v>
      </c>
    </row>
    <row r="37" spans="1:40">
      <c r="A37" s="342" t="s">
        <v>2250</v>
      </c>
      <c r="B37" s="342">
        <v>2545</v>
      </c>
      <c r="C37" s="343">
        <v>0</v>
      </c>
      <c r="D37" s="343">
        <v>27863</v>
      </c>
      <c r="E37" s="343">
        <v>0</v>
      </c>
      <c r="F37" s="343">
        <v>2342</v>
      </c>
      <c r="G37" s="343">
        <v>0</v>
      </c>
      <c r="H37" s="343">
        <v>1017</v>
      </c>
      <c r="I37" s="343">
        <v>0</v>
      </c>
      <c r="J37" s="343">
        <v>33767</v>
      </c>
      <c r="K37" s="343">
        <v>0</v>
      </c>
      <c r="L37" s="343">
        <v>1905</v>
      </c>
      <c r="M37" s="343">
        <v>0</v>
      </c>
      <c r="N37" s="343">
        <v>0</v>
      </c>
      <c r="O37" s="343">
        <v>0</v>
      </c>
      <c r="P37" s="343">
        <v>0</v>
      </c>
      <c r="Q37" s="343">
        <v>0</v>
      </c>
      <c r="R37" s="343">
        <v>0</v>
      </c>
      <c r="S37" s="343">
        <v>0</v>
      </c>
      <c r="T37" s="343">
        <v>0</v>
      </c>
      <c r="U37" s="343">
        <v>0</v>
      </c>
      <c r="V37" s="343">
        <v>1905</v>
      </c>
      <c r="W37" s="343">
        <v>0</v>
      </c>
      <c r="X37" s="343">
        <v>35672</v>
      </c>
      <c r="Y37" s="343">
        <v>0</v>
      </c>
      <c r="Z37" s="343">
        <v>0</v>
      </c>
      <c r="AA37" s="343">
        <v>0</v>
      </c>
      <c r="AB37" s="343">
        <v>0</v>
      </c>
      <c r="AC37" s="343">
        <v>0</v>
      </c>
      <c r="AD37" s="343">
        <v>0</v>
      </c>
      <c r="AE37" s="343">
        <v>0</v>
      </c>
      <c r="AF37" s="343">
        <v>0</v>
      </c>
      <c r="AG37" s="343">
        <v>0</v>
      </c>
      <c r="AH37" s="343">
        <v>0</v>
      </c>
      <c r="AI37" s="343">
        <v>0</v>
      </c>
      <c r="AJ37" s="343">
        <v>0</v>
      </c>
      <c r="AK37" s="343">
        <v>0</v>
      </c>
      <c r="AL37" s="342" t="s">
        <v>2248</v>
      </c>
      <c r="AM37" s="342" t="s">
        <v>2455</v>
      </c>
      <c r="AN37" s="342" t="s">
        <v>2455</v>
      </c>
    </row>
    <row r="38" spans="1:40">
      <c r="A38" s="342" t="s">
        <v>1938</v>
      </c>
      <c r="B38" s="342">
        <v>2153</v>
      </c>
      <c r="C38" s="343">
        <v>2106</v>
      </c>
      <c r="D38" s="343">
        <v>25529</v>
      </c>
      <c r="E38" s="343">
        <v>7836</v>
      </c>
      <c r="F38" s="343">
        <v>2044</v>
      </c>
      <c r="G38" s="343">
        <v>0</v>
      </c>
      <c r="H38" s="343">
        <v>1473</v>
      </c>
      <c r="I38" s="343">
        <v>232</v>
      </c>
      <c r="J38" s="343">
        <v>31199</v>
      </c>
      <c r="K38" s="343">
        <v>10174</v>
      </c>
      <c r="L38" s="343">
        <v>717</v>
      </c>
      <c r="M38" s="343">
        <v>0</v>
      </c>
      <c r="N38" s="343">
        <v>0</v>
      </c>
      <c r="O38" s="343">
        <v>0</v>
      </c>
      <c r="P38" s="343">
        <v>0</v>
      </c>
      <c r="Q38" s="343">
        <v>0</v>
      </c>
      <c r="R38" s="343">
        <v>0</v>
      </c>
      <c r="S38" s="343">
        <v>0</v>
      </c>
      <c r="T38" s="343">
        <v>0</v>
      </c>
      <c r="U38" s="343">
        <v>0</v>
      </c>
      <c r="V38" s="343">
        <v>717</v>
      </c>
      <c r="W38" s="343">
        <v>0</v>
      </c>
      <c r="X38" s="343">
        <v>31916</v>
      </c>
      <c r="Y38" s="343">
        <v>10174</v>
      </c>
      <c r="Z38" s="343">
        <v>3533</v>
      </c>
      <c r="AA38" s="343">
        <v>996</v>
      </c>
      <c r="AB38" s="343">
        <v>0</v>
      </c>
      <c r="AC38" s="343">
        <v>0</v>
      </c>
      <c r="AD38" s="343">
        <v>1338</v>
      </c>
      <c r="AE38" s="343">
        <v>0</v>
      </c>
      <c r="AF38" s="343">
        <v>0</v>
      </c>
      <c r="AG38" s="343">
        <v>0</v>
      </c>
      <c r="AH38" s="343">
        <v>4871</v>
      </c>
      <c r="AI38" s="343">
        <v>996</v>
      </c>
      <c r="AJ38" s="343">
        <v>0</v>
      </c>
      <c r="AK38" s="343">
        <v>0</v>
      </c>
      <c r="AL38" s="342" t="s">
        <v>1936</v>
      </c>
      <c r="AM38" s="342" t="s">
        <v>2455</v>
      </c>
      <c r="AN38" s="342" t="s">
        <v>2455</v>
      </c>
    </row>
    <row r="39" spans="1:40">
      <c r="A39" s="342" t="s">
        <v>2010</v>
      </c>
      <c r="B39" s="342">
        <v>0</v>
      </c>
      <c r="C39" s="343">
        <v>0</v>
      </c>
      <c r="D39" s="343">
        <v>7826</v>
      </c>
      <c r="E39" s="343">
        <v>6076</v>
      </c>
      <c r="F39" s="343">
        <v>175</v>
      </c>
      <c r="G39" s="343">
        <v>0</v>
      </c>
      <c r="H39" s="343">
        <v>0</v>
      </c>
      <c r="I39" s="343">
        <v>0</v>
      </c>
      <c r="J39" s="343">
        <v>8001</v>
      </c>
      <c r="K39" s="343">
        <v>6076</v>
      </c>
      <c r="L39" s="343">
        <v>712</v>
      </c>
      <c r="M39" s="343">
        <v>0</v>
      </c>
      <c r="N39" s="343">
        <v>0</v>
      </c>
      <c r="O39" s="343">
        <v>0</v>
      </c>
      <c r="P39" s="343">
        <v>400</v>
      </c>
      <c r="Q39" s="343">
        <v>0</v>
      </c>
      <c r="R39" s="343">
        <v>0</v>
      </c>
      <c r="S39" s="343">
        <v>0</v>
      </c>
      <c r="T39" s="343">
        <v>0</v>
      </c>
      <c r="U39" s="343">
        <v>0</v>
      </c>
      <c r="V39" s="343">
        <v>1112</v>
      </c>
      <c r="W39" s="343">
        <v>0</v>
      </c>
      <c r="X39" s="343">
        <v>9113</v>
      </c>
      <c r="Y39" s="343">
        <v>6076</v>
      </c>
      <c r="Z39" s="343">
        <v>41935</v>
      </c>
      <c r="AA39" s="343">
        <v>5120</v>
      </c>
      <c r="AB39" s="343">
        <v>0</v>
      </c>
      <c r="AC39" s="343">
        <v>0</v>
      </c>
      <c r="AD39" s="343">
        <v>1300</v>
      </c>
      <c r="AE39" s="343">
        <v>0</v>
      </c>
      <c r="AF39" s="343">
        <v>0</v>
      </c>
      <c r="AG39" s="343">
        <v>0</v>
      </c>
      <c r="AH39" s="343">
        <v>43235</v>
      </c>
      <c r="AI39" s="343">
        <v>5120</v>
      </c>
      <c r="AJ39" s="343">
        <v>0</v>
      </c>
      <c r="AK39" s="343">
        <v>0</v>
      </c>
      <c r="AL39" s="342" t="s">
        <v>2008</v>
      </c>
      <c r="AM39" s="342" t="s">
        <v>2455</v>
      </c>
      <c r="AN39" s="342" t="s">
        <v>2455</v>
      </c>
    </row>
    <row r="40" spans="1:40">
      <c r="A40" s="342" t="s">
        <v>2322</v>
      </c>
      <c r="B40" s="342">
        <v>0</v>
      </c>
      <c r="C40" s="343">
        <v>0</v>
      </c>
      <c r="D40" s="343">
        <v>18089</v>
      </c>
      <c r="E40" s="343">
        <v>0</v>
      </c>
      <c r="F40" s="343">
        <v>893</v>
      </c>
      <c r="G40" s="343">
        <v>0</v>
      </c>
      <c r="H40" s="343">
        <v>440</v>
      </c>
      <c r="I40" s="343">
        <v>0</v>
      </c>
      <c r="J40" s="343">
        <v>19422</v>
      </c>
      <c r="K40" s="343">
        <v>0</v>
      </c>
      <c r="L40" s="343">
        <v>1042</v>
      </c>
      <c r="M40" s="343">
        <v>0</v>
      </c>
      <c r="N40" s="343">
        <v>0</v>
      </c>
      <c r="O40" s="343">
        <v>0</v>
      </c>
      <c r="P40" s="343">
        <v>0</v>
      </c>
      <c r="Q40" s="343">
        <v>0</v>
      </c>
      <c r="R40" s="343">
        <v>0</v>
      </c>
      <c r="S40" s="343">
        <v>0</v>
      </c>
      <c r="T40" s="343">
        <v>0</v>
      </c>
      <c r="U40" s="343">
        <v>0</v>
      </c>
      <c r="V40" s="343">
        <v>1042</v>
      </c>
      <c r="W40" s="343">
        <v>0</v>
      </c>
      <c r="X40" s="343">
        <v>20464</v>
      </c>
      <c r="Y40" s="343">
        <v>0</v>
      </c>
      <c r="Z40" s="343">
        <v>2816</v>
      </c>
      <c r="AA40" s="343">
        <v>0</v>
      </c>
      <c r="AB40" s="343">
        <v>0</v>
      </c>
      <c r="AC40" s="343">
        <v>0</v>
      </c>
      <c r="AD40" s="343">
        <v>0</v>
      </c>
      <c r="AE40" s="343">
        <v>0</v>
      </c>
      <c r="AF40" s="343">
        <v>0</v>
      </c>
      <c r="AG40" s="343">
        <v>0</v>
      </c>
      <c r="AH40" s="343">
        <v>2816</v>
      </c>
      <c r="AI40" s="343">
        <v>0</v>
      </c>
      <c r="AJ40" s="343">
        <v>0</v>
      </c>
      <c r="AK40" s="343">
        <v>0</v>
      </c>
      <c r="AL40" s="342" t="s">
        <v>2320</v>
      </c>
      <c r="AM40" s="342" t="s">
        <v>2455</v>
      </c>
      <c r="AN40" s="342" t="s">
        <v>2455</v>
      </c>
    </row>
    <row r="41" spans="1:40">
      <c r="A41" s="342" t="s">
        <v>2331</v>
      </c>
      <c r="B41" s="342">
        <v>13234</v>
      </c>
      <c r="C41" s="343">
        <v>7466</v>
      </c>
      <c r="D41" s="343">
        <v>31705</v>
      </c>
      <c r="E41" s="343">
        <v>4263</v>
      </c>
      <c r="F41" s="343">
        <v>312</v>
      </c>
      <c r="G41" s="343">
        <v>0</v>
      </c>
      <c r="H41" s="343">
        <v>1359</v>
      </c>
      <c r="I41" s="343">
        <v>0</v>
      </c>
      <c r="J41" s="343">
        <v>46610</v>
      </c>
      <c r="K41" s="343">
        <v>11729</v>
      </c>
      <c r="L41" s="343">
        <v>4935</v>
      </c>
      <c r="M41" s="343">
        <v>0</v>
      </c>
      <c r="N41" s="343">
        <v>0</v>
      </c>
      <c r="O41" s="343">
        <v>0</v>
      </c>
      <c r="P41" s="343">
        <v>0</v>
      </c>
      <c r="Q41" s="343">
        <v>0</v>
      </c>
      <c r="R41" s="343">
        <v>0</v>
      </c>
      <c r="S41" s="343">
        <v>0</v>
      </c>
      <c r="T41" s="343">
        <v>0</v>
      </c>
      <c r="U41" s="343">
        <v>0</v>
      </c>
      <c r="V41" s="343">
        <v>4935</v>
      </c>
      <c r="W41" s="343">
        <v>0</v>
      </c>
      <c r="X41" s="343">
        <v>51545</v>
      </c>
      <c r="Y41" s="343">
        <v>11729</v>
      </c>
      <c r="Z41" s="343">
        <v>985</v>
      </c>
      <c r="AA41" s="343">
        <v>985</v>
      </c>
      <c r="AB41" s="343">
        <v>0</v>
      </c>
      <c r="AC41" s="343">
        <v>0</v>
      </c>
      <c r="AD41" s="343">
        <v>0</v>
      </c>
      <c r="AE41" s="343">
        <v>0</v>
      </c>
      <c r="AF41" s="343">
        <v>0</v>
      </c>
      <c r="AG41" s="343">
        <v>0</v>
      </c>
      <c r="AH41" s="343">
        <v>985</v>
      </c>
      <c r="AI41" s="343">
        <v>985</v>
      </c>
      <c r="AJ41" s="343">
        <v>0</v>
      </c>
      <c r="AK41" s="343">
        <v>0</v>
      </c>
      <c r="AL41" s="342" t="s">
        <v>2329</v>
      </c>
      <c r="AM41" s="342" t="s">
        <v>2455</v>
      </c>
      <c r="AN41" s="342" t="s">
        <v>2455</v>
      </c>
    </row>
    <row r="42" spans="1:40">
      <c r="A42" s="342" t="s">
        <v>1788</v>
      </c>
      <c r="B42" s="342">
        <v>6442</v>
      </c>
      <c r="C42" s="343">
        <v>2195</v>
      </c>
      <c r="D42" s="343">
        <v>63553</v>
      </c>
      <c r="E42" s="343">
        <v>28470</v>
      </c>
      <c r="F42" s="343">
        <v>23270</v>
      </c>
      <c r="G42" s="343">
        <v>0</v>
      </c>
      <c r="H42" s="343">
        <v>0</v>
      </c>
      <c r="I42" s="343">
        <v>0</v>
      </c>
      <c r="J42" s="343">
        <v>93265</v>
      </c>
      <c r="K42" s="343">
        <v>30665</v>
      </c>
      <c r="L42" s="343">
        <v>22956</v>
      </c>
      <c r="M42" s="343">
        <v>0</v>
      </c>
      <c r="N42" s="343">
        <v>0</v>
      </c>
      <c r="O42" s="343">
        <v>0</v>
      </c>
      <c r="P42" s="343">
        <v>0</v>
      </c>
      <c r="Q42" s="343">
        <v>0</v>
      </c>
      <c r="R42" s="343">
        <v>0</v>
      </c>
      <c r="S42" s="343">
        <v>0</v>
      </c>
      <c r="T42" s="343">
        <v>0</v>
      </c>
      <c r="U42" s="343">
        <v>0</v>
      </c>
      <c r="V42" s="343">
        <v>22956</v>
      </c>
      <c r="W42" s="343">
        <v>0</v>
      </c>
      <c r="X42" s="343">
        <v>116221</v>
      </c>
      <c r="Y42" s="343">
        <v>30665</v>
      </c>
      <c r="Z42" s="343">
        <v>16475</v>
      </c>
      <c r="AA42" s="343">
        <v>5273</v>
      </c>
      <c r="AB42" s="343">
        <v>0</v>
      </c>
      <c r="AC42" s="343">
        <v>0</v>
      </c>
      <c r="AD42" s="343">
        <v>43</v>
      </c>
      <c r="AE42" s="343">
        <v>43</v>
      </c>
      <c r="AF42" s="343">
        <v>0</v>
      </c>
      <c r="AG42" s="343">
        <v>0</v>
      </c>
      <c r="AH42" s="343">
        <v>16518</v>
      </c>
      <c r="AI42" s="343">
        <v>5316</v>
      </c>
      <c r="AJ42" s="343">
        <v>0</v>
      </c>
      <c r="AK42" s="343">
        <v>0</v>
      </c>
      <c r="AL42" s="342" t="s">
        <v>1786</v>
      </c>
      <c r="AM42" s="342" t="s">
        <v>2455</v>
      </c>
      <c r="AN42" s="342" t="s">
        <v>2455</v>
      </c>
    </row>
    <row r="43" spans="1:40">
      <c r="A43" s="342" t="s">
        <v>1233</v>
      </c>
      <c r="B43" s="342">
        <v>22185</v>
      </c>
      <c r="C43" s="343">
        <v>21437</v>
      </c>
      <c r="D43" s="343">
        <v>58202</v>
      </c>
      <c r="E43" s="343">
        <v>14607</v>
      </c>
      <c r="F43" s="343">
        <v>5818</v>
      </c>
      <c r="G43" s="343">
        <v>410</v>
      </c>
      <c r="H43" s="343">
        <v>414</v>
      </c>
      <c r="I43" s="343">
        <v>1</v>
      </c>
      <c r="J43" s="343">
        <v>86619</v>
      </c>
      <c r="K43" s="343">
        <v>36455</v>
      </c>
      <c r="L43" s="343">
        <v>1598</v>
      </c>
      <c r="M43" s="343">
        <v>0</v>
      </c>
      <c r="N43" s="343">
        <v>0</v>
      </c>
      <c r="O43" s="343">
        <v>0</v>
      </c>
      <c r="P43" s="343">
        <v>500</v>
      </c>
      <c r="Q43" s="343">
        <v>0</v>
      </c>
      <c r="R43" s="343">
        <v>0</v>
      </c>
      <c r="S43" s="343">
        <v>0</v>
      </c>
      <c r="T43" s="343">
        <v>0</v>
      </c>
      <c r="U43" s="343">
        <v>0</v>
      </c>
      <c r="V43" s="343">
        <v>2098</v>
      </c>
      <c r="W43" s="343">
        <v>0</v>
      </c>
      <c r="X43" s="343">
        <v>88717</v>
      </c>
      <c r="Y43" s="343">
        <v>36455</v>
      </c>
      <c r="Z43" s="343">
        <v>3871</v>
      </c>
      <c r="AA43" s="343">
        <v>3082</v>
      </c>
      <c r="AB43" s="343">
        <v>0</v>
      </c>
      <c r="AC43" s="343">
        <v>0</v>
      </c>
      <c r="AD43" s="343">
        <v>71</v>
      </c>
      <c r="AE43" s="343">
        <v>0</v>
      </c>
      <c r="AF43" s="343">
        <v>0</v>
      </c>
      <c r="AG43" s="343">
        <v>0</v>
      </c>
      <c r="AH43" s="343">
        <v>3942</v>
      </c>
      <c r="AI43" s="343">
        <v>3082</v>
      </c>
      <c r="AJ43" s="343">
        <v>0</v>
      </c>
      <c r="AK43" s="343">
        <v>0</v>
      </c>
      <c r="AL43" s="342" t="s">
        <v>1231</v>
      </c>
      <c r="AM43" s="342" t="s">
        <v>2455</v>
      </c>
      <c r="AN43" s="342" t="s">
        <v>2455</v>
      </c>
    </row>
    <row r="44" spans="1:40">
      <c r="A44" s="342" t="s">
        <v>1932</v>
      </c>
      <c r="B44" s="342">
        <v>22045</v>
      </c>
      <c r="C44" s="343">
        <v>19677</v>
      </c>
      <c r="D44" s="343">
        <v>78133</v>
      </c>
      <c r="E44" s="343">
        <v>23255</v>
      </c>
      <c r="F44" s="343">
        <v>3614</v>
      </c>
      <c r="G44" s="343">
        <v>8</v>
      </c>
      <c r="H44" s="343">
        <v>1285</v>
      </c>
      <c r="I44" s="343">
        <v>83</v>
      </c>
      <c r="J44" s="343">
        <v>105077</v>
      </c>
      <c r="K44" s="343">
        <v>43023</v>
      </c>
      <c r="L44" s="343">
        <v>26947</v>
      </c>
      <c r="M44" s="343">
        <v>3</v>
      </c>
      <c r="N44" s="343">
        <v>0</v>
      </c>
      <c r="O44" s="343">
        <v>0</v>
      </c>
      <c r="P44" s="343">
        <v>3096</v>
      </c>
      <c r="Q44" s="343">
        <v>0</v>
      </c>
      <c r="R44" s="343">
        <v>0</v>
      </c>
      <c r="S44" s="343">
        <v>0</v>
      </c>
      <c r="T44" s="343">
        <v>1</v>
      </c>
      <c r="U44" s="343">
        <v>1</v>
      </c>
      <c r="V44" s="343">
        <v>30044</v>
      </c>
      <c r="W44" s="343">
        <v>4</v>
      </c>
      <c r="X44" s="343">
        <v>135121</v>
      </c>
      <c r="Y44" s="343">
        <v>43023</v>
      </c>
      <c r="Z44" s="343">
        <v>1885</v>
      </c>
      <c r="AA44" s="343">
        <v>0</v>
      </c>
      <c r="AB44" s="343">
        <v>0</v>
      </c>
      <c r="AC44" s="343">
        <v>0</v>
      </c>
      <c r="AD44" s="343">
        <v>1809</v>
      </c>
      <c r="AE44" s="343">
        <v>0</v>
      </c>
      <c r="AF44" s="343">
        <v>0</v>
      </c>
      <c r="AG44" s="343">
        <v>0</v>
      </c>
      <c r="AH44" s="343">
        <v>3694</v>
      </c>
      <c r="AI44" s="343">
        <v>0</v>
      </c>
      <c r="AJ44" s="343">
        <v>0</v>
      </c>
      <c r="AK44" s="343">
        <v>0</v>
      </c>
      <c r="AL44" s="342" t="s">
        <v>1930</v>
      </c>
      <c r="AM44" s="342" t="s">
        <v>2455</v>
      </c>
      <c r="AN44" s="342" t="s">
        <v>2455</v>
      </c>
    </row>
    <row r="45" spans="1:40">
      <c r="A45" s="342" t="s">
        <v>2064</v>
      </c>
      <c r="B45" s="342">
        <v>0</v>
      </c>
      <c r="C45" s="343">
        <v>0</v>
      </c>
      <c r="D45" s="343">
        <v>56296</v>
      </c>
      <c r="E45" s="343">
        <v>20782</v>
      </c>
      <c r="F45" s="343">
        <v>2629</v>
      </c>
      <c r="G45" s="343">
        <v>65</v>
      </c>
      <c r="H45" s="343">
        <v>3492</v>
      </c>
      <c r="I45" s="343">
        <v>175</v>
      </c>
      <c r="J45" s="343">
        <v>62417</v>
      </c>
      <c r="K45" s="343">
        <v>21022</v>
      </c>
      <c r="L45" s="343">
        <v>1603</v>
      </c>
      <c r="M45" s="343">
        <v>0</v>
      </c>
      <c r="N45" s="343">
        <v>0</v>
      </c>
      <c r="O45" s="343">
        <v>0</v>
      </c>
      <c r="P45" s="343">
        <v>0</v>
      </c>
      <c r="Q45" s="343">
        <v>0</v>
      </c>
      <c r="R45" s="343">
        <v>0</v>
      </c>
      <c r="S45" s="343">
        <v>0</v>
      </c>
      <c r="T45" s="343">
        <v>0</v>
      </c>
      <c r="U45" s="343">
        <v>0</v>
      </c>
      <c r="V45" s="343">
        <v>1603</v>
      </c>
      <c r="W45" s="343">
        <v>0</v>
      </c>
      <c r="X45" s="343">
        <v>64020</v>
      </c>
      <c r="Y45" s="343">
        <v>21022</v>
      </c>
      <c r="Z45" s="343">
        <v>4399</v>
      </c>
      <c r="AA45" s="343">
        <v>4369</v>
      </c>
      <c r="AB45" s="343">
        <v>0</v>
      </c>
      <c r="AC45" s="343">
        <v>0</v>
      </c>
      <c r="AD45" s="343">
        <v>82</v>
      </c>
      <c r="AE45" s="343">
        <v>0</v>
      </c>
      <c r="AF45" s="343">
        <v>0</v>
      </c>
      <c r="AG45" s="343">
        <v>0</v>
      </c>
      <c r="AH45" s="343">
        <v>4481</v>
      </c>
      <c r="AI45" s="343">
        <v>4369</v>
      </c>
      <c r="AJ45" s="343">
        <v>0</v>
      </c>
      <c r="AK45" s="343">
        <v>0</v>
      </c>
      <c r="AL45" s="342" t="s">
        <v>2062</v>
      </c>
      <c r="AM45" s="342" t="s">
        <v>2455</v>
      </c>
      <c r="AN45" s="342" t="s">
        <v>2455</v>
      </c>
    </row>
    <row r="46" spans="1:40">
      <c r="A46" s="342" t="s">
        <v>1645</v>
      </c>
      <c r="B46" s="342">
        <v>2400</v>
      </c>
      <c r="C46" s="343">
        <v>0</v>
      </c>
      <c r="D46" s="343">
        <v>13573</v>
      </c>
      <c r="E46" s="343">
        <v>0</v>
      </c>
      <c r="F46" s="343">
        <v>1792</v>
      </c>
      <c r="G46" s="343">
        <v>0</v>
      </c>
      <c r="H46" s="343">
        <v>1</v>
      </c>
      <c r="I46" s="343">
        <v>0</v>
      </c>
      <c r="J46" s="343">
        <v>17766</v>
      </c>
      <c r="K46" s="343">
        <v>0</v>
      </c>
      <c r="L46" s="343">
        <v>3327</v>
      </c>
      <c r="M46" s="343">
        <v>0</v>
      </c>
      <c r="N46" s="343">
        <v>0</v>
      </c>
      <c r="O46" s="343">
        <v>0</v>
      </c>
      <c r="P46" s="343">
        <v>0</v>
      </c>
      <c r="Q46" s="343">
        <v>0</v>
      </c>
      <c r="R46" s="343">
        <v>0</v>
      </c>
      <c r="S46" s="343">
        <v>0</v>
      </c>
      <c r="T46" s="343">
        <v>0</v>
      </c>
      <c r="U46" s="343">
        <v>0</v>
      </c>
      <c r="V46" s="343">
        <v>3327</v>
      </c>
      <c r="W46" s="343">
        <v>0</v>
      </c>
      <c r="X46" s="343">
        <v>21093</v>
      </c>
      <c r="Y46" s="343">
        <v>0</v>
      </c>
      <c r="Z46" s="343">
        <v>15</v>
      </c>
      <c r="AA46" s="343">
        <v>0</v>
      </c>
      <c r="AB46" s="343">
        <v>0</v>
      </c>
      <c r="AC46" s="343">
        <v>0</v>
      </c>
      <c r="AD46" s="343">
        <v>0</v>
      </c>
      <c r="AE46" s="343">
        <v>0</v>
      </c>
      <c r="AF46" s="343">
        <v>0</v>
      </c>
      <c r="AG46" s="343">
        <v>0</v>
      </c>
      <c r="AH46" s="343">
        <v>15</v>
      </c>
      <c r="AI46" s="343">
        <v>0</v>
      </c>
      <c r="AJ46" s="343">
        <v>0</v>
      </c>
      <c r="AK46" s="343">
        <v>0</v>
      </c>
      <c r="AL46" s="342" t="s">
        <v>1643</v>
      </c>
      <c r="AM46" s="342" t="s">
        <v>2455</v>
      </c>
      <c r="AN46" s="342" t="s">
        <v>2455</v>
      </c>
    </row>
    <row r="47" spans="1:40">
      <c r="A47" s="342" t="s">
        <v>1425</v>
      </c>
      <c r="B47" s="342">
        <v>15108</v>
      </c>
      <c r="C47" s="343">
        <v>0</v>
      </c>
      <c r="D47" s="343">
        <v>99700</v>
      </c>
      <c r="E47" s="343">
        <v>0</v>
      </c>
      <c r="F47" s="343">
        <v>4902</v>
      </c>
      <c r="G47" s="343">
        <v>0</v>
      </c>
      <c r="H47" s="343">
        <v>1972</v>
      </c>
      <c r="I47" s="343">
        <v>0</v>
      </c>
      <c r="J47" s="343">
        <v>121682</v>
      </c>
      <c r="K47" s="343">
        <v>0</v>
      </c>
      <c r="L47" s="343">
        <v>21147</v>
      </c>
      <c r="M47" s="343">
        <v>0</v>
      </c>
      <c r="N47" s="343">
        <v>487</v>
      </c>
      <c r="O47" s="343">
        <v>0</v>
      </c>
      <c r="P47" s="343">
        <v>3890</v>
      </c>
      <c r="Q47" s="343">
        <v>0</v>
      </c>
      <c r="R47" s="343">
        <v>0</v>
      </c>
      <c r="S47" s="343">
        <v>0</v>
      </c>
      <c r="T47" s="343">
        <v>82</v>
      </c>
      <c r="U47" s="343">
        <v>0</v>
      </c>
      <c r="V47" s="343">
        <v>25119</v>
      </c>
      <c r="W47" s="343">
        <v>0</v>
      </c>
      <c r="X47" s="343">
        <v>146801</v>
      </c>
      <c r="Y47" s="343">
        <v>0</v>
      </c>
      <c r="Z47" s="343">
        <v>3789</v>
      </c>
      <c r="AA47" s="343">
        <v>0</v>
      </c>
      <c r="AB47" s="343">
        <v>0</v>
      </c>
      <c r="AC47" s="343">
        <v>0</v>
      </c>
      <c r="AD47" s="343">
        <v>1000</v>
      </c>
      <c r="AE47" s="343">
        <v>0</v>
      </c>
      <c r="AF47" s="343">
        <v>0</v>
      </c>
      <c r="AG47" s="343">
        <v>0</v>
      </c>
      <c r="AH47" s="343">
        <v>4789</v>
      </c>
      <c r="AI47" s="343">
        <v>0</v>
      </c>
      <c r="AJ47" s="343">
        <v>0</v>
      </c>
      <c r="AK47" s="343">
        <v>0</v>
      </c>
      <c r="AL47" s="342" t="s">
        <v>1423</v>
      </c>
      <c r="AM47" s="342" t="s">
        <v>2455</v>
      </c>
      <c r="AN47" s="342" t="s">
        <v>2455</v>
      </c>
    </row>
    <row r="48" spans="1:40">
      <c r="A48" s="342" t="s">
        <v>1316</v>
      </c>
      <c r="B48" s="342">
        <v>259</v>
      </c>
      <c r="C48" s="343">
        <v>0</v>
      </c>
      <c r="D48" s="343">
        <v>72479</v>
      </c>
      <c r="E48" s="343">
        <v>0</v>
      </c>
      <c r="F48" s="343">
        <v>371</v>
      </c>
      <c r="G48" s="343">
        <v>0</v>
      </c>
      <c r="H48" s="343">
        <v>3190</v>
      </c>
      <c r="I48" s="343">
        <v>0</v>
      </c>
      <c r="J48" s="343">
        <v>76299</v>
      </c>
      <c r="K48" s="343">
        <v>0</v>
      </c>
      <c r="L48" s="343">
        <v>3518</v>
      </c>
      <c r="M48" s="343">
        <v>0</v>
      </c>
      <c r="N48" s="343">
        <v>0</v>
      </c>
      <c r="O48" s="343">
        <v>0</v>
      </c>
      <c r="P48" s="343">
        <v>176</v>
      </c>
      <c r="Q48" s="343">
        <v>0</v>
      </c>
      <c r="R48" s="343">
        <v>0</v>
      </c>
      <c r="S48" s="343">
        <v>0</v>
      </c>
      <c r="T48" s="343">
        <v>0</v>
      </c>
      <c r="U48" s="343">
        <v>0</v>
      </c>
      <c r="V48" s="343">
        <v>3694</v>
      </c>
      <c r="W48" s="343">
        <v>0</v>
      </c>
      <c r="X48" s="343">
        <v>79993</v>
      </c>
      <c r="Y48" s="343">
        <v>0</v>
      </c>
      <c r="Z48" s="343">
        <v>2261</v>
      </c>
      <c r="AA48" s="343">
        <v>0</v>
      </c>
      <c r="AB48" s="343">
        <v>0</v>
      </c>
      <c r="AC48" s="343">
        <v>0</v>
      </c>
      <c r="AD48" s="343">
        <v>34</v>
      </c>
      <c r="AE48" s="343">
        <v>0</v>
      </c>
      <c r="AF48" s="343">
        <v>0</v>
      </c>
      <c r="AG48" s="343">
        <v>0</v>
      </c>
      <c r="AH48" s="343">
        <v>2295</v>
      </c>
      <c r="AI48" s="343">
        <v>0</v>
      </c>
      <c r="AJ48" s="343">
        <v>0</v>
      </c>
      <c r="AK48" s="343">
        <v>0</v>
      </c>
      <c r="AL48" s="342" t="s">
        <v>1314</v>
      </c>
      <c r="AM48" s="342" t="s">
        <v>2455</v>
      </c>
      <c r="AN48" s="342" t="s">
        <v>2455</v>
      </c>
    </row>
    <row r="49" spans="1:40">
      <c r="A49" s="342" t="s">
        <v>1322</v>
      </c>
      <c r="B49" s="342">
        <v>6181</v>
      </c>
      <c r="C49" s="343">
        <v>0</v>
      </c>
      <c r="D49" s="343">
        <v>40394</v>
      </c>
      <c r="E49" s="343">
        <v>7063</v>
      </c>
      <c r="F49" s="343">
        <v>3292</v>
      </c>
      <c r="G49" s="343">
        <v>0</v>
      </c>
      <c r="H49" s="343">
        <v>84</v>
      </c>
      <c r="I49" s="343">
        <v>0</v>
      </c>
      <c r="J49" s="343">
        <v>49951</v>
      </c>
      <c r="K49" s="343">
        <v>7063</v>
      </c>
      <c r="L49" s="343">
        <v>3204</v>
      </c>
      <c r="M49" s="343">
        <v>0</v>
      </c>
      <c r="N49" s="343">
        <v>0</v>
      </c>
      <c r="O49" s="343">
        <v>0</v>
      </c>
      <c r="P49" s="343">
        <v>0</v>
      </c>
      <c r="Q49" s="343">
        <v>0</v>
      </c>
      <c r="R49" s="343">
        <v>0</v>
      </c>
      <c r="S49" s="343">
        <v>0</v>
      </c>
      <c r="T49" s="343">
        <v>0</v>
      </c>
      <c r="U49" s="343">
        <v>0</v>
      </c>
      <c r="V49" s="343">
        <v>3204</v>
      </c>
      <c r="W49" s="343">
        <v>0</v>
      </c>
      <c r="X49" s="343">
        <v>53155</v>
      </c>
      <c r="Y49" s="343">
        <v>7063</v>
      </c>
      <c r="Z49" s="343">
        <v>2896</v>
      </c>
      <c r="AA49" s="343">
        <v>0</v>
      </c>
      <c r="AB49" s="343">
        <v>0</v>
      </c>
      <c r="AC49" s="343">
        <v>0</v>
      </c>
      <c r="AD49" s="343">
        <v>0</v>
      </c>
      <c r="AE49" s="343">
        <v>0</v>
      </c>
      <c r="AF49" s="343">
        <v>0</v>
      </c>
      <c r="AG49" s="343">
        <v>0</v>
      </c>
      <c r="AH49" s="343">
        <v>2896</v>
      </c>
      <c r="AI49" s="343">
        <v>0</v>
      </c>
      <c r="AJ49" s="343">
        <v>0</v>
      </c>
      <c r="AK49" s="343">
        <v>0</v>
      </c>
      <c r="AL49" s="342" t="s">
        <v>1320</v>
      </c>
      <c r="AM49" s="342" t="s">
        <v>2455</v>
      </c>
      <c r="AN49" s="342" t="s">
        <v>2455</v>
      </c>
    </row>
    <row r="50" spans="1:40">
      <c r="A50" s="342" t="s">
        <v>2004</v>
      </c>
      <c r="B50" s="342">
        <v>1466</v>
      </c>
      <c r="C50" s="343">
        <v>1366</v>
      </c>
      <c r="D50" s="343">
        <v>43551</v>
      </c>
      <c r="E50" s="343">
        <v>7638</v>
      </c>
      <c r="F50" s="343">
        <v>1093</v>
      </c>
      <c r="G50" s="343">
        <v>0</v>
      </c>
      <c r="H50" s="343">
        <v>3</v>
      </c>
      <c r="I50" s="343">
        <v>0</v>
      </c>
      <c r="J50" s="343">
        <v>46113</v>
      </c>
      <c r="K50" s="343">
        <v>9004</v>
      </c>
      <c r="L50" s="343">
        <v>8471</v>
      </c>
      <c r="M50" s="343">
        <v>0</v>
      </c>
      <c r="N50" s="343">
        <v>0</v>
      </c>
      <c r="O50" s="343">
        <v>0</v>
      </c>
      <c r="P50" s="343">
        <v>0</v>
      </c>
      <c r="Q50" s="343">
        <v>0</v>
      </c>
      <c r="R50" s="343">
        <v>0</v>
      </c>
      <c r="S50" s="343">
        <v>0</v>
      </c>
      <c r="T50" s="343">
        <v>0</v>
      </c>
      <c r="U50" s="343">
        <v>0</v>
      </c>
      <c r="V50" s="343">
        <v>8471</v>
      </c>
      <c r="W50" s="343">
        <v>0</v>
      </c>
      <c r="X50" s="343">
        <v>54584</v>
      </c>
      <c r="Y50" s="343">
        <v>9004</v>
      </c>
      <c r="Z50" s="343">
        <v>8537</v>
      </c>
      <c r="AA50" s="343">
        <v>1055</v>
      </c>
      <c r="AB50" s="343">
        <v>0</v>
      </c>
      <c r="AC50" s="343">
        <v>0</v>
      </c>
      <c r="AD50" s="343">
        <v>31</v>
      </c>
      <c r="AE50" s="343">
        <v>0</v>
      </c>
      <c r="AF50" s="343">
        <v>0</v>
      </c>
      <c r="AG50" s="343">
        <v>0</v>
      </c>
      <c r="AH50" s="343">
        <v>8568</v>
      </c>
      <c r="AI50" s="343">
        <v>1055</v>
      </c>
      <c r="AJ50" s="343">
        <v>0</v>
      </c>
      <c r="AK50" s="343">
        <v>0</v>
      </c>
      <c r="AL50" s="342" t="s">
        <v>2002</v>
      </c>
      <c r="AM50" s="342" t="s">
        <v>2455</v>
      </c>
      <c r="AN50" s="342" t="s">
        <v>2455</v>
      </c>
    </row>
    <row r="51" spans="1:40">
      <c r="A51" s="342" t="s">
        <v>1346</v>
      </c>
      <c r="B51" s="342">
        <v>12000</v>
      </c>
      <c r="C51" s="343">
        <v>4470</v>
      </c>
      <c r="D51" s="343">
        <v>157050</v>
      </c>
      <c r="E51" s="343">
        <v>26812</v>
      </c>
      <c r="F51" s="343">
        <v>5307</v>
      </c>
      <c r="G51" s="343">
        <v>0</v>
      </c>
      <c r="H51" s="343">
        <v>0</v>
      </c>
      <c r="I51" s="343">
        <v>0</v>
      </c>
      <c r="J51" s="343">
        <v>174357</v>
      </c>
      <c r="K51" s="343">
        <v>31282</v>
      </c>
      <c r="L51" s="343">
        <v>5423</v>
      </c>
      <c r="M51" s="343">
        <v>0</v>
      </c>
      <c r="N51" s="343">
        <v>0</v>
      </c>
      <c r="O51" s="343">
        <v>0</v>
      </c>
      <c r="P51" s="343">
        <v>0</v>
      </c>
      <c r="Q51" s="343">
        <v>0</v>
      </c>
      <c r="R51" s="343">
        <v>0</v>
      </c>
      <c r="S51" s="343">
        <v>0</v>
      </c>
      <c r="T51" s="343">
        <v>0</v>
      </c>
      <c r="U51" s="343">
        <v>0</v>
      </c>
      <c r="V51" s="343">
        <v>5423</v>
      </c>
      <c r="W51" s="343">
        <v>0</v>
      </c>
      <c r="X51" s="343">
        <v>179780</v>
      </c>
      <c r="Y51" s="343">
        <v>31282</v>
      </c>
      <c r="Z51" s="343">
        <v>4537</v>
      </c>
      <c r="AA51" s="343">
        <v>3510</v>
      </c>
      <c r="AB51" s="343">
        <v>0</v>
      </c>
      <c r="AC51" s="343">
        <v>0</v>
      </c>
      <c r="AD51" s="343">
        <v>1133</v>
      </c>
      <c r="AE51" s="343">
        <v>0</v>
      </c>
      <c r="AF51" s="343">
        <v>0</v>
      </c>
      <c r="AG51" s="343">
        <v>0</v>
      </c>
      <c r="AH51" s="343">
        <v>5670</v>
      </c>
      <c r="AI51" s="343">
        <v>3510</v>
      </c>
      <c r="AJ51" s="343">
        <v>0</v>
      </c>
      <c r="AK51" s="343">
        <v>0</v>
      </c>
      <c r="AL51" s="342" t="s">
        <v>1344</v>
      </c>
      <c r="AM51" s="342" t="s">
        <v>2455</v>
      </c>
      <c r="AN51" s="342" t="s">
        <v>2455</v>
      </c>
    </row>
    <row r="52" spans="1:40">
      <c r="A52" s="342" t="s">
        <v>1648</v>
      </c>
      <c r="B52" s="342">
        <v>758</v>
      </c>
      <c r="C52" s="343">
        <v>0</v>
      </c>
      <c r="D52" s="343">
        <v>4522</v>
      </c>
      <c r="E52" s="343">
        <v>0</v>
      </c>
      <c r="F52" s="343">
        <v>212</v>
      </c>
      <c r="G52" s="343">
        <v>0</v>
      </c>
      <c r="H52" s="343">
        <v>0</v>
      </c>
      <c r="I52" s="343">
        <v>0</v>
      </c>
      <c r="J52" s="343">
        <v>5492</v>
      </c>
      <c r="K52" s="343">
        <v>0</v>
      </c>
      <c r="L52" s="343">
        <v>0</v>
      </c>
      <c r="M52" s="343">
        <v>0</v>
      </c>
      <c r="N52" s="343">
        <v>0</v>
      </c>
      <c r="O52" s="343">
        <v>0</v>
      </c>
      <c r="P52" s="343">
        <v>0</v>
      </c>
      <c r="Q52" s="343">
        <v>0</v>
      </c>
      <c r="R52" s="343">
        <v>0</v>
      </c>
      <c r="S52" s="343">
        <v>0</v>
      </c>
      <c r="T52" s="343">
        <v>0</v>
      </c>
      <c r="U52" s="343">
        <v>0</v>
      </c>
      <c r="V52" s="343">
        <v>0</v>
      </c>
      <c r="W52" s="343">
        <v>0</v>
      </c>
      <c r="X52" s="343">
        <v>5492</v>
      </c>
      <c r="Y52" s="343">
        <v>0</v>
      </c>
      <c r="Z52" s="343">
        <v>0</v>
      </c>
      <c r="AA52" s="343">
        <v>0</v>
      </c>
      <c r="AB52" s="343">
        <v>0</v>
      </c>
      <c r="AC52" s="343">
        <v>0</v>
      </c>
      <c r="AD52" s="343">
        <v>0</v>
      </c>
      <c r="AE52" s="343">
        <v>0</v>
      </c>
      <c r="AF52" s="343">
        <v>0</v>
      </c>
      <c r="AG52" s="343">
        <v>0</v>
      </c>
      <c r="AH52" s="343">
        <v>0</v>
      </c>
      <c r="AI52" s="343">
        <v>0</v>
      </c>
      <c r="AJ52" s="343">
        <v>0</v>
      </c>
      <c r="AK52" s="343">
        <v>0</v>
      </c>
      <c r="AL52" s="342" t="s">
        <v>1646</v>
      </c>
      <c r="AM52" s="342" t="s">
        <v>2455</v>
      </c>
      <c r="AN52" s="342" t="s">
        <v>2455</v>
      </c>
    </row>
    <row r="53" spans="1:40">
      <c r="A53" s="342" t="s">
        <v>2313</v>
      </c>
      <c r="B53" s="342">
        <v>11418</v>
      </c>
      <c r="C53" s="343">
        <v>10669</v>
      </c>
      <c r="D53" s="343">
        <v>55446</v>
      </c>
      <c r="E53" s="343">
        <v>11944</v>
      </c>
      <c r="F53" s="343">
        <v>6086</v>
      </c>
      <c r="G53" s="343">
        <v>89</v>
      </c>
      <c r="H53" s="343">
        <v>2955</v>
      </c>
      <c r="I53" s="343">
        <v>0</v>
      </c>
      <c r="J53" s="343">
        <v>75905</v>
      </c>
      <c r="K53" s="343">
        <v>22702</v>
      </c>
      <c r="L53" s="343">
        <v>5123</v>
      </c>
      <c r="M53" s="343">
        <v>0</v>
      </c>
      <c r="N53" s="343">
        <v>0</v>
      </c>
      <c r="O53" s="343">
        <v>0</v>
      </c>
      <c r="P53" s="343">
        <v>11748</v>
      </c>
      <c r="Q53" s="343">
        <v>0</v>
      </c>
      <c r="R53" s="343">
        <v>0</v>
      </c>
      <c r="S53" s="343">
        <v>0</v>
      </c>
      <c r="T53" s="343">
        <v>0</v>
      </c>
      <c r="U53" s="343">
        <v>0</v>
      </c>
      <c r="V53" s="343">
        <v>16871</v>
      </c>
      <c r="W53" s="343">
        <v>0</v>
      </c>
      <c r="X53" s="343">
        <v>92776</v>
      </c>
      <c r="Y53" s="343">
        <v>22702</v>
      </c>
      <c r="Z53" s="343">
        <v>1919</v>
      </c>
      <c r="AA53" s="343">
        <v>1170</v>
      </c>
      <c r="AB53" s="343">
        <v>0</v>
      </c>
      <c r="AC53" s="343">
        <v>0</v>
      </c>
      <c r="AD53" s="343">
        <v>171</v>
      </c>
      <c r="AE53" s="343">
        <v>171</v>
      </c>
      <c r="AF53" s="343">
        <v>0</v>
      </c>
      <c r="AG53" s="343">
        <v>0</v>
      </c>
      <c r="AH53" s="343">
        <v>2090</v>
      </c>
      <c r="AI53" s="343">
        <v>1341</v>
      </c>
      <c r="AJ53" s="343">
        <v>0</v>
      </c>
      <c r="AK53" s="343">
        <v>0</v>
      </c>
      <c r="AL53" s="342" t="s">
        <v>2311</v>
      </c>
      <c r="AM53" s="342" t="s">
        <v>2455</v>
      </c>
      <c r="AN53" s="342" t="s">
        <v>2455</v>
      </c>
    </row>
    <row r="54" spans="1:40">
      <c r="A54" s="342" t="s">
        <v>1176</v>
      </c>
      <c r="B54" s="342">
        <v>2416</v>
      </c>
      <c r="C54" s="343">
        <v>0</v>
      </c>
      <c r="D54" s="343">
        <v>31104</v>
      </c>
      <c r="E54" s="343">
        <v>0</v>
      </c>
      <c r="F54" s="343">
        <v>4282</v>
      </c>
      <c r="G54" s="343">
        <v>0</v>
      </c>
      <c r="H54" s="343">
        <v>4</v>
      </c>
      <c r="I54" s="343">
        <v>0</v>
      </c>
      <c r="J54" s="343">
        <v>37806</v>
      </c>
      <c r="K54" s="343">
        <v>0</v>
      </c>
      <c r="L54" s="343">
        <v>24812</v>
      </c>
      <c r="M54" s="343">
        <v>0</v>
      </c>
      <c r="N54" s="343">
        <v>0</v>
      </c>
      <c r="O54" s="343">
        <v>0</v>
      </c>
      <c r="P54" s="343">
        <v>0</v>
      </c>
      <c r="Q54" s="343">
        <v>0</v>
      </c>
      <c r="R54" s="343">
        <v>0</v>
      </c>
      <c r="S54" s="343">
        <v>0</v>
      </c>
      <c r="T54" s="343">
        <v>0</v>
      </c>
      <c r="U54" s="343">
        <v>0</v>
      </c>
      <c r="V54" s="343">
        <v>24812</v>
      </c>
      <c r="W54" s="343">
        <v>0</v>
      </c>
      <c r="X54" s="343">
        <v>62618</v>
      </c>
      <c r="Y54" s="343">
        <v>0</v>
      </c>
      <c r="Z54" s="343">
        <v>1700</v>
      </c>
      <c r="AA54" s="343">
        <v>0</v>
      </c>
      <c r="AB54" s="343">
        <v>0</v>
      </c>
      <c r="AC54" s="343">
        <v>0</v>
      </c>
      <c r="AD54" s="343">
        <v>0</v>
      </c>
      <c r="AE54" s="343">
        <v>0</v>
      </c>
      <c r="AF54" s="343">
        <v>0</v>
      </c>
      <c r="AG54" s="343">
        <v>0</v>
      </c>
      <c r="AH54" s="343">
        <v>1700</v>
      </c>
      <c r="AI54" s="343">
        <v>0</v>
      </c>
      <c r="AJ54" s="343">
        <v>0</v>
      </c>
      <c r="AK54" s="343">
        <v>0</v>
      </c>
      <c r="AL54" s="342" t="s">
        <v>1174</v>
      </c>
      <c r="AM54" s="342" t="s">
        <v>2455</v>
      </c>
      <c r="AN54" s="342" t="s">
        <v>2455</v>
      </c>
    </row>
    <row r="55" spans="1:40">
      <c r="A55" s="342" t="s">
        <v>1298</v>
      </c>
      <c r="B55" s="342">
        <v>8486</v>
      </c>
      <c r="C55" s="343">
        <v>5249</v>
      </c>
      <c r="D55" s="343">
        <v>145725</v>
      </c>
      <c r="E55" s="343">
        <v>26294</v>
      </c>
      <c r="F55" s="343">
        <v>1103</v>
      </c>
      <c r="G55" s="343">
        <v>0</v>
      </c>
      <c r="H55" s="343">
        <v>1508</v>
      </c>
      <c r="I55" s="343">
        <v>0</v>
      </c>
      <c r="J55" s="343">
        <v>156822</v>
      </c>
      <c r="K55" s="343">
        <v>31543</v>
      </c>
      <c r="L55" s="343">
        <v>3064</v>
      </c>
      <c r="M55" s="343">
        <v>0</v>
      </c>
      <c r="N55" s="343">
        <v>0</v>
      </c>
      <c r="O55" s="343">
        <v>0</v>
      </c>
      <c r="P55" s="343">
        <v>0</v>
      </c>
      <c r="Q55" s="343">
        <v>0</v>
      </c>
      <c r="R55" s="343">
        <v>0</v>
      </c>
      <c r="S55" s="343">
        <v>0</v>
      </c>
      <c r="T55" s="343">
        <v>1000</v>
      </c>
      <c r="U55" s="343">
        <v>0</v>
      </c>
      <c r="V55" s="343">
        <v>4064</v>
      </c>
      <c r="W55" s="343">
        <v>0</v>
      </c>
      <c r="X55" s="343">
        <v>160886</v>
      </c>
      <c r="Y55" s="343">
        <v>31543</v>
      </c>
      <c r="Z55" s="343">
        <v>3429</v>
      </c>
      <c r="AA55" s="343">
        <v>2968</v>
      </c>
      <c r="AB55" s="343">
        <v>0</v>
      </c>
      <c r="AC55" s="343">
        <v>0</v>
      </c>
      <c r="AD55" s="343">
        <v>0</v>
      </c>
      <c r="AE55" s="343">
        <v>0</v>
      </c>
      <c r="AF55" s="343">
        <v>0</v>
      </c>
      <c r="AG55" s="343">
        <v>0</v>
      </c>
      <c r="AH55" s="343">
        <v>3429</v>
      </c>
      <c r="AI55" s="343">
        <v>2968</v>
      </c>
      <c r="AJ55" s="343">
        <v>0</v>
      </c>
      <c r="AK55" s="343">
        <v>0</v>
      </c>
      <c r="AL55" s="342" t="s">
        <v>1296</v>
      </c>
      <c r="AM55" s="342" t="s">
        <v>2455</v>
      </c>
      <c r="AN55" s="342" t="s">
        <v>2455</v>
      </c>
    </row>
    <row r="56" spans="1:40">
      <c r="A56" s="342" t="s">
        <v>1881</v>
      </c>
      <c r="B56" s="342">
        <v>5706</v>
      </c>
      <c r="C56" s="343">
        <v>3720</v>
      </c>
      <c r="D56" s="343">
        <v>87356</v>
      </c>
      <c r="E56" s="343">
        <v>9342</v>
      </c>
      <c r="F56" s="343">
        <v>5379</v>
      </c>
      <c r="G56" s="343">
        <v>0</v>
      </c>
      <c r="H56" s="343">
        <v>0</v>
      </c>
      <c r="I56" s="343">
        <v>0</v>
      </c>
      <c r="J56" s="343">
        <v>98441</v>
      </c>
      <c r="K56" s="343">
        <v>13062</v>
      </c>
      <c r="L56" s="343">
        <v>29883</v>
      </c>
      <c r="M56" s="343">
        <v>0</v>
      </c>
      <c r="N56" s="343">
        <v>0</v>
      </c>
      <c r="O56" s="343">
        <v>0</v>
      </c>
      <c r="P56" s="343">
        <v>0</v>
      </c>
      <c r="Q56" s="343">
        <v>0</v>
      </c>
      <c r="R56" s="343">
        <v>0</v>
      </c>
      <c r="S56" s="343">
        <v>0</v>
      </c>
      <c r="T56" s="343">
        <v>0</v>
      </c>
      <c r="U56" s="343">
        <v>0</v>
      </c>
      <c r="V56" s="343">
        <v>29883</v>
      </c>
      <c r="W56" s="343">
        <v>0</v>
      </c>
      <c r="X56" s="343">
        <v>128324</v>
      </c>
      <c r="Y56" s="343">
        <v>13062</v>
      </c>
      <c r="Z56" s="343">
        <v>2416</v>
      </c>
      <c r="AA56" s="343">
        <v>1977</v>
      </c>
      <c r="AB56" s="343">
        <v>0</v>
      </c>
      <c r="AC56" s="343">
        <v>0</v>
      </c>
      <c r="AD56" s="343">
        <v>0</v>
      </c>
      <c r="AE56" s="343">
        <v>0</v>
      </c>
      <c r="AF56" s="343">
        <v>0</v>
      </c>
      <c r="AG56" s="343">
        <v>0</v>
      </c>
      <c r="AH56" s="343">
        <v>2416</v>
      </c>
      <c r="AI56" s="343">
        <v>1977</v>
      </c>
      <c r="AJ56" s="343">
        <v>0</v>
      </c>
      <c r="AK56" s="343">
        <v>0</v>
      </c>
      <c r="AL56" s="342" t="s">
        <v>1879</v>
      </c>
      <c r="AM56" s="342" t="s">
        <v>2455</v>
      </c>
      <c r="AN56" s="342" t="s">
        <v>2455</v>
      </c>
    </row>
    <row r="57" spans="1:40">
      <c r="A57" s="342" t="s">
        <v>1212</v>
      </c>
      <c r="B57" s="342">
        <v>5310</v>
      </c>
      <c r="C57" s="343">
        <v>166</v>
      </c>
      <c r="D57" s="343">
        <v>34667</v>
      </c>
      <c r="E57" s="343">
        <v>15010</v>
      </c>
      <c r="F57" s="343">
        <v>8689</v>
      </c>
      <c r="G57" s="343">
        <v>27</v>
      </c>
      <c r="H57" s="343">
        <v>22</v>
      </c>
      <c r="I57" s="343">
        <v>0</v>
      </c>
      <c r="J57" s="343">
        <v>48688</v>
      </c>
      <c r="K57" s="343">
        <v>15203</v>
      </c>
      <c r="L57" s="343">
        <v>4585</v>
      </c>
      <c r="M57" s="343">
        <v>0</v>
      </c>
      <c r="N57" s="343">
        <v>0</v>
      </c>
      <c r="O57" s="343">
        <v>0</v>
      </c>
      <c r="P57" s="343">
        <v>0</v>
      </c>
      <c r="Q57" s="343">
        <v>0</v>
      </c>
      <c r="R57" s="343">
        <v>0</v>
      </c>
      <c r="S57" s="343">
        <v>0</v>
      </c>
      <c r="T57" s="343">
        <v>0</v>
      </c>
      <c r="U57" s="343">
        <v>0</v>
      </c>
      <c r="V57" s="343">
        <v>4585</v>
      </c>
      <c r="W57" s="343">
        <v>0</v>
      </c>
      <c r="X57" s="343">
        <v>53273</v>
      </c>
      <c r="Y57" s="343">
        <v>15203</v>
      </c>
      <c r="Z57" s="343">
        <v>5491</v>
      </c>
      <c r="AA57" s="343">
        <v>2495</v>
      </c>
      <c r="AB57" s="343">
        <v>0</v>
      </c>
      <c r="AC57" s="343">
        <v>0</v>
      </c>
      <c r="AD57" s="343">
        <v>0</v>
      </c>
      <c r="AE57" s="343">
        <v>0</v>
      </c>
      <c r="AF57" s="343">
        <v>23500</v>
      </c>
      <c r="AG57" s="343">
        <v>0</v>
      </c>
      <c r="AH57" s="343">
        <v>28991</v>
      </c>
      <c r="AI57" s="343">
        <v>2495</v>
      </c>
      <c r="AJ57" s="343">
        <v>0</v>
      </c>
      <c r="AK57" s="343">
        <v>0</v>
      </c>
      <c r="AL57" s="342" t="s">
        <v>1210</v>
      </c>
      <c r="AM57" s="342" t="s">
        <v>2455</v>
      </c>
      <c r="AN57" s="342" t="s">
        <v>2455</v>
      </c>
    </row>
    <row r="58" spans="1:40">
      <c r="A58" s="342" t="s">
        <v>1410</v>
      </c>
      <c r="B58" s="342">
        <v>10075</v>
      </c>
      <c r="C58" s="343">
        <v>0</v>
      </c>
      <c r="D58" s="343">
        <v>39566</v>
      </c>
      <c r="E58" s="343">
        <v>0</v>
      </c>
      <c r="F58" s="343">
        <v>4825</v>
      </c>
      <c r="G58" s="343">
        <v>0</v>
      </c>
      <c r="H58" s="343">
        <v>58</v>
      </c>
      <c r="I58" s="343">
        <v>0</v>
      </c>
      <c r="J58" s="343">
        <v>54524</v>
      </c>
      <c r="K58" s="343">
        <v>0</v>
      </c>
      <c r="L58" s="343">
        <v>243</v>
      </c>
      <c r="M58" s="343">
        <v>0</v>
      </c>
      <c r="N58" s="343">
        <v>0</v>
      </c>
      <c r="O58" s="343">
        <v>0</v>
      </c>
      <c r="P58" s="343">
        <v>0</v>
      </c>
      <c r="Q58" s="343">
        <v>0</v>
      </c>
      <c r="R58" s="343">
        <v>0</v>
      </c>
      <c r="S58" s="343">
        <v>0</v>
      </c>
      <c r="T58" s="343">
        <v>0</v>
      </c>
      <c r="U58" s="343">
        <v>0</v>
      </c>
      <c r="V58" s="343">
        <v>243</v>
      </c>
      <c r="W58" s="343">
        <v>0</v>
      </c>
      <c r="X58" s="343">
        <v>54767</v>
      </c>
      <c r="Y58" s="343">
        <v>0</v>
      </c>
      <c r="Z58" s="343">
        <v>2274</v>
      </c>
      <c r="AA58" s="343">
        <v>0</v>
      </c>
      <c r="AB58" s="343">
        <v>0</v>
      </c>
      <c r="AC58" s="343">
        <v>0</v>
      </c>
      <c r="AD58" s="343">
        <v>0</v>
      </c>
      <c r="AE58" s="343">
        <v>0</v>
      </c>
      <c r="AF58" s="343">
        <v>0</v>
      </c>
      <c r="AG58" s="343">
        <v>0</v>
      </c>
      <c r="AH58" s="343">
        <v>2274</v>
      </c>
      <c r="AI58" s="343">
        <v>0</v>
      </c>
      <c r="AJ58" s="343">
        <v>0</v>
      </c>
      <c r="AK58" s="343">
        <v>0</v>
      </c>
      <c r="AL58" s="342" t="s">
        <v>2456</v>
      </c>
      <c r="AM58" s="342" t="s">
        <v>2455</v>
      </c>
      <c r="AN58" s="342" t="s">
        <v>2455</v>
      </c>
    </row>
    <row r="59" spans="1:40">
      <c r="A59" s="342" t="s">
        <v>1257</v>
      </c>
      <c r="B59" s="342">
        <v>15504</v>
      </c>
      <c r="C59" s="343">
        <v>0</v>
      </c>
      <c r="D59" s="343">
        <v>42165</v>
      </c>
      <c r="E59" s="343">
        <v>0</v>
      </c>
      <c r="F59" s="343">
        <v>2302</v>
      </c>
      <c r="G59" s="343">
        <v>0</v>
      </c>
      <c r="H59" s="343">
        <v>0</v>
      </c>
      <c r="I59" s="343">
        <v>0</v>
      </c>
      <c r="J59" s="343">
        <v>59971</v>
      </c>
      <c r="K59" s="343">
        <v>0</v>
      </c>
      <c r="L59" s="343">
        <v>9103</v>
      </c>
      <c r="M59" s="343">
        <v>0</v>
      </c>
      <c r="N59" s="343">
        <v>0</v>
      </c>
      <c r="O59" s="343">
        <v>0</v>
      </c>
      <c r="P59" s="343">
        <v>0</v>
      </c>
      <c r="Q59" s="343">
        <v>0</v>
      </c>
      <c r="R59" s="343">
        <v>0</v>
      </c>
      <c r="S59" s="343">
        <v>0</v>
      </c>
      <c r="T59" s="343">
        <v>0</v>
      </c>
      <c r="U59" s="343">
        <v>0</v>
      </c>
      <c r="V59" s="343">
        <v>9103</v>
      </c>
      <c r="W59" s="343">
        <v>0</v>
      </c>
      <c r="X59" s="343">
        <v>69074</v>
      </c>
      <c r="Y59" s="343">
        <v>0</v>
      </c>
      <c r="Z59" s="343">
        <v>4171</v>
      </c>
      <c r="AA59" s="343">
        <v>0</v>
      </c>
      <c r="AB59" s="343">
        <v>1000</v>
      </c>
      <c r="AC59" s="343">
        <v>0</v>
      </c>
      <c r="AD59" s="343">
        <v>0</v>
      </c>
      <c r="AE59" s="343">
        <v>0</v>
      </c>
      <c r="AF59" s="343">
        <v>0</v>
      </c>
      <c r="AG59" s="343">
        <v>0</v>
      </c>
      <c r="AH59" s="343">
        <v>5171</v>
      </c>
      <c r="AI59" s="343">
        <v>0</v>
      </c>
      <c r="AJ59" s="343">
        <v>0</v>
      </c>
      <c r="AK59" s="343">
        <v>0</v>
      </c>
      <c r="AL59" s="342" t="s">
        <v>2457</v>
      </c>
      <c r="AM59" s="342" t="s">
        <v>2455</v>
      </c>
      <c r="AN59" s="342" t="s">
        <v>2455</v>
      </c>
    </row>
    <row r="60" spans="1:40">
      <c r="A60" s="342" t="s">
        <v>1845</v>
      </c>
      <c r="B60" s="342">
        <v>6421</v>
      </c>
      <c r="C60" s="343">
        <v>0</v>
      </c>
      <c r="D60" s="343">
        <v>26242</v>
      </c>
      <c r="E60" s="343">
        <v>4393</v>
      </c>
      <c r="F60" s="343">
        <v>799</v>
      </c>
      <c r="G60" s="343">
        <v>0</v>
      </c>
      <c r="H60" s="343">
        <v>272</v>
      </c>
      <c r="I60" s="343">
        <v>0</v>
      </c>
      <c r="J60" s="343">
        <v>33734</v>
      </c>
      <c r="K60" s="343">
        <v>4393</v>
      </c>
      <c r="L60" s="343">
        <v>8955</v>
      </c>
      <c r="M60" s="343">
        <v>0</v>
      </c>
      <c r="N60" s="343">
        <v>0</v>
      </c>
      <c r="O60" s="343">
        <v>0</v>
      </c>
      <c r="P60" s="343">
        <v>0</v>
      </c>
      <c r="Q60" s="343">
        <v>0</v>
      </c>
      <c r="R60" s="343">
        <v>0</v>
      </c>
      <c r="S60" s="343">
        <v>0</v>
      </c>
      <c r="T60" s="343">
        <v>0</v>
      </c>
      <c r="U60" s="343">
        <v>0</v>
      </c>
      <c r="V60" s="343">
        <v>8955</v>
      </c>
      <c r="W60" s="343">
        <v>0</v>
      </c>
      <c r="X60" s="343">
        <v>42689</v>
      </c>
      <c r="Y60" s="343">
        <v>4393</v>
      </c>
      <c r="Z60" s="343">
        <v>6211</v>
      </c>
      <c r="AA60" s="343">
        <v>2716</v>
      </c>
      <c r="AB60" s="343">
        <v>0</v>
      </c>
      <c r="AC60" s="343">
        <v>0</v>
      </c>
      <c r="AD60" s="343">
        <v>0</v>
      </c>
      <c r="AE60" s="343">
        <v>0</v>
      </c>
      <c r="AF60" s="343">
        <v>0</v>
      </c>
      <c r="AG60" s="343">
        <v>0</v>
      </c>
      <c r="AH60" s="343">
        <v>6211</v>
      </c>
      <c r="AI60" s="343">
        <v>2716</v>
      </c>
      <c r="AJ60" s="343">
        <v>0</v>
      </c>
      <c r="AK60" s="343">
        <v>0</v>
      </c>
      <c r="AL60" s="342" t="s">
        <v>2458</v>
      </c>
      <c r="AM60" s="342" t="s">
        <v>2455</v>
      </c>
      <c r="AN60" s="342" t="s">
        <v>2455</v>
      </c>
    </row>
    <row r="61" spans="1:40">
      <c r="A61" s="342" t="s">
        <v>2277</v>
      </c>
      <c r="B61" s="342">
        <v>9286</v>
      </c>
      <c r="C61" s="343">
        <v>0</v>
      </c>
      <c r="D61" s="343">
        <v>66827</v>
      </c>
      <c r="E61" s="343">
        <v>27942</v>
      </c>
      <c r="F61" s="343">
        <v>1635</v>
      </c>
      <c r="G61" s="343">
        <v>188</v>
      </c>
      <c r="H61" s="343">
        <v>401</v>
      </c>
      <c r="I61" s="343">
        <v>25</v>
      </c>
      <c r="J61" s="343">
        <v>78149</v>
      </c>
      <c r="K61" s="343">
        <v>28155</v>
      </c>
      <c r="L61" s="343">
        <v>1740</v>
      </c>
      <c r="M61" s="343">
        <v>0</v>
      </c>
      <c r="N61" s="343">
        <v>0</v>
      </c>
      <c r="O61" s="343">
        <v>0</v>
      </c>
      <c r="P61" s="343">
        <v>0</v>
      </c>
      <c r="Q61" s="343">
        <v>0</v>
      </c>
      <c r="R61" s="343">
        <v>0</v>
      </c>
      <c r="S61" s="343">
        <v>0</v>
      </c>
      <c r="T61" s="343">
        <v>0</v>
      </c>
      <c r="U61" s="343">
        <v>0</v>
      </c>
      <c r="V61" s="343">
        <v>1740</v>
      </c>
      <c r="W61" s="343">
        <v>0</v>
      </c>
      <c r="X61" s="343">
        <v>79889</v>
      </c>
      <c r="Y61" s="343">
        <v>28155</v>
      </c>
      <c r="Z61" s="343">
        <v>5797</v>
      </c>
      <c r="AA61" s="343">
        <v>855</v>
      </c>
      <c r="AB61" s="343">
        <v>0</v>
      </c>
      <c r="AC61" s="343">
        <v>0</v>
      </c>
      <c r="AD61" s="343">
        <v>0</v>
      </c>
      <c r="AE61" s="343">
        <v>0</v>
      </c>
      <c r="AF61" s="343">
        <v>0</v>
      </c>
      <c r="AG61" s="343">
        <v>0</v>
      </c>
      <c r="AH61" s="343">
        <v>5797</v>
      </c>
      <c r="AI61" s="343">
        <v>855</v>
      </c>
      <c r="AJ61" s="343">
        <v>0</v>
      </c>
      <c r="AK61" s="343">
        <v>0</v>
      </c>
      <c r="AL61" s="342" t="s">
        <v>2459</v>
      </c>
      <c r="AM61" s="342" t="s">
        <v>2455</v>
      </c>
      <c r="AN61" s="342" t="s">
        <v>2455</v>
      </c>
    </row>
    <row r="62" spans="1:40">
      <c r="A62" s="342" t="s">
        <v>1361</v>
      </c>
      <c r="B62" s="342">
        <v>2985</v>
      </c>
      <c r="C62" s="343">
        <v>0</v>
      </c>
      <c r="D62" s="343">
        <v>56277</v>
      </c>
      <c r="E62" s="343">
        <v>0</v>
      </c>
      <c r="F62" s="343">
        <v>730</v>
      </c>
      <c r="G62" s="343">
        <v>0</v>
      </c>
      <c r="H62" s="343">
        <v>8</v>
      </c>
      <c r="I62" s="343">
        <v>0</v>
      </c>
      <c r="J62" s="343">
        <v>60000</v>
      </c>
      <c r="K62" s="343">
        <v>0</v>
      </c>
      <c r="L62" s="343">
        <v>8053</v>
      </c>
      <c r="M62" s="343">
        <v>0</v>
      </c>
      <c r="N62" s="343">
        <v>0</v>
      </c>
      <c r="O62" s="343">
        <v>0</v>
      </c>
      <c r="P62" s="343">
        <v>0</v>
      </c>
      <c r="Q62" s="343">
        <v>0</v>
      </c>
      <c r="R62" s="343">
        <v>0</v>
      </c>
      <c r="S62" s="343">
        <v>0</v>
      </c>
      <c r="T62" s="343">
        <v>0</v>
      </c>
      <c r="U62" s="343">
        <v>0</v>
      </c>
      <c r="V62" s="343">
        <v>8053</v>
      </c>
      <c r="W62" s="343">
        <v>0</v>
      </c>
      <c r="X62" s="343">
        <v>68053</v>
      </c>
      <c r="Y62" s="343">
        <v>0</v>
      </c>
      <c r="Z62" s="343">
        <v>49</v>
      </c>
      <c r="AA62" s="343">
        <v>0</v>
      </c>
      <c r="AB62" s="343">
        <v>0</v>
      </c>
      <c r="AC62" s="343">
        <v>0</v>
      </c>
      <c r="AD62" s="343">
        <v>5</v>
      </c>
      <c r="AE62" s="343">
        <v>0</v>
      </c>
      <c r="AF62" s="343">
        <v>0</v>
      </c>
      <c r="AG62" s="343">
        <v>0</v>
      </c>
      <c r="AH62" s="343">
        <v>54</v>
      </c>
      <c r="AI62" s="343">
        <v>0</v>
      </c>
      <c r="AJ62" s="343">
        <v>0</v>
      </c>
      <c r="AK62" s="343">
        <v>0</v>
      </c>
      <c r="AL62" s="342" t="s">
        <v>1359</v>
      </c>
      <c r="AM62" s="342" t="s">
        <v>2455</v>
      </c>
      <c r="AN62" s="342" t="s">
        <v>2455</v>
      </c>
    </row>
    <row r="63" spans="1:40">
      <c r="A63" s="342" t="s">
        <v>2307</v>
      </c>
      <c r="B63" s="342">
        <v>0</v>
      </c>
      <c r="C63" s="343">
        <v>0</v>
      </c>
      <c r="D63" s="343">
        <v>43315</v>
      </c>
      <c r="E63" s="343">
        <v>1345</v>
      </c>
      <c r="F63" s="343">
        <v>569</v>
      </c>
      <c r="G63" s="343">
        <v>0</v>
      </c>
      <c r="H63" s="343">
        <v>0</v>
      </c>
      <c r="I63" s="343">
        <v>0</v>
      </c>
      <c r="J63" s="343">
        <v>43884</v>
      </c>
      <c r="K63" s="343">
        <v>1345</v>
      </c>
      <c r="L63" s="343">
        <v>2720</v>
      </c>
      <c r="M63" s="343">
        <v>0</v>
      </c>
      <c r="N63" s="343">
        <v>0</v>
      </c>
      <c r="O63" s="343">
        <v>0</v>
      </c>
      <c r="P63" s="343">
        <v>0</v>
      </c>
      <c r="Q63" s="343">
        <v>0</v>
      </c>
      <c r="R63" s="343">
        <v>0</v>
      </c>
      <c r="S63" s="343">
        <v>0</v>
      </c>
      <c r="T63" s="343">
        <v>0</v>
      </c>
      <c r="U63" s="343">
        <v>0</v>
      </c>
      <c r="V63" s="343">
        <v>2720</v>
      </c>
      <c r="W63" s="343">
        <v>0</v>
      </c>
      <c r="X63" s="343">
        <v>46604</v>
      </c>
      <c r="Y63" s="343">
        <v>1345</v>
      </c>
      <c r="Z63" s="343">
        <v>0</v>
      </c>
      <c r="AA63" s="343">
        <v>0</v>
      </c>
      <c r="AB63" s="343">
        <v>0</v>
      </c>
      <c r="AC63" s="343">
        <v>0</v>
      </c>
      <c r="AD63" s="343">
        <v>0</v>
      </c>
      <c r="AE63" s="343">
        <v>0</v>
      </c>
      <c r="AF63" s="343">
        <v>0</v>
      </c>
      <c r="AG63" s="343">
        <v>0</v>
      </c>
      <c r="AH63" s="343">
        <v>0</v>
      </c>
      <c r="AI63" s="343">
        <v>0</v>
      </c>
      <c r="AJ63" s="343">
        <v>0</v>
      </c>
      <c r="AK63" s="343">
        <v>0</v>
      </c>
      <c r="AL63" s="342" t="s">
        <v>2460</v>
      </c>
      <c r="AM63" s="342" t="s">
        <v>2455</v>
      </c>
      <c r="AN63" s="342" t="s">
        <v>2455</v>
      </c>
    </row>
    <row r="64" spans="1:40">
      <c r="A64" s="342" t="s">
        <v>1866</v>
      </c>
      <c r="B64" s="342">
        <v>2919</v>
      </c>
      <c r="C64" s="343">
        <v>1625</v>
      </c>
      <c r="D64" s="343">
        <v>97545</v>
      </c>
      <c r="E64" s="343">
        <v>10681</v>
      </c>
      <c r="F64" s="343">
        <v>4159</v>
      </c>
      <c r="G64" s="343">
        <v>0</v>
      </c>
      <c r="H64" s="343">
        <v>765</v>
      </c>
      <c r="I64" s="343">
        <v>0</v>
      </c>
      <c r="J64" s="343">
        <v>105388</v>
      </c>
      <c r="K64" s="343">
        <v>12306</v>
      </c>
      <c r="L64" s="343">
        <v>4433</v>
      </c>
      <c r="M64" s="343">
        <v>0</v>
      </c>
      <c r="N64" s="343">
        <v>0</v>
      </c>
      <c r="O64" s="343">
        <v>0</v>
      </c>
      <c r="P64" s="343">
        <v>6503</v>
      </c>
      <c r="Q64" s="343">
        <v>0</v>
      </c>
      <c r="R64" s="343">
        <v>0</v>
      </c>
      <c r="S64" s="343">
        <v>0</v>
      </c>
      <c r="T64" s="343">
        <v>0</v>
      </c>
      <c r="U64" s="343">
        <v>0</v>
      </c>
      <c r="V64" s="343">
        <v>10936</v>
      </c>
      <c r="W64" s="343">
        <v>0</v>
      </c>
      <c r="X64" s="343">
        <v>116324</v>
      </c>
      <c r="Y64" s="343">
        <v>12306</v>
      </c>
      <c r="Z64" s="343">
        <v>3763</v>
      </c>
      <c r="AA64" s="343">
        <v>0</v>
      </c>
      <c r="AB64" s="343">
        <v>16</v>
      </c>
      <c r="AC64" s="343">
        <v>0</v>
      </c>
      <c r="AD64" s="343">
        <v>36</v>
      </c>
      <c r="AE64" s="343">
        <v>0</v>
      </c>
      <c r="AF64" s="343">
        <v>90</v>
      </c>
      <c r="AG64" s="343">
        <v>0</v>
      </c>
      <c r="AH64" s="343">
        <v>3905</v>
      </c>
      <c r="AI64" s="343">
        <v>0</v>
      </c>
      <c r="AJ64" s="343">
        <v>0</v>
      </c>
      <c r="AK64" s="343">
        <v>0</v>
      </c>
      <c r="AL64" s="342" t="s">
        <v>1864</v>
      </c>
      <c r="AM64" s="342" t="s">
        <v>2455</v>
      </c>
      <c r="AN64" s="342" t="s">
        <v>2455</v>
      </c>
    </row>
    <row r="65" spans="1:40">
      <c r="A65" s="342" t="s">
        <v>2016</v>
      </c>
      <c r="B65" s="342">
        <v>4477</v>
      </c>
      <c r="C65" s="343">
        <v>1811</v>
      </c>
      <c r="D65" s="343">
        <v>83919</v>
      </c>
      <c r="E65" s="343">
        <v>23113</v>
      </c>
      <c r="F65" s="343">
        <v>2571</v>
      </c>
      <c r="G65" s="343">
        <v>110</v>
      </c>
      <c r="H65" s="343">
        <v>54</v>
      </c>
      <c r="I65" s="343">
        <v>41</v>
      </c>
      <c r="J65" s="343">
        <v>91021</v>
      </c>
      <c r="K65" s="343">
        <v>25075</v>
      </c>
      <c r="L65" s="343">
        <v>4351</v>
      </c>
      <c r="M65" s="343">
        <v>87</v>
      </c>
      <c r="N65" s="343">
        <v>1284</v>
      </c>
      <c r="O65" s="343">
        <v>0</v>
      </c>
      <c r="P65" s="343">
        <v>0</v>
      </c>
      <c r="Q65" s="343">
        <v>0</v>
      </c>
      <c r="R65" s="343">
        <v>0</v>
      </c>
      <c r="S65" s="343">
        <v>0</v>
      </c>
      <c r="T65" s="343">
        <v>0</v>
      </c>
      <c r="U65" s="343">
        <v>0</v>
      </c>
      <c r="V65" s="343">
        <v>4351</v>
      </c>
      <c r="W65" s="343">
        <v>87</v>
      </c>
      <c r="X65" s="343">
        <v>95372</v>
      </c>
      <c r="Y65" s="343">
        <v>25075</v>
      </c>
      <c r="Z65" s="343">
        <v>3116</v>
      </c>
      <c r="AA65" s="343">
        <v>0</v>
      </c>
      <c r="AB65" s="343">
        <v>0</v>
      </c>
      <c r="AC65" s="343">
        <v>0</v>
      </c>
      <c r="AD65" s="343">
        <v>0</v>
      </c>
      <c r="AE65" s="343">
        <v>0</v>
      </c>
      <c r="AF65" s="343">
        <v>0</v>
      </c>
      <c r="AG65" s="343">
        <v>0</v>
      </c>
      <c r="AH65" s="343">
        <v>3116</v>
      </c>
      <c r="AI65" s="343">
        <v>0</v>
      </c>
      <c r="AJ65" s="343">
        <v>0</v>
      </c>
      <c r="AK65" s="343">
        <v>0</v>
      </c>
      <c r="AL65" s="342" t="s">
        <v>2014</v>
      </c>
      <c r="AM65" s="342" t="s">
        <v>2455</v>
      </c>
      <c r="AN65" s="342" t="s">
        <v>2455</v>
      </c>
    </row>
    <row r="66" spans="1:40">
      <c r="A66" s="342" t="s">
        <v>1269</v>
      </c>
      <c r="B66" s="342">
        <v>20080</v>
      </c>
      <c r="C66" s="343">
        <v>20075</v>
      </c>
      <c r="D66" s="343">
        <v>39955</v>
      </c>
      <c r="E66" s="343">
        <v>30115</v>
      </c>
      <c r="F66" s="343">
        <v>806</v>
      </c>
      <c r="G66" s="343">
        <v>14</v>
      </c>
      <c r="H66" s="343">
        <v>1</v>
      </c>
      <c r="I66" s="343">
        <v>1</v>
      </c>
      <c r="J66" s="343">
        <v>60842</v>
      </c>
      <c r="K66" s="343">
        <v>50205</v>
      </c>
      <c r="L66" s="343">
        <v>1386</v>
      </c>
      <c r="M66" s="343">
        <v>0</v>
      </c>
      <c r="N66" s="343">
        <v>0</v>
      </c>
      <c r="O66" s="343">
        <v>0</v>
      </c>
      <c r="P66" s="343">
        <v>13285</v>
      </c>
      <c r="Q66" s="343">
        <v>0</v>
      </c>
      <c r="R66" s="343">
        <v>0</v>
      </c>
      <c r="S66" s="343">
        <v>0</v>
      </c>
      <c r="T66" s="343">
        <v>0</v>
      </c>
      <c r="U66" s="343">
        <v>0</v>
      </c>
      <c r="V66" s="343">
        <v>14671</v>
      </c>
      <c r="W66" s="343">
        <v>0</v>
      </c>
      <c r="X66" s="343">
        <v>75513</v>
      </c>
      <c r="Y66" s="343">
        <v>50205</v>
      </c>
      <c r="Z66" s="343">
        <v>5018</v>
      </c>
      <c r="AA66" s="343">
        <v>4200</v>
      </c>
      <c r="AB66" s="343">
        <v>0</v>
      </c>
      <c r="AC66" s="343">
        <v>0</v>
      </c>
      <c r="AD66" s="343">
        <v>12600</v>
      </c>
      <c r="AE66" s="343">
        <v>31</v>
      </c>
      <c r="AF66" s="343">
        <v>0</v>
      </c>
      <c r="AG66" s="343">
        <v>0</v>
      </c>
      <c r="AH66" s="343">
        <v>17618</v>
      </c>
      <c r="AI66" s="343">
        <v>4231</v>
      </c>
      <c r="AJ66" s="343">
        <v>0</v>
      </c>
      <c r="AK66" s="343">
        <v>0</v>
      </c>
      <c r="AL66" s="342" t="s">
        <v>1267</v>
      </c>
      <c r="AM66" s="342" t="s">
        <v>2461</v>
      </c>
      <c r="AN66" s="342" t="s">
        <v>2461</v>
      </c>
    </row>
    <row r="67" spans="1:40">
      <c r="A67" s="342" t="s">
        <v>1437</v>
      </c>
      <c r="B67" s="342">
        <v>0</v>
      </c>
      <c r="C67" s="343">
        <v>0</v>
      </c>
      <c r="D67" s="343">
        <v>260</v>
      </c>
      <c r="E67" s="343">
        <v>0</v>
      </c>
      <c r="F67" s="343">
        <v>2031</v>
      </c>
      <c r="G67" s="343">
        <v>0</v>
      </c>
      <c r="H67" s="343">
        <v>0</v>
      </c>
      <c r="I67" s="343">
        <v>0</v>
      </c>
      <c r="J67" s="343">
        <v>2291</v>
      </c>
      <c r="K67" s="343">
        <v>0</v>
      </c>
      <c r="L67" s="343">
        <v>510</v>
      </c>
      <c r="M67" s="343">
        <v>0</v>
      </c>
      <c r="N67" s="343">
        <v>0</v>
      </c>
      <c r="O67" s="343">
        <v>0</v>
      </c>
      <c r="P67" s="343">
        <v>0</v>
      </c>
      <c r="Q67" s="343">
        <v>0</v>
      </c>
      <c r="R67" s="343">
        <v>0</v>
      </c>
      <c r="S67" s="343">
        <v>0</v>
      </c>
      <c r="T67" s="343">
        <v>0</v>
      </c>
      <c r="U67" s="343">
        <v>0</v>
      </c>
      <c r="V67" s="343">
        <v>510</v>
      </c>
      <c r="W67" s="343">
        <v>0</v>
      </c>
      <c r="X67" s="343">
        <v>2801</v>
      </c>
      <c r="Y67" s="343">
        <v>0</v>
      </c>
      <c r="Z67" s="343">
        <v>426</v>
      </c>
      <c r="AA67" s="343">
        <v>0</v>
      </c>
      <c r="AB67" s="343">
        <v>0</v>
      </c>
      <c r="AC67" s="343">
        <v>0</v>
      </c>
      <c r="AD67" s="343">
        <v>27</v>
      </c>
      <c r="AE67" s="343">
        <v>0</v>
      </c>
      <c r="AF67" s="343">
        <v>0</v>
      </c>
      <c r="AG67" s="343">
        <v>0</v>
      </c>
      <c r="AH67" s="343">
        <v>453</v>
      </c>
      <c r="AI67" s="343">
        <v>0</v>
      </c>
      <c r="AJ67" s="343">
        <v>0</v>
      </c>
      <c r="AK67" s="343">
        <v>0</v>
      </c>
      <c r="AL67" s="342" t="s">
        <v>1435</v>
      </c>
      <c r="AM67" s="342" t="s">
        <v>2461</v>
      </c>
      <c r="AN67" s="342" t="s">
        <v>2461</v>
      </c>
    </row>
    <row r="68" spans="1:40">
      <c r="A68" s="342" t="s">
        <v>1510</v>
      </c>
      <c r="B68" s="342">
        <v>4319</v>
      </c>
      <c r="C68" s="343">
        <v>0</v>
      </c>
      <c r="D68" s="343">
        <v>2953</v>
      </c>
      <c r="E68" s="343">
        <v>0</v>
      </c>
      <c r="F68" s="343">
        <v>1380</v>
      </c>
      <c r="G68" s="343">
        <v>0</v>
      </c>
      <c r="H68" s="343">
        <v>0</v>
      </c>
      <c r="I68" s="343">
        <v>0</v>
      </c>
      <c r="J68" s="343">
        <v>8652</v>
      </c>
      <c r="K68" s="343">
        <v>0</v>
      </c>
      <c r="L68" s="343">
        <v>974</v>
      </c>
      <c r="M68" s="343">
        <v>0</v>
      </c>
      <c r="N68" s="343">
        <v>0</v>
      </c>
      <c r="O68" s="343">
        <v>0</v>
      </c>
      <c r="P68" s="343">
        <v>0</v>
      </c>
      <c r="Q68" s="343">
        <v>0</v>
      </c>
      <c r="R68" s="343">
        <v>0</v>
      </c>
      <c r="S68" s="343">
        <v>0</v>
      </c>
      <c r="T68" s="343">
        <v>0</v>
      </c>
      <c r="U68" s="343">
        <v>0</v>
      </c>
      <c r="V68" s="343">
        <v>974</v>
      </c>
      <c r="W68" s="343">
        <v>0</v>
      </c>
      <c r="X68" s="343">
        <v>9626</v>
      </c>
      <c r="Y68" s="343">
        <v>0</v>
      </c>
      <c r="Z68" s="343">
        <v>37</v>
      </c>
      <c r="AA68" s="343">
        <v>0</v>
      </c>
      <c r="AB68" s="343">
        <v>0</v>
      </c>
      <c r="AC68" s="343">
        <v>0</v>
      </c>
      <c r="AD68" s="343">
        <v>13</v>
      </c>
      <c r="AE68" s="343">
        <v>0</v>
      </c>
      <c r="AF68" s="343">
        <v>0</v>
      </c>
      <c r="AG68" s="343">
        <v>0</v>
      </c>
      <c r="AH68" s="343">
        <v>50</v>
      </c>
      <c r="AI68" s="343">
        <v>0</v>
      </c>
      <c r="AJ68" s="343">
        <v>0</v>
      </c>
      <c r="AK68" s="343">
        <v>0</v>
      </c>
      <c r="AL68" s="342" t="s">
        <v>1508</v>
      </c>
      <c r="AM68" s="342" t="s">
        <v>2461</v>
      </c>
      <c r="AN68" s="342" t="s">
        <v>2461</v>
      </c>
    </row>
    <row r="69" spans="1:40">
      <c r="A69" s="342" t="s">
        <v>1636</v>
      </c>
      <c r="B69" s="342">
        <v>0</v>
      </c>
      <c r="C69" s="343">
        <v>0</v>
      </c>
      <c r="D69" s="343">
        <v>2156</v>
      </c>
      <c r="E69" s="343">
        <v>0</v>
      </c>
      <c r="F69" s="343">
        <v>1722</v>
      </c>
      <c r="G69" s="343">
        <v>0</v>
      </c>
      <c r="H69" s="343">
        <v>90</v>
      </c>
      <c r="I69" s="343">
        <v>0</v>
      </c>
      <c r="J69" s="343">
        <v>3968</v>
      </c>
      <c r="K69" s="343">
        <v>0</v>
      </c>
      <c r="L69" s="343">
        <v>3802</v>
      </c>
      <c r="M69" s="343">
        <v>0</v>
      </c>
      <c r="N69" s="343">
        <v>2069</v>
      </c>
      <c r="O69" s="343">
        <v>0</v>
      </c>
      <c r="P69" s="343">
        <v>0</v>
      </c>
      <c r="Q69" s="343">
        <v>0</v>
      </c>
      <c r="R69" s="343">
        <v>0</v>
      </c>
      <c r="S69" s="343">
        <v>0</v>
      </c>
      <c r="T69" s="343">
        <v>0</v>
      </c>
      <c r="U69" s="343">
        <v>0</v>
      </c>
      <c r="V69" s="343">
        <v>3802</v>
      </c>
      <c r="W69" s="343">
        <v>0</v>
      </c>
      <c r="X69" s="343">
        <v>7770</v>
      </c>
      <c r="Y69" s="343">
        <v>0</v>
      </c>
      <c r="Z69" s="343">
        <v>21</v>
      </c>
      <c r="AA69" s="343">
        <v>0</v>
      </c>
      <c r="AB69" s="343">
        <v>0</v>
      </c>
      <c r="AC69" s="343">
        <v>0</v>
      </c>
      <c r="AD69" s="343">
        <v>117</v>
      </c>
      <c r="AE69" s="343">
        <v>0</v>
      </c>
      <c r="AF69" s="343">
        <v>0</v>
      </c>
      <c r="AG69" s="343">
        <v>0</v>
      </c>
      <c r="AH69" s="343">
        <v>138</v>
      </c>
      <c r="AI69" s="343">
        <v>0</v>
      </c>
      <c r="AJ69" s="343">
        <v>0</v>
      </c>
      <c r="AK69" s="343">
        <v>0</v>
      </c>
      <c r="AL69" s="342" t="s">
        <v>1634</v>
      </c>
      <c r="AM69" s="342" t="s">
        <v>2461</v>
      </c>
      <c r="AN69" s="342" t="s">
        <v>2461</v>
      </c>
    </row>
    <row r="70" spans="1:40">
      <c r="A70" s="342" t="s">
        <v>2019</v>
      </c>
      <c r="B70" s="342"/>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2" t="s">
        <v>2017</v>
      </c>
      <c r="AM70" s="342" t="s">
        <v>2461</v>
      </c>
      <c r="AN70" s="342" t="s">
        <v>2461</v>
      </c>
    </row>
    <row r="71" spans="1:40">
      <c r="A71" s="342" t="s">
        <v>1129</v>
      </c>
      <c r="B71" s="342">
        <v>33</v>
      </c>
      <c r="C71" s="343">
        <v>0</v>
      </c>
      <c r="D71" s="343">
        <v>4303</v>
      </c>
      <c r="E71" s="343">
        <v>0</v>
      </c>
      <c r="F71" s="343">
        <v>618</v>
      </c>
      <c r="G71" s="343">
        <v>0</v>
      </c>
      <c r="H71" s="343">
        <v>214</v>
      </c>
      <c r="I71" s="343">
        <v>0</v>
      </c>
      <c r="J71" s="343">
        <v>5168</v>
      </c>
      <c r="K71" s="343">
        <v>0</v>
      </c>
      <c r="L71" s="343">
        <v>2229</v>
      </c>
      <c r="M71" s="343">
        <v>0</v>
      </c>
      <c r="N71" s="343">
        <v>0</v>
      </c>
      <c r="O71" s="343">
        <v>0</v>
      </c>
      <c r="P71" s="343">
        <v>0</v>
      </c>
      <c r="Q71" s="343">
        <v>0</v>
      </c>
      <c r="R71" s="343">
        <v>0</v>
      </c>
      <c r="S71" s="343">
        <v>0</v>
      </c>
      <c r="T71" s="343">
        <v>0</v>
      </c>
      <c r="U71" s="343">
        <v>0</v>
      </c>
      <c r="V71" s="343">
        <v>2229</v>
      </c>
      <c r="W71" s="343">
        <v>0</v>
      </c>
      <c r="X71" s="343">
        <v>7397</v>
      </c>
      <c r="Y71" s="343">
        <v>0</v>
      </c>
      <c r="Z71" s="343">
        <v>350</v>
      </c>
      <c r="AA71" s="343">
        <v>0</v>
      </c>
      <c r="AB71" s="343">
        <v>0</v>
      </c>
      <c r="AC71" s="343">
        <v>0</v>
      </c>
      <c r="AD71" s="343">
        <v>0</v>
      </c>
      <c r="AE71" s="343">
        <v>0</v>
      </c>
      <c r="AF71" s="343">
        <v>0</v>
      </c>
      <c r="AG71" s="343">
        <v>0</v>
      </c>
      <c r="AH71" s="343">
        <v>350</v>
      </c>
      <c r="AI71" s="343">
        <v>0</v>
      </c>
      <c r="AJ71" s="343">
        <v>0</v>
      </c>
      <c r="AK71" s="343">
        <v>0</v>
      </c>
      <c r="AL71" s="342" t="s">
        <v>1127</v>
      </c>
      <c r="AM71" s="342" t="s">
        <v>2461</v>
      </c>
      <c r="AN71" s="342" t="s">
        <v>2461</v>
      </c>
    </row>
    <row r="72" spans="1:40">
      <c r="A72" s="342" t="s">
        <v>1203</v>
      </c>
      <c r="B72" s="342">
        <v>105</v>
      </c>
      <c r="C72" s="343">
        <v>105</v>
      </c>
      <c r="D72" s="343">
        <v>5236</v>
      </c>
      <c r="E72" s="343">
        <v>4167</v>
      </c>
      <c r="F72" s="343">
        <v>1236</v>
      </c>
      <c r="G72" s="343">
        <v>147</v>
      </c>
      <c r="H72" s="343">
        <v>0</v>
      </c>
      <c r="I72" s="343">
        <v>0</v>
      </c>
      <c r="J72" s="343">
        <v>6577</v>
      </c>
      <c r="K72" s="343">
        <v>4419</v>
      </c>
      <c r="L72" s="343">
        <v>107</v>
      </c>
      <c r="M72" s="343">
        <v>0</v>
      </c>
      <c r="N72" s="343">
        <v>0</v>
      </c>
      <c r="O72" s="343">
        <v>0</v>
      </c>
      <c r="P72" s="343">
        <v>105</v>
      </c>
      <c r="Q72" s="343">
        <v>0</v>
      </c>
      <c r="R72" s="343">
        <v>105</v>
      </c>
      <c r="S72" s="343">
        <v>0</v>
      </c>
      <c r="T72" s="343">
        <v>0</v>
      </c>
      <c r="U72" s="343">
        <v>0</v>
      </c>
      <c r="V72" s="343">
        <v>212</v>
      </c>
      <c r="W72" s="343">
        <v>0</v>
      </c>
      <c r="X72" s="343">
        <v>6789</v>
      </c>
      <c r="Y72" s="343">
        <v>4419</v>
      </c>
      <c r="Z72" s="343">
        <v>1343</v>
      </c>
      <c r="AA72" s="343">
        <v>1167</v>
      </c>
      <c r="AB72" s="343">
        <v>0</v>
      </c>
      <c r="AC72" s="343">
        <v>0</v>
      </c>
      <c r="AD72" s="343">
        <v>0</v>
      </c>
      <c r="AE72" s="343">
        <v>0</v>
      </c>
      <c r="AF72" s="343">
        <v>0</v>
      </c>
      <c r="AG72" s="343">
        <v>0</v>
      </c>
      <c r="AH72" s="343">
        <v>1343</v>
      </c>
      <c r="AI72" s="343">
        <v>1167</v>
      </c>
      <c r="AJ72" s="343">
        <v>0</v>
      </c>
      <c r="AK72" s="343">
        <v>0</v>
      </c>
      <c r="AL72" s="342" t="s">
        <v>1201</v>
      </c>
      <c r="AM72" s="342" t="s">
        <v>2461</v>
      </c>
      <c r="AN72" s="342" t="s">
        <v>2461</v>
      </c>
    </row>
    <row r="73" spans="1:40">
      <c r="A73" s="342" t="s">
        <v>1325</v>
      </c>
      <c r="B73" s="342">
        <v>1506</v>
      </c>
      <c r="C73" s="343">
        <v>1506</v>
      </c>
      <c r="D73" s="343">
        <v>18080</v>
      </c>
      <c r="E73" s="343">
        <v>14976</v>
      </c>
      <c r="F73" s="343">
        <v>225</v>
      </c>
      <c r="G73" s="343">
        <v>30</v>
      </c>
      <c r="H73" s="343">
        <v>0</v>
      </c>
      <c r="I73" s="343">
        <v>0</v>
      </c>
      <c r="J73" s="343">
        <v>19811</v>
      </c>
      <c r="K73" s="343">
        <v>16512</v>
      </c>
      <c r="L73" s="343">
        <v>760</v>
      </c>
      <c r="M73" s="343">
        <v>0</v>
      </c>
      <c r="N73" s="343">
        <v>0</v>
      </c>
      <c r="O73" s="343">
        <v>0</v>
      </c>
      <c r="P73" s="343">
        <v>0</v>
      </c>
      <c r="Q73" s="343">
        <v>0</v>
      </c>
      <c r="R73" s="343">
        <v>0</v>
      </c>
      <c r="S73" s="343">
        <v>0</v>
      </c>
      <c r="T73" s="343">
        <v>0</v>
      </c>
      <c r="U73" s="343">
        <v>0</v>
      </c>
      <c r="V73" s="343">
        <v>760</v>
      </c>
      <c r="W73" s="343">
        <v>0</v>
      </c>
      <c r="X73" s="343">
        <v>20571</v>
      </c>
      <c r="Y73" s="343">
        <v>16512</v>
      </c>
      <c r="Z73" s="343">
        <v>4808</v>
      </c>
      <c r="AA73" s="343">
        <v>3110</v>
      </c>
      <c r="AB73" s="343">
        <v>0</v>
      </c>
      <c r="AC73" s="343">
        <v>0</v>
      </c>
      <c r="AD73" s="343">
        <v>0</v>
      </c>
      <c r="AE73" s="343">
        <v>0</v>
      </c>
      <c r="AF73" s="343">
        <v>0</v>
      </c>
      <c r="AG73" s="343">
        <v>0</v>
      </c>
      <c r="AH73" s="343">
        <v>4808</v>
      </c>
      <c r="AI73" s="343">
        <v>3110</v>
      </c>
      <c r="AJ73" s="343">
        <v>0</v>
      </c>
      <c r="AK73" s="343">
        <v>0</v>
      </c>
      <c r="AL73" s="342" t="s">
        <v>1323</v>
      </c>
      <c r="AM73" s="342" t="s">
        <v>2461</v>
      </c>
      <c r="AN73" s="342" t="s">
        <v>2461</v>
      </c>
    </row>
    <row r="74" spans="1:40">
      <c r="A74" s="342" t="s">
        <v>1392</v>
      </c>
      <c r="B74" s="342">
        <v>2281</v>
      </c>
      <c r="C74" s="343">
        <v>0</v>
      </c>
      <c r="D74" s="343">
        <v>2120</v>
      </c>
      <c r="E74" s="343">
        <v>0</v>
      </c>
      <c r="F74" s="343">
        <v>567</v>
      </c>
      <c r="G74" s="343">
        <v>0</v>
      </c>
      <c r="H74" s="343">
        <v>82</v>
      </c>
      <c r="I74" s="343">
        <v>0</v>
      </c>
      <c r="J74" s="343">
        <v>5050</v>
      </c>
      <c r="K74" s="343">
        <v>0</v>
      </c>
      <c r="L74" s="343">
        <v>794</v>
      </c>
      <c r="M74" s="343">
        <v>0</v>
      </c>
      <c r="N74" s="343">
        <v>0</v>
      </c>
      <c r="O74" s="343">
        <v>0</v>
      </c>
      <c r="P74" s="343">
        <v>0</v>
      </c>
      <c r="Q74" s="343">
        <v>0</v>
      </c>
      <c r="R74" s="343">
        <v>0</v>
      </c>
      <c r="S74" s="343">
        <v>0</v>
      </c>
      <c r="T74" s="343">
        <v>0</v>
      </c>
      <c r="U74" s="343">
        <v>0</v>
      </c>
      <c r="V74" s="343">
        <v>794</v>
      </c>
      <c r="W74" s="343">
        <v>0</v>
      </c>
      <c r="X74" s="343">
        <v>5844</v>
      </c>
      <c r="Y74" s="343">
        <v>0</v>
      </c>
      <c r="Z74" s="343">
        <v>0</v>
      </c>
      <c r="AA74" s="343">
        <v>0</v>
      </c>
      <c r="AB74" s="343">
        <v>0</v>
      </c>
      <c r="AC74" s="343">
        <v>0</v>
      </c>
      <c r="AD74" s="343">
        <v>0</v>
      </c>
      <c r="AE74" s="343">
        <v>0</v>
      </c>
      <c r="AF74" s="343">
        <v>0</v>
      </c>
      <c r="AG74" s="343">
        <v>0</v>
      </c>
      <c r="AH74" s="343">
        <v>0</v>
      </c>
      <c r="AI74" s="343">
        <v>0</v>
      </c>
      <c r="AJ74" s="343">
        <v>0</v>
      </c>
      <c r="AK74" s="343">
        <v>0</v>
      </c>
      <c r="AL74" s="342" t="s">
        <v>1390</v>
      </c>
      <c r="AM74" s="342" t="s">
        <v>2461</v>
      </c>
      <c r="AN74" s="342" t="s">
        <v>2461</v>
      </c>
    </row>
    <row r="75" spans="1:40">
      <c r="A75" s="342" t="s">
        <v>1489</v>
      </c>
      <c r="B75" s="342">
        <v>0</v>
      </c>
      <c r="C75" s="343">
        <v>0</v>
      </c>
      <c r="D75" s="343">
        <v>464</v>
      </c>
      <c r="E75" s="343">
        <v>0</v>
      </c>
      <c r="F75" s="343">
        <v>788</v>
      </c>
      <c r="G75" s="343">
        <v>0</v>
      </c>
      <c r="H75" s="343">
        <v>0</v>
      </c>
      <c r="I75" s="343">
        <v>0</v>
      </c>
      <c r="J75" s="343">
        <v>1252</v>
      </c>
      <c r="K75" s="343">
        <v>0</v>
      </c>
      <c r="L75" s="343">
        <v>828</v>
      </c>
      <c r="M75" s="343">
        <v>0</v>
      </c>
      <c r="N75" s="343">
        <v>0</v>
      </c>
      <c r="O75" s="343">
        <v>0</v>
      </c>
      <c r="P75" s="343">
        <v>0</v>
      </c>
      <c r="Q75" s="343">
        <v>0</v>
      </c>
      <c r="R75" s="343">
        <v>0</v>
      </c>
      <c r="S75" s="343">
        <v>0</v>
      </c>
      <c r="T75" s="343">
        <v>0</v>
      </c>
      <c r="U75" s="343">
        <v>0</v>
      </c>
      <c r="V75" s="343">
        <v>828</v>
      </c>
      <c r="W75" s="343">
        <v>0</v>
      </c>
      <c r="X75" s="343">
        <v>2080</v>
      </c>
      <c r="Y75" s="343">
        <v>0</v>
      </c>
      <c r="Z75" s="343">
        <v>6</v>
      </c>
      <c r="AA75" s="343">
        <v>0</v>
      </c>
      <c r="AB75" s="343">
        <v>0</v>
      </c>
      <c r="AC75" s="343">
        <v>0</v>
      </c>
      <c r="AD75" s="343">
        <v>0</v>
      </c>
      <c r="AE75" s="343">
        <v>0</v>
      </c>
      <c r="AF75" s="343">
        <v>0</v>
      </c>
      <c r="AG75" s="343">
        <v>0</v>
      </c>
      <c r="AH75" s="343">
        <v>6</v>
      </c>
      <c r="AI75" s="343">
        <v>0</v>
      </c>
      <c r="AJ75" s="343">
        <v>0</v>
      </c>
      <c r="AK75" s="343">
        <v>0</v>
      </c>
      <c r="AL75" s="342" t="s">
        <v>1487</v>
      </c>
      <c r="AM75" s="342" t="s">
        <v>2461</v>
      </c>
      <c r="AN75" s="342" t="s">
        <v>2461</v>
      </c>
    </row>
    <row r="76" spans="1:40">
      <c r="A76" s="342" t="s">
        <v>1615</v>
      </c>
      <c r="B76" s="342">
        <v>1089</v>
      </c>
      <c r="C76" s="343">
        <v>1021</v>
      </c>
      <c r="D76" s="343">
        <v>6490</v>
      </c>
      <c r="E76" s="343">
        <v>3341</v>
      </c>
      <c r="F76" s="343">
        <v>478</v>
      </c>
      <c r="G76" s="343">
        <v>0</v>
      </c>
      <c r="H76" s="343">
        <v>0</v>
      </c>
      <c r="I76" s="343">
        <v>0</v>
      </c>
      <c r="J76" s="343">
        <v>8057</v>
      </c>
      <c r="K76" s="343">
        <v>4362</v>
      </c>
      <c r="L76" s="343">
        <v>489</v>
      </c>
      <c r="M76" s="343">
        <v>70</v>
      </c>
      <c r="N76" s="343">
        <v>0</v>
      </c>
      <c r="O76" s="343">
        <v>0</v>
      </c>
      <c r="P76" s="343">
        <v>0</v>
      </c>
      <c r="Q76" s="343">
        <v>0</v>
      </c>
      <c r="R76" s="343">
        <v>0</v>
      </c>
      <c r="S76" s="343">
        <v>0</v>
      </c>
      <c r="T76" s="343">
        <v>0</v>
      </c>
      <c r="U76" s="343">
        <v>0</v>
      </c>
      <c r="V76" s="343">
        <v>489</v>
      </c>
      <c r="W76" s="343">
        <v>70</v>
      </c>
      <c r="X76" s="343">
        <v>8546</v>
      </c>
      <c r="Y76" s="343">
        <v>4362</v>
      </c>
      <c r="Z76" s="343">
        <v>1139</v>
      </c>
      <c r="AA76" s="343">
        <v>1139</v>
      </c>
      <c r="AB76" s="343">
        <v>0</v>
      </c>
      <c r="AC76" s="343">
        <v>0</v>
      </c>
      <c r="AD76" s="343">
        <v>0</v>
      </c>
      <c r="AE76" s="343">
        <v>0</v>
      </c>
      <c r="AF76" s="343">
        <v>0</v>
      </c>
      <c r="AG76" s="343">
        <v>0</v>
      </c>
      <c r="AH76" s="343">
        <v>1139</v>
      </c>
      <c r="AI76" s="343">
        <v>1139</v>
      </c>
      <c r="AJ76" s="343">
        <v>0</v>
      </c>
      <c r="AK76" s="343">
        <v>0</v>
      </c>
      <c r="AL76" s="342" t="s">
        <v>1613</v>
      </c>
      <c r="AM76" s="342" t="s">
        <v>2461</v>
      </c>
      <c r="AN76" s="342" t="s">
        <v>2461</v>
      </c>
    </row>
    <row r="77" spans="1:40">
      <c r="A77" s="342" t="s">
        <v>1824</v>
      </c>
      <c r="B77" s="342">
        <v>1780</v>
      </c>
      <c r="C77" s="343">
        <v>1550</v>
      </c>
      <c r="D77" s="343">
        <v>24907</v>
      </c>
      <c r="E77" s="343">
        <v>15793</v>
      </c>
      <c r="F77" s="343">
        <v>1605</v>
      </c>
      <c r="G77" s="343">
        <v>0</v>
      </c>
      <c r="H77" s="343">
        <v>0</v>
      </c>
      <c r="I77" s="343">
        <v>0</v>
      </c>
      <c r="J77" s="343">
        <v>28292</v>
      </c>
      <c r="K77" s="343">
        <v>17343</v>
      </c>
      <c r="L77" s="343">
        <v>829</v>
      </c>
      <c r="M77" s="343">
        <v>53</v>
      </c>
      <c r="N77" s="343">
        <v>0</v>
      </c>
      <c r="O77" s="343">
        <v>0</v>
      </c>
      <c r="P77" s="343">
        <v>0</v>
      </c>
      <c r="Q77" s="343">
        <v>0</v>
      </c>
      <c r="R77" s="343">
        <v>0</v>
      </c>
      <c r="S77" s="343">
        <v>0</v>
      </c>
      <c r="T77" s="343">
        <v>0</v>
      </c>
      <c r="U77" s="343">
        <v>0</v>
      </c>
      <c r="V77" s="343">
        <v>829</v>
      </c>
      <c r="W77" s="343">
        <v>53</v>
      </c>
      <c r="X77" s="343">
        <v>29121</v>
      </c>
      <c r="Y77" s="343">
        <v>17343</v>
      </c>
      <c r="Z77" s="343">
        <v>1740</v>
      </c>
      <c r="AA77" s="343">
        <v>1461</v>
      </c>
      <c r="AB77" s="343">
        <v>0</v>
      </c>
      <c r="AC77" s="343">
        <v>0</v>
      </c>
      <c r="AD77" s="343">
        <v>35</v>
      </c>
      <c r="AE77" s="343">
        <v>0</v>
      </c>
      <c r="AF77" s="343">
        <v>0</v>
      </c>
      <c r="AG77" s="343">
        <v>0</v>
      </c>
      <c r="AH77" s="343">
        <v>1775</v>
      </c>
      <c r="AI77" s="343">
        <v>1461</v>
      </c>
      <c r="AJ77" s="343">
        <v>0</v>
      </c>
      <c r="AK77" s="343">
        <v>0</v>
      </c>
      <c r="AL77" s="342" t="s">
        <v>1822</v>
      </c>
      <c r="AM77" s="342" t="s">
        <v>2461</v>
      </c>
      <c r="AN77" s="342" t="s">
        <v>2461</v>
      </c>
    </row>
    <row r="78" spans="1:40">
      <c r="A78" s="342" t="s">
        <v>2022</v>
      </c>
      <c r="B78" s="342">
        <v>529</v>
      </c>
      <c r="C78" s="343">
        <v>529</v>
      </c>
      <c r="D78" s="343">
        <v>2451</v>
      </c>
      <c r="E78" s="343">
        <v>1553</v>
      </c>
      <c r="F78" s="343">
        <v>446</v>
      </c>
      <c r="G78" s="343">
        <v>0</v>
      </c>
      <c r="H78" s="343">
        <v>0</v>
      </c>
      <c r="I78" s="343">
        <v>0</v>
      </c>
      <c r="J78" s="343">
        <v>3426</v>
      </c>
      <c r="K78" s="343">
        <v>2082</v>
      </c>
      <c r="L78" s="343">
        <v>1710</v>
      </c>
      <c r="M78" s="343">
        <v>690</v>
      </c>
      <c r="N78" s="343">
        <v>0</v>
      </c>
      <c r="O78" s="343">
        <v>0</v>
      </c>
      <c r="P78" s="343">
        <v>0</v>
      </c>
      <c r="Q78" s="343">
        <v>0</v>
      </c>
      <c r="R78" s="343">
        <v>0</v>
      </c>
      <c r="S78" s="343">
        <v>0</v>
      </c>
      <c r="T78" s="343">
        <v>0</v>
      </c>
      <c r="U78" s="343">
        <v>0</v>
      </c>
      <c r="V78" s="343">
        <v>1710</v>
      </c>
      <c r="W78" s="343">
        <v>690</v>
      </c>
      <c r="X78" s="343">
        <v>5136</v>
      </c>
      <c r="Y78" s="343">
        <v>2082</v>
      </c>
      <c r="Z78" s="343">
        <v>295</v>
      </c>
      <c r="AA78" s="343">
        <v>295</v>
      </c>
      <c r="AB78" s="343">
        <v>0</v>
      </c>
      <c r="AC78" s="343">
        <v>0</v>
      </c>
      <c r="AD78" s="343">
        <v>1557</v>
      </c>
      <c r="AE78" s="343">
        <v>631</v>
      </c>
      <c r="AF78" s="343">
        <v>0</v>
      </c>
      <c r="AG78" s="343">
        <v>0</v>
      </c>
      <c r="AH78" s="343">
        <v>1852</v>
      </c>
      <c r="AI78" s="343">
        <v>926</v>
      </c>
      <c r="AJ78" s="343">
        <v>0</v>
      </c>
      <c r="AK78" s="343">
        <v>0</v>
      </c>
      <c r="AL78" s="342" t="s">
        <v>2020</v>
      </c>
      <c r="AM78" s="342" t="s">
        <v>2461</v>
      </c>
      <c r="AN78" s="342" t="s">
        <v>2461</v>
      </c>
    </row>
    <row r="79" spans="1:40">
      <c r="A79" s="342" t="s">
        <v>1440</v>
      </c>
      <c r="B79" s="342">
        <v>636</v>
      </c>
      <c r="C79" s="343">
        <v>636</v>
      </c>
      <c r="D79" s="343">
        <v>7401</v>
      </c>
      <c r="E79" s="343">
        <v>5530</v>
      </c>
      <c r="F79" s="343">
        <v>1057</v>
      </c>
      <c r="G79" s="343">
        <v>0</v>
      </c>
      <c r="H79" s="343">
        <v>0</v>
      </c>
      <c r="I79" s="343">
        <v>0</v>
      </c>
      <c r="J79" s="343">
        <v>9094</v>
      </c>
      <c r="K79" s="343">
        <v>6166</v>
      </c>
      <c r="L79" s="343">
        <v>1060</v>
      </c>
      <c r="M79" s="343">
        <v>0</v>
      </c>
      <c r="N79" s="343">
        <v>0</v>
      </c>
      <c r="O79" s="343">
        <v>0</v>
      </c>
      <c r="P79" s="343">
        <v>42</v>
      </c>
      <c r="Q79" s="343">
        <v>0</v>
      </c>
      <c r="R79" s="343">
        <v>0</v>
      </c>
      <c r="S79" s="343">
        <v>0</v>
      </c>
      <c r="T79" s="343">
        <v>0</v>
      </c>
      <c r="U79" s="343">
        <v>0</v>
      </c>
      <c r="V79" s="343">
        <v>1102</v>
      </c>
      <c r="W79" s="343">
        <v>0</v>
      </c>
      <c r="X79" s="343">
        <v>10196</v>
      </c>
      <c r="Y79" s="343">
        <v>6166</v>
      </c>
      <c r="Z79" s="343">
        <v>1291</v>
      </c>
      <c r="AA79" s="343">
        <v>1209</v>
      </c>
      <c r="AB79" s="343">
        <v>0</v>
      </c>
      <c r="AC79" s="343">
        <v>0</v>
      </c>
      <c r="AD79" s="343">
        <v>0</v>
      </c>
      <c r="AE79" s="343">
        <v>0</v>
      </c>
      <c r="AF79" s="343">
        <v>0</v>
      </c>
      <c r="AG79" s="343">
        <v>0</v>
      </c>
      <c r="AH79" s="343">
        <v>1291</v>
      </c>
      <c r="AI79" s="343">
        <v>1209</v>
      </c>
      <c r="AJ79" s="343">
        <v>0</v>
      </c>
      <c r="AK79" s="343">
        <v>0</v>
      </c>
      <c r="AL79" s="342" t="s">
        <v>1438</v>
      </c>
      <c r="AM79" s="342" t="s">
        <v>2461</v>
      </c>
      <c r="AN79" s="342" t="s">
        <v>2461</v>
      </c>
    </row>
    <row r="80" spans="1:40">
      <c r="A80" s="342" t="s">
        <v>1501</v>
      </c>
      <c r="B80" s="342">
        <v>3769</v>
      </c>
      <c r="C80" s="343">
        <v>3267</v>
      </c>
      <c r="D80" s="343">
        <v>12436</v>
      </c>
      <c r="E80" s="343">
        <v>11907</v>
      </c>
      <c r="F80" s="343">
        <v>752</v>
      </c>
      <c r="G80" s="343">
        <v>0</v>
      </c>
      <c r="H80" s="343">
        <v>0</v>
      </c>
      <c r="I80" s="343">
        <v>0</v>
      </c>
      <c r="J80" s="343">
        <v>16957</v>
      </c>
      <c r="K80" s="343">
        <v>15174</v>
      </c>
      <c r="L80" s="343">
        <v>1164</v>
      </c>
      <c r="M80" s="343">
        <v>0</v>
      </c>
      <c r="N80" s="343">
        <v>165</v>
      </c>
      <c r="O80" s="343">
        <v>0</v>
      </c>
      <c r="P80" s="343">
        <v>0</v>
      </c>
      <c r="Q80" s="343">
        <v>0</v>
      </c>
      <c r="R80" s="343">
        <v>0</v>
      </c>
      <c r="S80" s="343">
        <v>0</v>
      </c>
      <c r="T80" s="343">
        <v>0</v>
      </c>
      <c r="U80" s="343">
        <v>0</v>
      </c>
      <c r="V80" s="343">
        <v>1164</v>
      </c>
      <c r="W80" s="343">
        <v>0</v>
      </c>
      <c r="X80" s="343">
        <v>18121</v>
      </c>
      <c r="Y80" s="343">
        <v>15174</v>
      </c>
      <c r="Z80" s="343">
        <v>3065</v>
      </c>
      <c r="AA80" s="343">
        <v>3040</v>
      </c>
      <c r="AB80" s="343">
        <v>0</v>
      </c>
      <c r="AC80" s="343">
        <v>0</v>
      </c>
      <c r="AD80" s="343">
        <v>0</v>
      </c>
      <c r="AE80" s="343">
        <v>0</v>
      </c>
      <c r="AF80" s="343">
        <v>0</v>
      </c>
      <c r="AG80" s="343">
        <v>0</v>
      </c>
      <c r="AH80" s="343">
        <v>3065</v>
      </c>
      <c r="AI80" s="343">
        <v>3040</v>
      </c>
      <c r="AJ80" s="343">
        <v>0</v>
      </c>
      <c r="AK80" s="343">
        <v>0</v>
      </c>
      <c r="AL80" s="342" t="s">
        <v>1499</v>
      </c>
      <c r="AM80" s="342" t="s">
        <v>2461</v>
      </c>
      <c r="AN80" s="342" t="s">
        <v>2461</v>
      </c>
    </row>
    <row r="81" spans="1:40">
      <c r="A81" s="342" t="s">
        <v>1776</v>
      </c>
      <c r="B81" s="342">
        <v>1083</v>
      </c>
      <c r="C81" s="343">
        <v>0</v>
      </c>
      <c r="D81" s="343">
        <v>5938</v>
      </c>
      <c r="E81" s="343">
        <v>5886</v>
      </c>
      <c r="F81" s="343">
        <v>632</v>
      </c>
      <c r="G81" s="343">
        <v>106</v>
      </c>
      <c r="H81" s="343">
        <v>0</v>
      </c>
      <c r="I81" s="343">
        <v>0</v>
      </c>
      <c r="J81" s="343">
        <v>7653</v>
      </c>
      <c r="K81" s="343">
        <v>5992</v>
      </c>
      <c r="L81" s="343">
        <v>743</v>
      </c>
      <c r="M81" s="343">
        <v>234</v>
      </c>
      <c r="N81" s="343">
        <v>0</v>
      </c>
      <c r="O81" s="343">
        <v>0</v>
      </c>
      <c r="P81" s="343">
        <v>2405</v>
      </c>
      <c r="Q81" s="343">
        <v>0</v>
      </c>
      <c r="R81" s="343">
        <v>0</v>
      </c>
      <c r="S81" s="343">
        <v>0</v>
      </c>
      <c r="T81" s="343">
        <v>0</v>
      </c>
      <c r="U81" s="343">
        <v>0</v>
      </c>
      <c r="V81" s="343">
        <v>3148</v>
      </c>
      <c r="W81" s="343">
        <v>234</v>
      </c>
      <c r="X81" s="343">
        <v>10801</v>
      </c>
      <c r="Y81" s="343">
        <v>5992</v>
      </c>
      <c r="Z81" s="343">
        <v>873</v>
      </c>
      <c r="AA81" s="343">
        <v>783</v>
      </c>
      <c r="AB81" s="343">
        <v>0</v>
      </c>
      <c r="AC81" s="343">
        <v>0</v>
      </c>
      <c r="AD81" s="343">
        <v>0</v>
      </c>
      <c r="AE81" s="343">
        <v>0</v>
      </c>
      <c r="AF81" s="343">
        <v>0</v>
      </c>
      <c r="AG81" s="343">
        <v>0</v>
      </c>
      <c r="AH81" s="343">
        <v>873</v>
      </c>
      <c r="AI81" s="343">
        <v>783</v>
      </c>
      <c r="AJ81" s="343">
        <v>0</v>
      </c>
      <c r="AK81" s="343">
        <v>0</v>
      </c>
      <c r="AL81" s="342" t="s">
        <v>1774</v>
      </c>
      <c r="AM81" s="342" t="s">
        <v>2461</v>
      </c>
      <c r="AN81" s="342" t="s">
        <v>2461</v>
      </c>
    </row>
    <row r="82" spans="1:40">
      <c r="A82" s="342" t="s">
        <v>1818</v>
      </c>
      <c r="B82" s="342">
        <v>2528</v>
      </c>
      <c r="C82" s="343">
        <v>0</v>
      </c>
      <c r="D82" s="343">
        <v>4433</v>
      </c>
      <c r="E82" s="343">
        <v>0</v>
      </c>
      <c r="F82" s="343">
        <v>0</v>
      </c>
      <c r="G82" s="343">
        <v>0</v>
      </c>
      <c r="H82" s="343">
        <v>236</v>
      </c>
      <c r="I82" s="343">
        <v>0</v>
      </c>
      <c r="J82" s="343">
        <v>7197</v>
      </c>
      <c r="K82" s="343">
        <v>0</v>
      </c>
      <c r="L82" s="343">
        <v>1101</v>
      </c>
      <c r="M82" s="343">
        <v>0</v>
      </c>
      <c r="N82" s="343">
        <v>0</v>
      </c>
      <c r="O82" s="343">
        <v>0</v>
      </c>
      <c r="P82" s="343">
        <v>0</v>
      </c>
      <c r="Q82" s="343">
        <v>0</v>
      </c>
      <c r="R82" s="343">
        <v>0</v>
      </c>
      <c r="S82" s="343">
        <v>0</v>
      </c>
      <c r="T82" s="343">
        <v>0</v>
      </c>
      <c r="U82" s="343">
        <v>0</v>
      </c>
      <c r="V82" s="343">
        <v>1101</v>
      </c>
      <c r="W82" s="343">
        <v>0</v>
      </c>
      <c r="X82" s="343">
        <v>8298</v>
      </c>
      <c r="Y82" s="343">
        <v>0</v>
      </c>
      <c r="Z82" s="343">
        <v>0</v>
      </c>
      <c r="AA82" s="343">
        <v>0</v>
      </c>
      <c r="AB82" s="343">
        <v>0</v>
      </c>
      <c r="AC82" s="343">
        <v>0</v>
      </c>
      <c r="AD82" s="343">
        <v>0</v>
      </c>
      <c r="AE82" s="343">
        <v>0</v>
      </c>
      <c r="AF82" s="343">
        <v>0</v>
      </c>
      <c r="AG82" s="343">
        <v>0</v>
      </c>
      <c r="AH82" s="343">
        <v>0</v>
      </c>
      <c r="AI82" s="343">
        <v>0</v>
      </c>
      <c r="AJ82" s="343">
        <v>0</v>
      </c>
      <c r="AK82" s="343">
        <v>0</v>
      </c>
      <c r="AL82" s="342" t="s">
        <v>1816</v>
      </c>
      <c r="AM82" s="342" t="s">
        <v>2461</v>
      </c>
      <c r="AN82" s="342" t="s">
        <v>2461</v>
      </c>
    </row>
    <row r="83" spans="1:40">
      <c r="A83" s="342" t="s">
        <v>2031</v>
      </c>
      <c r="B83" s="342">
        <v>0</v>
      </c>
      <c r="C83" s="343">
        <v>0</v>
      </c>
      <c r="D83" s="343">
        <v>5520</v>
      </c>
      <c r="E83" s="343">
        <v>0</v>
      </c>
      <c r="F83" s="343">
        <v>1443</v>
      </c>
      <c r="G83" s="343">
        <v>0</v>
      </c>
      <c r="H83" s="343">
        <v>70</v>
      </c>
      <c r="I83" s="343">
        <v>0</v>
      </c>
      <c r="J83" s="343">
        <v>7033</v>
      </c>
      <c r="K83" s="343">
        <v>0</v>
      </c>
      <c r="L83" s="343">
        <v>885</v>
      </c>
      <c r="M83" s="343">
        <v>0</v>
      </c>
      <c r="N83" s="343">
        <v>0</v>
      </c>
      <c r="O83" s="343">
        <v>0</v>
      </c>
      <c r="P83" s="343">
        <v>0</v>
      </c>
      <c r="Q83" s="343">
        <v>0</v>
      </c>
      <c r="R83" s="343">
        <v>0</v>
      </c>
      <c r="S83" s="343">
        <v>0</v>
      </c>
      <c r="T83" s="343">
        <v>0</v>
      </c>
      <c r="U83" s="343">
        <v>0</v>
      </c>
      <c r="V83" s="343">
        <v>885</v>
      </c>
      <c r="W83" s="343">
        <v>0</v>
      </c>
      <c r="X83" s="343">
        <v>7918</v>
      </c>
      <c r="Y83" s="343">
        <v>0</v>
      </c>
      <c r="Z83" s="343">
        <v>97</v>
      </c>
      <c r="AA83" s="343">
        <v>0</v>
      </c>
      <c r="AB83" s="343">
        <v>0</v>
      </c>
      <c r="AC83" s="343">
        <v>0</v>
      </c>
      <c r="AD83" s="343">
        <v>0</v>
      </c>
      <c r="AE83" s="343">
        <v>0</v>
      </c>
      <c r="AF83" s="343">
        <v>0</v>
      </c>
      <c r="AG83" s="343">
        <v>0</v>
      </c>
      <c r="AH83" s="343">
        <v>97</v>
      </c>
      <c r="AI83" s="343">
        <v>0</v>
      </c>
      <c r="AJ83" s="343">
        <v>0</v>
      </c>
      <c r="AK83" s="343">
        <v>0</v>
      </c>
      <c r="AL83" s="342" t="s">
        <v>2029</v>
      </c>
      <c r="AM83" s="342" t="s">
        <v>2461</v>
      </c>
      <c r="AN83" s="342" t="s">
        <v>2461</v>
      </c>
    </row>
    <row r="84" spans="1:40">
      <c r="A84" s="342" t="s">
        <v>2157</v>
      </c>
      <c r="B84" s="342">
        <v>4510</v>
      </c>
      <c r="C84" s="343">
        <v>0</v>
      </c>
      <c r="D84" s="343">
        <v>1390</v>
      </c>
      <c r="E84" s="343">
        <v>0</v>
      </c>
      <c r="F84" s="343">
        <v>453</v>
      </c>
      <c r="G84" s="343">
        <v>0</v>
      </c>
      <c r="H84" s="343">
        <v>1163</v>
      </c>
      <c r="I84" s="343">
        <v>0</v>
      </c>
      <c r="J84" s="343">
        <v>7516</v>
      </c>
      <c r="K84" s="343">
        <v>0</v>
      </c>
      <c r="L84" s="343">
        <v>2263</v>
      </c>
      <c r="M84" s="343">
        <v>0</v>
      </c>
      <c r="N84" s="343">
        <v>296</v>
      </c>
      <c r="O84" s="343">
        <v>0</v>
      </c>
      <c r="P84" s="343">
        <v>0</v>
      </c>
      <c r="Q84" s="343">
        <v>0</v>
      </c>
      <c r="R84" s="343">
        <v>0</v>
      </c>
      <c r="S84" s="343">
        <v>0</v>
      </c>
      <c r="T84" s="343">
        <v>0</v>
      </c>
      <c r="U84" s="343">
        <v>0</v>
      </c>
      <c r="V84" s="343">
        <v>2263</v>
      </c>
      <c r="W84" s="343">
        <v>0</v>
      </c>
      <c r="X84" s="343">
        <v>9779</v>
      </c>
      <c r="Y84" s="343">
        <v>0</v>
      </c>
      <c r="Z84" s="343">
        <v>16</v>
      </c>
      <c r="AA84" s="343">
        <v>0</v>
      </c>
      <c r="AB84" s="343">
        <v>0</v>
      </c>
      <c r="AC84" s="343">
        <v>0</v>
      </c>
      <c r="AD84" s="343">
        <v>338</v>
      </c>
      <c r="AE84" s="343">
        <v>0</v>
      </c>
      <c r="AF84" s="343">
        <v>0</v>
      </c>
      <c r="AG84" s="343">
        <v>0</v>
      </c>
      <c r="AH84" s="343">
        <v>354</v>
      </c>
      <c r="AI84" s="343">
        <v>0</v>
      </c>
      <c r="AJ84" s="343">
        <v>0</v>
      </c>
      <c r="AK84" s="343">
        <v>0</v>
      </c>
      <c r="AL84" s="342" t="s">
        <v>2155</v>
      </c>
      <c r="AM84" s="342" t="s">
        <v>2461</v>
      </c>
      <c r="AN84" s="342" t="s">
        <v>2461</v>
      </c>
    </row>
    <row r="85" spans="1:40">
      <c r="A85" s="342" t="s">
        <v>2193</v>
      </c>
      <c r="B85" s="342">
        <v>0</v>
      </c>
      <c r="C85" s="343">
        <v>0</v>
      </c>
      <c r="D85" s="343">
        <v>1615</v>
      </c>
      <c r="E85" s="343">
        <v>0</v>
      </c>
      <c r="F85" s="343">
        <v>715</v>
      </c>
      <c r="G85" s="343">
        <v>0</v>
      </c>
      <c r="H85" s="343">
        <v>72</v>
      </c>
      <c r="I85" s="343">
        <v>0</v>
      </c>
      <c r="J85" s="343">
        <v>2402</v>
      </c>
      <c r="K85" s="343">
        <v>0</v>
      </c>
      <c r="L85" s="343">
        <v>1013</v>
      </c>
      <c r="M85" s="343">
        <v>0</v>
      </c>
      <c r="N85" s="343">
        <v>0</v>
      </c>
      <c r="O85" s="343">
        <v>0</v>
      </c>
      <c r="P85" s="343">
        <v>0</v>
      </c>
      <c r="Q85" s="343">
        <v>0</v>
      </c>
      <c r="R85" s="343">
        <v>0</v>
      </c>
      <c r="S85" s="343">
        <v>0</v>
      </c>
      <c r="T85" s="343">
        <v>0</v>
      </c>
      <c r="U85" s="343">
        <v>0</v>
      </c>
      <c r="V85" s="343">
        <v>1013</v>
      </c>
      <c r="W85" s="343">
        <v>0</v>
      </c>
      <c r="X85" s="343">
        <v>3415</v>
      </c>
      <c r="Y85" s="343">
        <v>0</v>
      </c>
      <c r="Z85" s="343">
        <v>192</v>
      </c>
      <c r="AA85" s="343">
        <v>0</v>
      </c>
      <c r="AB85" s="343">
        <v>0</v>
      </c>
      <c r="AC85" s="343">
        <v>0</v>
      </c>
      <c r="AD85" s="343">
        <v>0</v>
      </c>
      <c r="AE85" s="343">
        <v>0</v>
      </c>
      <c r="AF85" s="343">
        <v>0</v>
      </c>
      <c r="AG85" s="343">
        <v>0</v>
      </c>
      <c r="AH85" s="343">
        <v>192</v>
      </c>
      <c r="AI85" s="343">
        <v>0</v>
      </c>
      <c r="AJ85" s="343">
        <v>0</v>
      </c>
      <c r="AK85" s="343">
        <v>0</v>
      </c>
      <c r="AL85" s="342" t="s">
        <v>2191</v>
      </c>
      <c r="AM85" s="342" t="s">
        <v>2461</v>
      </c>
      <c r="AN85" s="342" t="s">
        <v>2461</v>
      </c>
    </row>
    <row r="86" spans="1:40">
      <c r="A86" s="342" t="s">
        <v>2253</v>
      </c>
      <c r="B86" s="342">
        <v>0</v>
      </c>
      <c r="C86" s="343">
        <v>0</v>
      </c>
      <c r="D86" s="343">
        <v>1899</v>
      </c>
      <c r="E86" s="343">
        <v>0</v>
      </c>
      <c r="F86" s="343">
        <v>0</v>
      </c>
      <c r="G86" s="343">
        <v>0</v>
      </c>
      <c r="H86" s="343">
        <v>21</v>
      </c>
      <c r="I86" s="343">
        <v>0</v>
      </c>
      <c r="J86" s="343">
        <v>1920</v>
      </c>
      <c r="K86" s="343">
        <v>0</v>
      </c>
      <c r="L86" s="343">
        <v>711</v>
      </c>
      <c r="M86" s="343">
        <v>0</v>
      </c>
      <c r="N86" s="343">
        <v>0</v>
      </c>
      <c r="O86" s="343">
        <v>0</v>
      </c>
      <c r="P86" s="343">
        <v>0</v>
      </c>
      <c r="Q86" s="343">
        <v>0</v>
      </c>
      <c r="R86" s="343">
        <v>0</v>
      </c>
      <c r="S86" s="343">
        <v>0</v>
      </c>
      <c r="T86" s="343">
        <v>0</v>
      </c>
      <c r="U86" s="343">
        <v>0</v>
      </c>
      <c r="V86" s="343">
        <v>711</v>
      </c>
      <c r="W86" s="343">
        <v>0</v>
      </c>
      <c r="X86" s="343">
        <v>2631</v>
      </c>
      <c r="Y86" s="343">
        <v>0</v>
      </c>
      <c r="Z86" s="343">
        <v>0</v>
      </c>
      <c r="AA86" s="343">
        <v>0</v>
      </c>
      <c r="AB86" s="343">
        <v>0</v>
      </c>
      <c r="AC86" s="343">
        <v>0</v>
      </c>
      <c r="AD86" s="343">
        <v>0</v>
      </c>
      <c r="AE86" s="343">
        <v>0</v>
      </c>
      <c r="AF86" s="343">
        <v>0</v>
      </c>
      <c r="AG86" s="343">
        <v>0</v>
      </c>
      <c r="AH86" s="343">
        <v>0</v>
      </c>
      <c r="AI86" s="343">
        <v>0</v>
      </c>
      <c r="AJ86" s="343">
        <v>0</v>
      </c>
      <c r="AK86" s="343">
        <v>0</v>
      </c>
      <c r="AL86" s="342" t="s">
        <v>2251</v>
      </c>
      <c r="AM86" s="342" t="s">
        <v>2461</v>
      </c>
      <c r="AN86" s="342" t="s">
        <v>2461</v>
      </c>
    </row>
    <row r="87" spans="1:40">
      <c r="A87" s="342" t="s">
        <v>1471</v>
      </c>
      <c r="B87" s="342">
        <v>2836</v>
      </c>
      <c r="C87" s="343">
        <v>2836</v>
      </c>
      <c r="D87" s="343">
        <v>8239</v>
      </c>
      <c r="E87" s="343">
        <v>6194</v>
      </c>
      <c r="F87" s="343">
        <v>315</v>
      </c>
      <c r="G87" s="343">
        <v>0</v>
      </c>
      <c r="H87" s="343">
        <v>144</v>
      </c>
      <c r="I87" s="343">
        <v>0</v>
      </c>
      <c r="J87" s="343">
        <v>11534</v>
      </c>
      <c r="K87" s="343">
        <v>9030</v>
      </c>
      <c r="L87" s="343">
        <v>1071</v>
      </c>
      <c r="M87" s="343">
        <v>0</v>
      </c>
      <c r="N87" s="343">
        <v>0</v>
      </c>
      <c r="O87" s="343">
        <v>0</v>
      </c>
      <c r="P87" s="343">
        <v>1320</v>
      </c>
      <c r="Q87" s="343">
        <v>0</v>
      </c>
      <c r="R87" s="343">
        <v>0</v>
      </c>
      <c r="S87" s="343">
        <v>0</v>
      </c>
      <c r="T87" s="343">
        <v>0</v>
      </c>
      <c r="U87" s="343">
        <v>0</v>
      </c>
      <c r="V87" s="343">
        <v>2391</v>
      </c>
      <c r="W87" s="343">
        <v>0</v>
      </c>
      <c r="X87" s="343">
        <v>13925</v>
      </c>
      <c r="Y87" s="343">
        <v>9030</v>
      </c>
      <c r="Z87" s="343">
        <v>216</v>
      </c>
      <c r="AA87" s="343">
        <v>216</v>
      </c>
      <c r="AB87" s="343">
        <v>0</v>
      </c>
      <c r="AC87" s="343">
        <v>0</v>
      </c>
      <c r="AD87" s="343">
        <v>118</v>
      </c>
      <c r="AE87" s="343">
        <v>118</v>
      </c>
      <c r="AF87" s="343">
        <v>0</v>
      </c>
      <c r="AG87" s="343">
        <v>0</v>
      </c>
      <c r="AH87" s="343">
        <v>334</v>
      </c>
      <c r="AI87" s="343">
        <v>334</v>
      </c>
      <c r="AJ87" s="343">
        <v>0</v>
      </c>
      <c r="AK87" s="343">
        <v>0</v>
      </c>
      <c r="AL87" s="342" t="s">
        <v>1469</v>
      </c>
      <c r="AM87" s="342" t="s">
        <v>2461</v>
      </c>
      <c r="AN87" s="342" t="s">
        <v>2461</v>
      </c>
    </row>
    <row r="88" spans="1:40">
      <c r="A88" s="342" t="s">
        <v>1591</v>
      </c>
      <c r="B88" s="342">
        <v>4273</v>
      </c>
      <c r="C88" s="343">
        <v>0</v>
      </c>
      <c r="D88" s="343">
        <v>2416</v>
      </c>
      <c r="E88" s="343">
        <v>0</v>
      </c>
      <c r="F88" s="343">
        <v>148</v>
      </c>
      <c r="G88" s="343">
        <v>0</v>
      </c>
      <c r="H88" s="343">
        <v>0</v>
      </c>
      <c r="I88" s="343">
        <v>0</v>
      </c>
      <c r="J88" s="343">
        <v>6837</v>
      </c>
      <c r="K88" s="343">
        <v>0</v>
      </c>
      <c r="L88" s="343">
        <v>1662</v>
      </c>
      <c r="M88" s="343">
        <v>0</v>
      </c>
      <c r="N88" s="343">
        <v>0</v>
      </c>
      <c r="O88" s="343">
        <v>0</v>
      </c>
      <c r="P88" s="343">
        <v>0</v>
      </c>
      <c r="Q88" s="343">
        <v>0</v>
      </c>
      <c r="R88" s="343">
        <v>0</v>
      </c>
      <c r="S88" s="343">
        <v>0</v>
      </c>
      <c r="T88" s="343">
        <v>0</v>
      </c>
      <c r="U88" s="343">
        <v>0</v>
      </c>
      <c r="V88" s="343">
        <v>1662</v>
      </c>
      <c r="W88" s="343">
        <v>0</v>
      </c>
      <c r="X88" s="343">
        <v>8499</v>
      </c>
      <c r="Y88" s="343">
        <v>0</v>
      </c>
      <c r="Z88" s="343">
        <v>357</v>
      </c>
      <c r="AA88" s="343">
        <v>0</v>
      </c>
      <c r="AB88" s="343">
        <v>0</v>
      </c>
      <c r="AC88" s="343">
        <v>0</v>
      </c>
      <c r="AD88" s="343">
        <v>0</v>
      </c>
      <c r="AE88" s="343">
        <v>0</v>
      </c>
      <c r="AF88" s="343">
        <v>0</v>
      </c>
      <c r="AG88" s="343">
        <v>0</v>
      </c>
      <c r="AH88" s="343">
        <v>357</v>
      </c>
      <c r="AI88" s="343">
        <v>0</v>
      </c>
      <c r="AJ88" s="343">
        <v>0</v>
      </c>
      <c r="AK88" s="343">
        <v>0</v>
      </c>
      <c r="AL88" s="342" t="s">
        <v>1589</v>
      </c>
      <c r="AM88" s="342" t="s">
        <v>2461</v>
      </c>
      <c r="AN88" s="342" t="s">
        <v>2461</v>
      </c>
    </row>
    <row r="89" spans="1:40">
      <c r="A89" s="342" t="s">
        <v>1716</v>
      </c>
      <c r="B89" s="342">
        <v>785</v>
      </c>
      <c r="C89" s="343">
        <v>557</v>
      </c>
      <c r="D89" s="343">
        <v>10820</v>
      </c>
      <c r="E89" s="343">
        <v>6011</v>
      </c>
      <c r="F89" s="343">
        <v>3338</v>
      </c>
      <c r="G89" s="343">
        <v>5</v>
      </c>
      <c r="H89" s="343">
        <v>70</v>
      </c>
      <c r="I89" s="343">
        <v>0</v>
      </c>
      <c r="J89" s="343">
        <v>15013</v>
      </c>
      <c r="K89" s="343">
        <v>6573</v>
      </c>
      <c r="L89" s="343">
        <v>2282</v>
      </c>
      <c r="M89" s="343">
        <v>0</v>
      </c>
      <c r="N89" s="343">
        <v>0</v>
      </c>
      <c r="O89" s="343">
        <v>0</v>
      </c>
      <c r="P89" s="343">
        <v>70</v>
      </c>
      <c r="Q89" s="343">
        <v>0</v>
      </c>
      <c r="R89" s="343">
        <v>0</v>
      </c>
      <c r="S89" s="343">
        <v>0</v>
      </c>
      <c r="T89" s="343">
        <v>0</v>
      </c>
      <c r="U89" s="343">
        <v>0</v>
      </c>
      <c r="V89" s="343">
        <v>2352</v>
      </c>
      <c r="W89" s="343">
        <v>0</v>
      </c>
      <c r="X89" s="343">
        <v>17365</v>
      </c>
      <c r="Y89" s="343">
        <v>6573</v>
      </c>
      <c r="Z89" s="343">
        <v>876</v>
      </c>
      <c r="AA89" s="343">
        <v>855</v>
      </c>
      <c r="AB89" s="343">
        <v>0</v>
      </c>
      <c r="AC89" s="343">
        <v>0</v>
      </c>
      <c r="AD89" s="343">
        <v>0</v>
      </c>
      <c r="AE89" s="343">
        <v>0</v>
      </c>
      <c r="AF89" s="343">
        <v>0</v>
      </c>
      <c r="AG89" s="343">
        <v>0</v>
      </c>
      <c r="AH89" s="343">
        <v>876</v>
      </c>
      <c r="AI89" s="343">
        <v>855</v>
      </c>
      <c r="AJ89" s="343">
        <v>0</v>
      </c>
      <c r="AK89" s="343">
        <v>0</v>
      </c>
      <c r="AL89" s="342" t="s">
        <v>1714</v>
      </c>
      <c r="AM89" s="342" t="s">
        <v>2461</v>
      </c>
      <c r="AN89" s="342" t="s">
        <v>2461</v>
      </c>
    </row>
    <row r="90" spans="1:40">
      <c r="A90" s="342" t="s">
        <v>1968</v>
      </c>
      <c r="B90" s="342">
        <v>4608</v>
      </c>
      <c r="C90" s="343">
        <v>0</v>
      </c>
      <c r="D90" s="343">
        <v>5206</v>
      </c>
      <c r="E90" s="343">
        <v>0</v>
      </c>
      <c r="F90" s="343">
        <v>220</v>
      </c>
      <c r="G90" s="343">
        <v>0</v>
      </c>
      <c r="H90" s="343">
        <v>4</v>
      </c>
      <c r="I90" s="343">
        <v>0</v>
      </c>
      <c r="J90" s="343">
        <v>10038</v>
      </c>
      <c r="K90" s="343">
        <v>0</v>
      </c>
      <c r="L90" s="343">
        <v>1523</v>
      </c>
      <c r="M90" s="343">
        <v>0</v>
      </c>
      <c r="N90" s="343">
        <v>0</v>
      </c>
      <c r="O90" s="343">
        <v>0</v>
      </c>
      <c r="P90" s="343">
        <v>1890</v>
      </c>
      <c r="Q90" s="343">
        <v>0</v>
      </c>
      <c r="R90" s="343">
        <v>0</v>
      </c>
      <c r="S90" s="343">
        <v>0</v>
      </c>
      <c r="T90" s="343">
        <v>0</v>
      </c>
      <c r="U90" s="343">
        <v>0</v>
      </c>
      <c r="V90" s="343">
        <v>3413</v>
      </c>
      <c r="W90" s="343">
        <v>0</v>
      </c>
      <c r="X90" s="343">
        <v>13451</v>
      </c>
      <c r="Y90" s="343">
        <v>0</v>
      </c>
      <c r="Z90" s="343">
        <v>0</v>
      </c>
      <c r="AA90" s="343">
        <v>0</v>
      </c>
      <c r="AB90" s="343">
        <v>0</v>
      </c>
      <c r="AC90" s="343">
        <v>0</v>
      </c>
      <c r="AD90" s="343">
        <v>0</v>
      </c>
      <c r="AE90" s="343">
        <v>0</v>
      </c>
      <c r="AF90" s="343">
        <v>0</v>
      </c>
      <c r="AG90" s="343">
        <v>0</v>
      </c>
      <c r="AH90" s="343">
        <v>0</v>
      </c>
      <c r="AI90" s="343">
        <v>0</v>
      </c>
      <c r="AJ90" s="343">
        <v>0</v>
      </c>
      <c r="AK90" s="343">
        <v>0</v>
      </c>
      <c r="AL90" s="342" t="s">
        <v>1966</v>
      </c>
      <c r="AM90" s="342" t="s">
        <v>2461</v>
      </c>
      <c r="AN90" s="342" t="s">
        <v>2461</v>
      </c>
    </row>
    <row r="91" spans="1:40">
      <c r="A91" s="342" t="s">
        <v>2244</v>
      </c>
      <c r="B91" s="342">
        <v>6372</v>
      </c>
      <c r="C91" s="343">
        <v>6371</v>
      </c>
      <c r="D91" s="343">
        <v>9427</v>
      </c>
      <c r="E91" s="343">
        <v>8941</v>
      </c>
      <c r="F91" s="343">
        <v>596</v>
      </c>
      <c r="G91" s="343">
        <v>0</v>
      </c>
      <c r="H91" s="343">
        <v>138</v>
      </c>
      <c r="I91" s="343">
        <v>0</v>
      </c>
      <c r="J91" s="343">
        <v>16533</v>
      </c>
      <c r="K91" s="343">
        <v>15312</v>
      </c>
      <c r="L91" s="343">
        <v>473</v>
      </c>
      <c r="M91" s="343">
        <v>0</v>
      </c>
      <c r="N91" s="343">
        <v>75</v>
      </c>
      <c r="O91" s="343">
        <v>0</v>
      </c>
      <c r="P91" s="343">
        <v>46</v>
      </c>
      <c r="Q91" s="343">
        <v>11</v>
      </c>
      <c r="R91" s="343">
        <v>0</v>
      </c>
      <c r="S91" s="343">
        <v>0</v>
      </c>
      <c r="T91" s="343">
        <v>600</v>
      </c>
      <c r="U91" s="343">
        <v>0</v>
      </c>
      <c r="V91" s="343">
        <v>1119</v>
      </c>
      <c r="W91" s="343">
        <v>11</v>
      </c>
      <c r="X91" s="343">
        <v>17652</v>
      </c>
      <c r="Y91" s="343">
        <v>15312</v>
      </c>
      <c r="Z91" s="343">
        <v>1104</v>
      </c>
      <c r="AA91" s="343">
        <v>1104</v>
      </c>
      <c r="AB91" s="343">
        <v>0</v>
      </c>
      <c r="AC91" s="343">
        <v>0</v>
      </c>
      <c r="AD91" s="343">
        <v>39</v>
      </c>
      <c r="AE91" s="343">
        <v>39</v>
      </c>
      <c r="AF91" s="343">
        <v>0</v>
      </c>
      <c r="AG91" s="343">
        <v>0</v>
      </c>
      <c r="AH91" s="343">
        <v>1143</v>
      </c>
      <c r="AI91" s="343">
        <v>1143</v>
      </c>
      <c r="AJ91" s="343">
        <v>0</v>
      </c>
      <c r="AK91" s="343">
        <v>0</v>
      </c>
      <c r="AL91" s="342" t="s">
        <v>2242</v>
      </c>
      <c r="AM91" s="342" t="s">
        <v>2461</v>
      </c>
      <c r="AN91" s="342" t="s">
        <v>2461</v>
      </c>
    </row>
    <row r="92" spans="1:40">
      <c r="A92" s="342" t="s">
        <v>1163</v>
      </c>
      <c r="B92" s="342">
        <v>271</v>
      </c>
      <c r="C92" s="343">
        <v>271</v>
      </c>
      <c r="D92" s="343">
        <v>31191</v>
      </c>
      <c r="E92" s="343">
        <v>23974</v>
      </c>
      <c r="F92" s="343">
        <v>2025</v>
      </c>
      <c r="G92" s="343">
        <v>0</v>
      </c>
      <c r="H92" s="343">
        <v>0</v>
      </c>
      <c r="I92" s="343">
        <v>0</v>
      </c>
      <c r="J92" s="343">
        <v>33487</v>
      </c>
      <c r="K92" s="343">
        <v>24245</v>
      </c>
      <c r="L92" s="343">
        <v>774</v>
      </c>
      <c r="M92" s="343">
        <v>0</v>
      </c>
      <c r="N92" s="343">
        <v>0</v>
      </c>
      <c r="O92" s="343">
        <v>0</v>
      </c>
      <c r="P92" s="343">
        <v>0</v>
      </c>
      <c r="Q92" s="343">
        <v>0</v>
      </c>
      <c r="R92" s="343">
        <v>0</v>
      </c>
      <c r="S92" s="343">
        <v>0</v>
      </c>
      <c r="T92" s="343">
        <v>0</v>
      </c>
      <c r="U92" s="343">
        <v>0</v>
      </c>
      <c r="V92" s="343">
        <v>774</v>
      </c>
      <c r="W92" s="343">
        <v>0</v>
      </c>
      <c r="X92" s="343">
        <v>34261</v>
      </c>
      <c r="Y92" s="343">
        <v>24245</v>
      </c>
      <c r="Z92" s="343">
        <v>4658</v>
      </c>
      <c r="AA92" s="343">
        <v>4448</v>
      </c>
      <c r="AB92" s="343">
        <v>0</v>
      </c>
      <c r="AC92" s="343">
        <v>0</v>
      </c>
      <c r="AD92" s="343">
        <v>128</v>
      </c>
      <c r="AE92" s="343">
        <v>0</v>
      </c>
      <c r="AF92" s="343">
        <v>0</v>
      </c>
      <c r="AG92" s="343">
        <v>0</v>
      </c>
      <c r="AH92" s="343">
        <v>4786</v>
      </c>
      <c r="AI92" s="343">
        <v>4448</v>
      </c>
      <c r="AJ92" s="343">
        <v>0</v>
      </c>
      <c r="AK92" s="343">
        <v>0</v>
      </c>
      <c r="AL92" s="342" t="s">
        <v>1161</v>
      </c>
      <c r="AM92" s="342" t="s">
        <v>2461</v>
      </c>
      <c r="AN92" s="342" t="s">
        <v>2461</v>
      </c>
    </row>
    <row r="93" spans="1:40">
      <c r="A93" s="342" t="s">
        <v>1221</v>
      </c>
      <c r="B93" s="342">
        <v>0</v>
      </c>
      <c r="C93" s="343">
        <v>0</v>
      </c>
      <c r="D93" s="343">
        <v>966</v>
      </c>
      <c r="E93" s="343">
        <v>0</v>
      </c>
      <c r="F93" s="343">
        <v>699</v>
      </c>
      <c r="G93" s="343">
        <v>0</v>
      </c>
      <c r="H93" s="343">
        <v>50</v>
      </c>
      <c r="I93" s="343">
        <v>0</v>
      </c>
      <c r="J93" s="343">
        <v>1715</v>
      </c>
      <c r="K93" s="343">
        <v>0</v>
      </c>
      <c r="L93" s="343">
        <v>1542</v>
      </c>
      <c r="M93" s="343">
        <v>0</v>
      </c>
      <c r="N93" s="343">
        <v>12</v>
      </c>
      <c r="O93" s="343">
        <v>0</v>
      </c>
      <c r="P93" s="343">
        <v>15</v>
      </c>
      <c r="Q93" s="343">
        <v>0</v>
      </c>
      <c r="R93" s="343">
        <v>0</v>
      </c>
      <c r="S93" s="343">
        <v>0</v>
      </c>
      <c r="T93" s="343">
        <v>0</v>
      </c>
      <c r="U93" s="343">
        <v>0</v>
      </c>
      <c r="V93" s="343">
        <v>1557</v>
      </c>
      <c r="W93" s="343">
        <v>0</v>
      </c>
      <c r="X93" s="343">
        <v>3272</v>
      </c>
      <c r="Y93" s="343">
        <v>0</v>
      </c>
      <c r="Z93" s="343">
        <v>681</v>
      </c>
      <c r="AA93" s="343">
        <v>0</v>
      </c>
      <c r="AB93" s="343">
        <v>0</v>
      </c>
      <c r="AC93" s="343">
        <v>0</v>
      </c>
      <c r="AD93" s="343">
        <v>25</v>
      </c>
      <c r="AE93" s="343">
        <v>0</v>
      </c>
      <c r="AF93" s="343">
        <v>0</v>
      </c>
      <c r="AG93" s="343">
        <v>0</v>
      </c>
      <c r="AH93" s="343">
        <v>706</v>
      </c>
      <c r="AI93" s="343">
        <v>0</v>
      </c>
      <c r="AJ93" s="343">
        <v>0</v>
      </c>
      <c r="AK93" s="343">
        <v>0</v>
      </c>
      <c r="AL93" s="342" t="s">
        <v>1219</v>
      </c>
      <c r="AM93" s="342" t="s">
        <v>2461</v>
      </c>
      <c r="AN93" s="342" t="s">
        <v>2461</v>
      </c>
    </row>
    <row r="94" spans="1:40">
      <c r="A94" s="342" t="s">
        <v>1230</v>
      </c>
      <c r="B94" s="342">
        <v>842</v>
      </c>
      <c r="C94" s="343">
        <v>842</v>
      </c>
      <c r="D94" s="343">
        <v>6965</v>
      </c>
      <c r="E94" s="343">
        <v>5968</v>
      </c>
      <c r="F94" s="343">
        <v>260</v>
      </c>
      <c r="G94" s="343">
        <v>0</v>
      </c>
      <c r="H94" s="343">
        <v>153</v>
      </c>
      <c r="I94" s="343">
        <v>0</v>
      </c>
      <c r="J94" s="343">
        <v>8220</v>
      </c>
      <c r="K94" s="343">
        <v>6810</v>
      </c>
      <c r="L94" s="343">
        <v>258</v>
      </c>
      <c r="M94" s="343">
        <v>0</v>
      </c>
      <c r="N94" s="343">
        <v>0</v>
      </c>
      <c r="O94" s="343">
        <v>0</v>
      </c>
      <c r="P94" s="343">
        <v>0</v>
      </c>
      <c r="Q94" s="343">
        <v>0</v>
      </c>
      <c r="R94" s="343">
        <v>0</v>
      </c>
      <c r="S94" s="343">
        <v>0</v>
      </c>
      <c r="T94" s="343">
        <v>0</v>
      </c>
      <c r="U94" s="343">
        <v>0</v>
      </c>
      <c r="V94" s="343">
        <v>258</v>
      </c>
      <c r="W94" s="343">
        <v>0</v>
      </c>
      <c r="X94" s="343">
        <v>8478</v>
      </c>
      <c r="Y94" s="343">
        <v>6810</v>
      </c>
      <c r="Z94" s="343">
        <v>614</v>
      </c>
      <c r="AA94" s="343">
        <v>614</v>
      </c>
      <c r="AB94" s="343">
        <v>395</v>
      </c>
      <c r="AC94" s="343">
        <v>395</v>
      </c>
      <c r="AD94" s="343">
        <v>0</v>
      </c>
      <c r="AE94" s="343">
        <v>0</v>
      </c>
      <c r="AF94" s="343">
        <v>0</v>
      </c>
      <c r="AG94" s="343">
        <v>0</v>
      </c>
      <c r="AH94" s="343">
        <v>1009</v>
      </c>
      <c r="AI94" s="343">
        <v>1009</v>
      </c>
      <c r="AJ94" s="343">
        <v>0</v>
      </c>
      <c r="AK94" s="343">
        <v>0</v>
      </c>
      <c r="AL94" s="342" t="s">
        <v>1228</v>
      </c>
      <c r="AM94" s="342" t="s">
        <v>2461</v>
      </c>
      <c r="AN94" s="342" t="s">
        <v>2461</v>
      </c>
    </row>
    <row r="95" spans="1:40">
      <c r="A95" s="342" t="s">
        <v>1295</v>
      </c>
      <c r="B95" s="342"/>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2" t="s">
        <v>1293</v>
      </c>
      <c r="AM95" s="342" t="s">
        <v>2461</v>
      </c>
      <c r="AN95" s="342" t="s">
        <v>2461</v>
      </c>
    </row>
    <row r="96" spans="1:40">
      <c r="A96" s="342" t="s">
        <v>1304</v>
      </c>
      <c r="B96" s="342">
        <v>874</v>
      </c>
      <c r="C96" s="343">
        <v>0</v>
      </c>
      <c r="D96" s="343">
        <v>10523</v>
      </c>
      <c r="E96" s="343">
        <v>0</v>
      </c>
      <c r="F96" s="343">
        <v>2012</v>
      </c>
      <c r="G96" s="343">
        <v>0</v>
      </c>
      <c r="H96" s="343">
        <v>14</v>
      </c>
      <c r="I96" s="343">
        <v>0</v>
      </c>
      <c r="J96" s="343">
        <v>13423</v>
      </c>
      <c r="K96" s="343">
        <v>0</v>
      </c>
      <c r="L96" s="343">
        <v>1972</v>
      </c>
      <c r="M96" s="343">
        <v>0</v>
      </c>
      <c r="N96" s="343">
        <v>950</v>
      </c>
      <c r="O96" s="343">
        <v>0</v>
      </c>
      <c r="P96" s="343">
        <v>429</v>
      </c>
      <c r="Q96" s="343">
        <v>0</v>
      </c>
      <c r="R96" s="343">
        <v>421</v>
      </c>
      <c r="S96" s="343">
        <v>0</v>
      </c>
      <c r="T96" s="343">
        <v>0</v>
      </c>
      <c r="U96" s="343">
        <v>0</v>
      </c>
      <c r="V96" s="343">
        <v>2401</v>
      </c>
      <c r="W96" s="343">
        <v>0</v>
      </c>
      <c r="X96" s="343">
        <v>15824</v>
      </c>
      <c r="Y96" s="343">
        <v>0</v>
      </c>
      <c r="Z96" s="343">
        <v>579</v>
      </c>
      <c r="AA96" s="343">
        <v>0</v>
      </c>
      <c r="AB96" s="343">
        <v>0</v>
      </c>
      <c r="AC96" s="343">
        <v>0</v>
      </c>
      <c r="AD96" s="343">
        <v>26</v>
      </c>
      <c r="AE96" s="343">
        <v>0</v>
      </c>
      <c r="AF96" s="343">
        <v>0</v>
      </c>
      <c r="AG96" s="343">
        <v>0</v>
      </c>
      <c r="AH96" s="343">
        <v>605</v>
      </c>
      <c r="AI96" s="343">
        <v>0</v>
      </c>
      <c r="AJ96" s="343">
        <v>0</v>
      </c>
      <c r="AK96" s="343">
        <v>0</v>
      </c>
      <c r="AL96" s="342" t="s">
        <v>1302</v>
      </c>
      <c r="AM96" s="342" t="s">
        <v>2461</v>
      </c>
      <c r="AN96" s="342" t="s">
        <v>2461</v>
      </c>
    </row>
    <row r="97" spans="1:40">
      <c r="A97" s="342" t="s">
        <v>1343</v>
      </c>
      <c r="B97" s="342">
        <v>10292</v>
      </c>
      <c r="C97" s="343">
        <v>10287</v>
      </c>
      <c r="D97" s="343">
        <v>19233</v>
      </c>
      <c r="E97" s="343">
        <v>13478</v>
      </c>
      <c r="F97" s="343">
        <v>86</v>
      </c>
      <c r="G97" s="343">
        <v>0</v>
      </c>
      <c r="H97" s="343">
        <v>0</v>
      </c>
      <c r="I97" s="343">
        <v>0</v>
      </c>
      <c r="J97" s="343">
        <v>29611</v>
      </c>
      <c r="K97" s="343">
        <v>23765</v>
      </c>
      <c r="L97" s="343">
        <v>1493</v>
      </c>
      <c r="M97" s="343">
        <v>10</v>
      </c>
      <c r="N97" s="343">
        <v>415</v>
      </c>
      <c r="O97" s="343">
        <v>0</v>
      </c>
      <c r="P97" s="343">
        <v>0</v>
      </c>
      <c r="Q97" s="343">
        <v>0</v>
      </c>
      <c r="R97" s="343">
        <v>0</v>
      </c>
      <c r="S97" s="343">
        <v>0</v>
      </c>
      <c r="T97" s="343">
        <v>0</v>
      </c>
      <c r="U97" s="343">
        <v>0</v>
      </c>
      <c r="V97" s="343">
        <v>1493</v>
      </c>
      <c r="W97" s="343">
        <v>10</v>
      </c>
      <c r="X97" s="343">
        <v>31104</v>
      </c>
      <c r="Y97" s="343">
        <v>23765</v>
      </c>
      <c r="Z97" s="343">
        <v>1900</v>
      </c>
      <c r="AA97" s="343">
        <v>1900</v>
      </c>
      <c r="AB97" s="343">
        <v>0</v>
      </c>
      <c r="AC97" s="343">
        <v>0</v>
      </c>
      <c r="AD97" s="343">
        <v>65</v>
      </c>
      <c r="AE97" s="343">
        <v>65</v>
      </c>
      <c r="AF97" s="343">
        <v>0</v>
      </c>
      <c r="AG97" s="343">
        <v>0</v>
      </c>
      <c r="AH97" s="343">
        <v>1965</v>
      </c>
      <c r="AI97" s="343">
        <v>1965</v>
      </c>
      <c r="AJ97" s="343">
        <v>0</v>
      </c>
      <c r="AK97" s="343">
        <v>0</v>
      </c>
      <c r="AL97" s="342" t="s">
        <v>1341</v>
      </c>
      <c r="AM97" s="342" t="s">
        <v>2461</v>
      </c>
      <c r="AN97" s="342" t="s">
        <v>2461</v>
      </c>
    </row>
    <row r="98" spans="1:40">
      <c r="A98" s="342" t="s">
        <v>1483</v>
      </c>
      <c r="B98" s="342">
        <v>886</v>
      </c>
      <c r="C98" s="343">
        <v>0</v>
      </c>
      <c r="D98" s="343">
        <v>13535</v>
      </c>
      <c r="E98" s="343">
        <v>11778</v>
      </c>
      <c r="F98" s="343">
        <v>393</v>
      </c>
      <c r="G98" s="343">
        <v>148</v>
      </c>
      <c r="H98" s="343">
        <v>526</v>
      </c>
      <c r="I98" s="343">
        <v>385</v>
      </c>
      <c r="J98" s="343">
        <v>15340</v>
      </c>
      <c r="K98" s="343">
        <v>12311</v>
      </c>
      <c r="L98" s="343">
        <v>802</v>
      </c>
      <c r="M98" s="343">
        <v>0</v>
      </c>
      <c r="N98" s="343">
        <v>0</v>
      </c>
      <c r="O98" s="343">
        <v>0</v>
      </c>
      <c r="P98" s="343">
        <v>8</v>
      </c>
      <c r="Q98" s="343">
        <v>0</v>
      </c>
      <c r="R98" s="343">
        <v>0</v>
      </c>
      <c r="S98" s="343">
        <v>0</v>
      </c>
      <c r="T98" s="343">
        <v>0</v>
      </c>
      <c r="U98" s="343">
        <v>0</v>
      </c>
      <c r="V98" s="343">
        <v>810</v>
      </c>
      <c r="W98" s="343">
        <v>0</v>
      </c>
      <c r="X98" s="343">
        <v>16150</v>
      </c>
      <c r="Y98" s="343">
        <v>12311</v>
      </c>
      <c r="Z98" s="343">
        <v>88260</v>
      </c>
      <c r="AA98" s="343">
        <v>521</v>
      </c>
      <c r="AB98" s="343">
        <v>0</v>
      </c>
      <c r="AC98" s="343">
        <v>0</v>
      </c>
      <c r="AD98" s="343">
        <v>936</v>
      </c>
      <c r="AE98" s="343">
        <v>299</v>
      </c>
      <c r="AF98" s="343">
        <v>0</v>
      </c>
      <c r="AG98" s="343">
        <v>0</v>
      </c>
      <c r="AH98" s="343">
        <v>89196</v>
      </c>
      <c r="AI98" s="343">
        <v>820</v>
      </c>
      <c r="AJ98" s="343">
        <v>0</v>
      </c>
      <c r="AK98" s="343">
        <v>0</v>
      </c>
      <c r="AL98" s="342" t="s">
        <v>1481</v>
      </c>
      <c r="AM98" s="342" t="s">
        <v>2461</v>
      </c>
      <c r="AN98" s="342" t="s">
        <v>2461</v>
      </c>
    </row>
    <row r="99" spans="1:40">
      <c r="A99" s="342" t="s">
        <v>1579</v>
      </c>
      <c r="B99" s="342">
        <v>0</v>
      </c>
      <c r="C99" s="343">
        <v>0</v>
      </c>
      <c r="D99" s="343">
        <v>21742</v>
      </c>
      <c r="E99" s="343">
        <v>17678</v>
      </c>
      <c r="F99" s="343">
        <v>415</v>
      </c>
      <c r="G99" s="343">
        <v>0</v>
      </c>
      <c r="H99" s="343">
        <v>128</v>
      </c>
      <c r="I99" s="343">
        <v>127</v>
      </c>
      <c r="J99" s="343">
        <v>22285</v>
      </c>
      <c r="K99" s="343">
        <v>17805</v>
      </c>
      <c r="L99" s="343">
        <v>465</v>
      </c>
      <c r="M99" s="343">
        <v>0</v>
      </c>
      <c r="N99" s="343">
        <v>0</v>
      </c>
      <c r="O99" s="343">
        <v>0</v>
      </c>
      <c r="P99" s="343">
        <v>5</v>
      </c>
      <c r="Q99" s="343">
        <v>0</v>
      </c>
      <c r="R99" s="343">
        <v>0</v>
      </c>
      <c r="S99" s="343">
        <v>0</v>
      </c>
      <c r="T99" s="343">
        <v>0</v>
      </c>
      <c r="U99" s="343">
        <v>0</v>
      </c>
      <c r="V99" s="343">
        <v>470</v>
      </c>
      <c r="W99" s="343">
        <v>0</v>
      </c>
      <c r="X99" s="343">
        <v>22755</v>
      </c>
      <c r="Y99" s="343">
        <v>17805</v>
      </c>
      <c r="Z99" s="343">
        <v>3168</v>
      </c>
      <c r="AA99" s="343">
        <v>3168</v>
      </c>
      <c r="AB99" s="343">
        <v>0</v>
      </c>
      <c r="AC99" s="343">
        <v>0</v>
      </c>
      <c r="AD99" s="343">
        <v>39</v>
      </c>
      <c r="AE99" s="343">
        <v>37</v>
      </c>
      <c r="AF99" s="343">
        <v>0</v>
      </c>
      <c r="AG99" s="343">
        <v>0</v>
      </c>
      <c r="AH99" s="343">
        <v>3207</v>
      </c>
      <c r="AI99" s="343">
        <v>3205</v>
      </c>
      <c r="AJ99" s="343">
        <v>0</v>
      </c>
      <c r="AK99" s="343">
        <v>0</v>
      </c>
      <c r="AL99" s="342" t="s">
        <v>1577</v>
      </c>
      <c r="AM99" s="342" t="s">
        <v>2461</v>
      </c>
      <c r="AN99" s="342" t="s">
        <v>2461</v>
      </c>
    </row>
    <row r="100" spans="1:40">
      <c r="A100" s="342" t="s">
        <v>1746</v>
      </c>
      <c r="B100" s="342">
        <v>0</v>
      </c>
      <c r="C100" s="343">
        <v>0</v>
      </c>
      <c r="D100" s="343">
        <v>0</v>
      </c>
      <c r="E100" s="343">
        <v>0</v>
      </c>
      <c r="F100" s="343">
        <v>58</v>
      </c>
      <c r="G100" s="343">
        <v>0</v>
      </c>
      <c r="H100" s="343">
        <v>54</v>
      </c>
      <c r="I100" s="343">
        <v>0</v>
      </c>
      <c r="J100" s="343">
        <v>112</v>
      </c>
      <c r="K100" s="343">
        <v>0</v>
      </c>
      <c r="L100" s="343">
        <v>514</v>
      </c>
      <c r="M100" s="343">
        <v>0</v>
      </c>
      <c r="N100" s="343">
        <v>0</v>
      </c>
      <c r="O100" s="343">
        <v>0</v>
      </c>
      <c r="P100" s="343">
        <v>0</v>
      </c>
      <c r="Q100" s="343">
        <v>0</v>
      </c>
      <c r="R100" s="343">
        <v>0</v>
      </c>
      <c r="S100" s="343">
        <v>0</v>
      </c>
      <c r="T100" s="343">
        <v>0</v>
      </c>
      <c r="U100" s="343">
        <v>0</v>
      </c>
      <c r="V100" s="343">
        <v>514</v>
      </c>
      <c r="W100" s="343">
        <v>0</v>
      </c>
      <c r="X100" s="343">
        <v>626</v>
      </c>
      <c r="Y100" s="343">
        <v>0</v>
      </c>
      <c r="Z100" s="343">
        <v>0</v>
      </c>
      <c r="AA100" s="343">
        <v>0</v>
      </c>
      <c r="AB100" s="343">
        <v>0</v>
      </c>
      <c r="AC100" s="343">
        <v>0</v>
      </c>
      <c r="AD100" s="343">
        <v>0</v>
      </c>
      <c r="AE100" s="343">
        <v>0</v>
      </c>
      <c r="AF100" s="343">
        <v>0</v>
      </c>
      <c r="AG100" s="343">
        <v>0</v>
      </c>
      <c r="AH100" s="343">
        <v>0</v>
      </c>
      <c r="AI100" s="343">
        <v>0</v>
      </c>
      <c r="AJ100" s="343">
        <v>0</v>
      </c>
      <c r="AK100" s="343">
        <v>0</v>
      </c>
      <c r="AL100" s="342" t="s">
        <v>1744</v>
      </c>
      <c r="AM100" s="342" t="s">
        <v>2461</v>
      </c>
      <c r="AN100" s="342" t="s">
        <v>2461</v>
      </c>
    </row>
    <row r="101" spans="1:40">
      <c r="A101" s="342" t="s">
        <v>1962</v>
      </c>
      <c r="B101" s="342">
        <v>0</v>
      </c>
      <c r="C101" s="343">
        <v>0</v>
      </c>
      <c r="D101" s="343">
        <v>305</v>
      </c>
      <c r="E101" s="343">
        <v>0</v>
      </c>
      <c r="F101" s="343">
        <v>202</v>
      </c>
      <c r="G101" s="343">
        <v>0</v>
      </c>
      <c r="H101" s="343">
        <v>0</v>
      </c>
      <c r="I101" s="343">
        <v>0</v>
      </c>
      <c r="J101" s="343">
        <v>507</v>
      </c>
      <c r="K101" s="343">
        <v>0</v>
      </c>
      <c r="L101" s="343">
        <v>527</v>
      </c>
      <c r="M101" s="343">
        <v>0</v>
      </c>
      <c r="N101" s="343">
        <v>0</v>
      </c>
      <c r="O101" s="343">
        <v>0</v>
      </c>
      <c r="P101" s="343">
        <v>0</v>
      </c>
      <c r="Q101" s="343">
        <v>0</v>
      </c>
      <c r="R101" s="343">
        <v>0</v>
      </c>
      <c r="S101" s="343">
        <v>0</v>
      </c>
      <c r="T101" s="343">
        <v>0</v>
      </c>
      <c r="U101" s="343">
        <v>0</v>
      </c>
      <c r="V101" s="343">
        <v>527</v>
      </c>
      <c r="W101" s="343">
        <v>0</v>
      </c>
      <c r="X101" s="343">
        <v>1034</v>
      </c>
      <c r="Y101" s="343">
        <v>0</v>
      </c>
      <c r="Z101" s="343">
        <v>14</v>
      </c>
      <c r="AA101" s="343">
        <v>0</v>
      </c>
      <c r="AB101" s="343">
        <v>0</v>
      </c>
      <c r="AC101" s="343">
        <v>0</v>
      </c>
      <c r="AD101" s="343">
        <v>0</v>
      </c>
      <c r="AE101" s="343">
        <v>0</v>
      </c>
      <c r="AF101" s="343">
        <v>0</v>
      </c>
      <c r="AG101" s="343">
        <v>0</v>
      </c>
      <c r="AH101" s="343">
        <v>14</v>
      </c>
      <c r="AI101" s="343">
        <v>0</v>
      </c>
      <c r="AJ101" s="343">
        <v>0</v>
      </c>
      <c r="AK101" s="343">
        <v>0</v>
      </c>
      <c r="AL101" s="342" t="s">
        <v>1960</v>
      </c>
      <c r="AM101" s="342" t="s">
        <v>2461</v>
      </c>
      <c r="AN101" s="342" t="s">
        <v>2461</v>
      </c>
    </row>
    <row r="102" spans="1:40">
      <c r="A102" s="342" t="s">
        <v>2163</v>
      </c>
      <c r="B102" s="342">
        <v>1120</v>
      </c>
      <c r="C102" s="343">
        <v>10</v>
      </c>
      <c r="D102" s="343">
        <v>5864</v>
      </c>
      <c r="E102" s="343">
        <v>5566</v>
      </c>
      <c r="F102" s="343">
        <v>222</v>
      </c>
      <c r="G102" s="343">
        <v>0</v>
      </c>
      <c r="H102" s="343">
        <v>0</v>
      </c>
      <c r="I102" s="343">
        <v>0</v>
      </c>
      <c r="J102" s="343">
        <v>7206</v>
      </c>
      <c r="K102" s="343">
        <v>5576</v>
      </c>
      <c r="L102" s="343">
        <v>789</v>
      </c>
      <c r="M102" s="343">
        <v>789</v>
      </c>
      <c r="N102" s="343">
        <v>0</v>
      </c>
      <c r="O102" s="343">
        <v>0</v>
      </c>
      <c r="P102" s="343">
        <v>0</v>
      </c>
      <c r="Q102" s="343">
        <v>0</v>
      </c>
      <c r="R102" s="343">
        <v>0</v>
      </c>
      <c r="S102" s="343">
        <v>0</v>
      </c>
      <c r="T102" s="343">
        <v>0</v>
      </c>
      <c r="U102" s="343">
        <v>0</v>
      </c>
      <c r="V102" s="343">
        <v>789</v>
      </c>
      <c r="W102" s="343">
        <v>789</v>
      </c>
      <c r="X102" s="343">
        <v>7995</v>
      </c>
      <c r="Y102" s="343">
        <v>5576</v>
      </c>
      <c r="Z102" s="343">
        <v>262</v>
      </c>
      <c r="AA102" s="343">
        <v>262</v>
      </c>
      <c r="AB102" s="343">
        <v>0</v>
      </c>
      <c r="AC102" s="343">
        <v>0</v>
      </c>
      <c r="AD102" s="343">
        <v>47</v>
      </c>
      <c r="AE102" s="343">
        <v>47</v>
      </c>
      <c r="AF102" s="343">
        <v>0</v>
      </c>
      <c r="AG102" s="343">
        <v>0</v>
      </c>
      <c r="AH102" s="343">
        <v>309</v>
      </c>
      <c r="AI102" s="343">
        <v>309</v>
      </c>
      <c r="AJ102" s="343">
        <v>0</v>
      </c>
      <c r="AK102" s="343">
        <v>0</v>
      </c>
      <c r="AL102" s="342" t="s">
        <v>2161</v>
      </c>
      <c r="AM102" s="342" t="s">
        <v>2461</v>
      </c>
      <c r="AN102" s="342" t="s">
        <v>2461</v>
      </c>
    </row>
    <row r="103" spans="1:40">
      <c r="A103" s="342" t="s">
        <v>2208</v>
      </c>
      <c r="B103" s="342">
        <v>1937</v>
      </c>
      <c r="C103" s="343">
        <v>1432</v>
      </c>
      <c r="D103" s="343">
        <v>13422</v>
      </c>
      <c r="E103" s="343">
        <v>4497</v>
      </c>
      <c r="F103" s="343">
        <v>724</v>
      </c>
      <c r="G103" s="343">
        <v>0</v>
      </c>
      <c r="H103" s="343">
        <v>20</v>
      </c>
      <c r="I103" s="343">
        <v>0</v>
      </c>
      <c r="J103" s="343">
        <v>16103</v>
      </c>
      <c r="K103" s="343">
        <v>5929</v>
      </c>
      <c r="L103" s="343">
        <v>335</v>
      </c>
      <c r="M103" s="343">
        <v>28</v>
      </c>
      <c r="N103" s="343">
        <v>0</v>
      </c>
      <c r="O103" s="343">
        <v>0</v>
      </c>
      <c r="P103" s="343">
        <v>0</v>
      </c>
      <c r="Q103" s="343">
        <v>0</v>
      </c>
      <c r="R103" s="343">
        <v>0</v>
      </c>
      <c r="S103" s="343">
        <v>0</v>
      </c>
      <c r="T103" s="343">
        <v>0</v>
      </c>
      <c r="U103" s="343">
        <v>0</v>
      </c>
      <c r="V103" s="343">
        <v>335</v>
      </c>
      <c r="W103" s="343">
        <v>28</v>
      </c>
      <c r="X103" s="343">
        <v>16438</v>
      </c>
      <c r="Y103" s="343">
        <v>5929</v>
      </c>
      <c r="Z103" s="343">
        <v>1490</v>
      </c>
      <c r="AA103" s="343">
        <v>0</v>
      </c>
      <c r="AB103" s="343">
        <v>0</v>
      </c>
      <c r="AC103" s="343">
        <v>0</v>
      </c>
      <c r="AD103" s="343">
        <v>823</v>
      </c>
      <c r="AE103" s="343">
        <v>0</v>
      </c>
      <c r="AF103" s="343">
        <v>0</v>
      </c>
      <c r="AG103" s="343">
        <v>0</v>
      </c>
      <c r="AH103" s="343">
        <v>2313</v>
      </c>
      <c r="AI103" s="343">
        <v>0</v>
      </c>
      <c r="AJ103" s="343">
        <v>0</v>
      </c>
      <c r="AK103" s="343">
        <v>0</v>
      </c>
      <c r="AL103" s="342" t="s">
        <v>2206</v>
      </c>
      <c r="AM103" s="342" t="s">
        <v>2461</v>
      </c>
      <c r="AN103" s="342" t="s">
        <v>2461</v>
      </c>
    </row>
    <row r="104" spans="1:40">
      <c r="A104" s="342" t="s">
        <v>1307</v>
      </c>
      <c r="B104" s="342">
        <v>7127</v>
      </c>
      <c r="C104" s="343">
        <v>7127</v>
      </c>
      <c r="D104" s="343">
        <v>9189</v>
      </c>
      <c r="E104" s="343">
        <v>6466</v>
      </c>
      <c r="F104" s="343">
        <v>692</v>
      </c>
      <c r="G104" s="343">
        <v>0</v>
      </c>
      <c r="H104" s="343">
        <v>0</v>
      </c>
      <c r="I104" s="343">
        <v>0</v>
      </c>
      <c r="J104" s="343">
        <v>17008</v>
      </c>
      <c r="K104" s="343">
        <v>13593</v>
      </c>
      <c r="L104" s="343">
        <v>490</v>
      </c>
      <c r="M104" s="343">
        <v>0</v>
      </c>
      <c r="N104" s="343">
        <v>0</v>
      </c>
      <c r="O104" s="343">
        <v>0</v>
      </c>
      <c r="P104" s="343">
        <v>416</v>
      </c>
      <c r="Q104" s="343">
        <v>0</v>
      </c>
      <c r="R104" s="343">
        <v>0</v>
      </c>
      <c r="S104" s="343">
        <v>0</v>
      </c>
      <c r="T104" s="343">
        <v>0</v>
      </c>
      <c r="U104" s="343">
        <v>0</v>
      </c>
      <c r="V104" s="343">
        <v>906</v>
      </c>
      <c r="W104" s="343">
        <v>0</v>
      </c>
      <c r="X104" s="343">
        <v>17914</v>
      </c>
      <c r="Y104" s="343">
        <v>13593</v>
      </c>
      <c r="Z104" s="343">
        <v>2550</v>
      </c>
      <c r="AA104" s="343">
        <v>1900</v>
      </c>
      <c r="AB104" s="343">
        <v>0</v>
      </c>
      <c r="AC104" s="343">
        <v>0</v>
      </c>
      <c r="AD104" s="343">
        <v>30</v>
      </c>
      <c r="AE104" s="343">
        <v>0</v>
      </c>
      <c r="AF104" s="343">
        <v>0</v>
      </c>
      <c r="AG104" s="343">
        <v>0</v>
      </c>
      <c r="AH104" s="343">
        <v>2580</v>
      </c>
      <c r="AI104" s="343">
        <v>1900</v>
      </c>
      <c r="AJ104" s="343">
        <v>0</v>
      </c>
      <c r="AK104" s="343">
        <v>0</v>
      </c>
      <c r="AL104" s="342" t="s">
        <v>1305</v>
      </c>
      <c r="AM104" s="342" t="s">
        <v>2461</v>
      </c>
      <c r="AN104" s="342" t="s">
        <v>2461</v>
      </c>
    </row>
    <row r="105" spans="1:40">
      <c r="A105" s="342" t="s">
        <v>1349</v>
      </c>
      <c r="B105" s="342">
        <v>0</v>
      </c>
      <c r="C105" s="343">
        <v>0</v>
      </c>
      <c r="D105" s="343">
        <v>679</v>
      </c>
      <c r="E105" s="343">
        <v>0</v>
      </c>
      <c r="F105" s="343">
        <v>239</v>
      </c>
      <c r="G105" s="343">
        <v>0</v>
      </c>
      <c r="H105" s="343">
        <v>0</v>
      </c>
      <c r="I105" s="343">
        <v>0</v>
      </c>
      <c r="J105" s="343">
        <v>918</v>
      </c>
      <c r="K105" s="343">
        <v>0</v>
      </c>
      <c r="L105" s="343">
        <v>980</v>
      </c>
      <c r="M105" s="343">
        <v>0</v>
      </c>
      <c r="N105" s="343">
        <v>0</v>
      </c>
      <c r="O105" s="343">
        <v>0</v>
      </c>
      <c r="P105" s="343">
        <v>1881</v>
      </c>
      <c r="Q105" s="343">
        <v>0</v>
      </c>
      <c r="R105" s="343">
        <v>0</v>
      </c>
      <c r="S105" s="343">
        <v>0</v>
      </c>
      <c r="T105" s="343">
        <v>0</v>
      </c>
      <c r="U105" s="343">
        <v>0</v>
      </c>
      <c r="V105" s="343">
        <v>2861</v>
      </c>
      <c r="W105" s="343">
        <v>0</v>
      </c>
      <c r="X105" s="343">
        <v>3779</v>
      </c>
      <c r="Y105" s="343">
        <v>0</v>
      </c>
      <c r="Z105" s="343">
        <v>0</v>
      </c>
      <c r="AA105" s="343">
        <v>0</v>
      </c>
      <c r="AB105" s="343">
        <v>0</v>
      </c>
      <c r="AC105" s="343">
        <v>0</v>
      </c>
      <c r="AD105" s="343">
        <v>290</v>
      </c>
      <c r="AE105" s="343">
        <v>0</v>
      </c>
      <c r="AF105" s="343">
        <v>0</v>
      </c>
      <c r="AG105" s="343">
        <v>0</v>
      </c>
      <c r="AH105" s="343">
        <v>290</v>
      </c>
      <c r="AI105" s="343">
        <v>0</v>
      </c>
      <c r="AJ105" s="343">
        <v>0</v>
      </c>
      <c r="AK105" s="343">
        <v>0</v>
      </c>
      <c r="AL105" s="342" t="s">
        <v>1347</v>
      </c>
      <c r="AM105" s="342" t="s">
        <v>2461</v>
      </c>
      <c r="AN105" s="342" t="s">
        <v>2461</v>
      </c>
    </row>
    <row r="106" spans="1:40">
      <c r="A106" s="342" t="s">
        <v>1516</v>
      </c>
      <c r="B106" s="342">
        <v>2239</v>
      </c>
      <c r="C106" s="343">
        <v>0</v>
      </c>
      <c r="D106" s="343">
        <v>538</v>
      </c>
      <c r="E106" s="343">
        <v>0</v>
      </c>
      <c r="F106" s="343">
        <v>25</v>
      </c>
      <c r="G106" s="343">
        <v>0</v>
      </c>
      <c r="H106" s="343">
        <v>0</v>
      </c>
      <c r="I106" s="343">
        <v>0</v>
      </c>
      <c r="J106" s="343">
        <v>2802</v>
      </c>
      <c r="K106" s="343">
        <v>0</v>
      </c>
      <c r="L106" s="343">
        <v>5202</v>
      </c>
      <c r="M106" s="343">
        <v>0</v>
      </c>
      <c r="N106" s="343">
        <v>580</v>
      </c>
      <c r="O106" s="343">
        <v>0</v>
      </c>
      <c r="P106" s="343">
        <v>0</v>
      </c>
      <c r="Q106" s="343">
        <v>0</v>
      </c>
      <c r="R106" s="343">
        <v>0</v>
      </c>
      <c r="S106" s="343">
        <v>0</v>
      </c>
      <c r="T106" s="343">
        <v>0</v>
      </c>
      <c r="U106" s="343">
        <v>0</v>
      </c>
      <c r="V106" s="343">
        <v>5202</v>
      </c>
      <c r="W106" s="343">
        <v>0</v>
      </c>
      <c r="X106" s="343">
        <v>8004</v>
      </c>
      <c r="Y106" s="343">
        <v>0</v>
      </c>
      <c r="Z106" s="343">
        <v>0</v>
      </c>
      <c r="AA106" s="343">
        <v>0</v>
      </c>
      <c r="AB106" s="343">
        <v>0</v>
      </c>
      <c r="AC106" s="343">
        <v>0</v>
      </c>
      <c r="AD106" s="343">
        <v>7</v>
      </c>
      <c r="AE106" s="343">
        <v>0</v>
      </c>
      <c r="AF106" s="343">
        <v>0</v>
      </c>
      <c r="AG106" s="343">
        <v>0</v>
      </c>
      <c r="AH106" s="343">
        <v>7</v>
      </c>
      <c r="AI106" s="343">
        <v>0</v>
      </c>
      <c r="AJ106" s="343">
        <v>0</v>
      </c>
      <c r="AK106" s="343">
        <v>0</v>
      </c>
      <c r="AL106" s="342" t="s">
        <v>1514</v>
      </c>
      <c r="AM106" s="342" t="s">
        <v>2461</v>
      </c>
      <c r="AN106" s="342" t="s">
        <v>2461</v>
      </c>
    </row>
    <row r="107" spans="1:40">
      <c r="A107" s="342" t="s">
        <v>1528</v>
      </c>
      <c r="B107" s="342">
        <v>3910</v>
      </c>
      <c r="C107" s="343">
        <v>0</v>
      </c>
      <c r="D107" s="343">
        <v>31487</v>
      </c>
      <c r="E107" s="343">
        <v>0</v>
      </c>
      <c r="F107" s="343">
        <v>1496</v>
      </c>
      <c r="G107" s="343">
        <v>0</v>
      </c>
      <c r="H107" s="343">
        <v>0</v>
      </c>
      <c r="I107" s="343">
        <v>0</v>
      </c>
      <c r="J107" s="343">
        <v>36893</v>
      </c>
      <c r="K107" s="343">
        <v>0</v>
      </c>
      <c r="L107" s="343">
        <v>881</v>
      </c>
      <c r="M107" s="343">
        <v>0</v>
      </c>
      <c r="N107" s="343">
        <v>0</v>
      </c>
      <c r="O107" s="343">
        <v>0</v>
      </c>
      <c r="P107" s="343">
        <v>0</v>
      </c>
      <c r="Q107" s="343">
        <v>0</v>
      </c>
      <c r="R107" s="343">
        <v>0</v>
      </c>
      <c r="S107" s="343">
        <v>0</v>
      </c>
      <c r="T107" s="343">
        <v>0</v>
      </c>
      <c r="U107" s="343">
        <v>0</v>
      </c>
      <c r="V107" s="343">
        <v>881</v>
      </c>
      <c r="W107" s="343">
        <v>0</v>
      </c>
      <c r="X107" s="343">
        <v>37774</v>
      </c>
      <c r="Y107" s="343">
        <v>0</v>
      </c>
      <c r="Z107" s="343">
        <v>3599</v>
      </c>
      <c r="AA107" s="343">
        <v>0</v>
      </c>
      <c r="AB107" s="343">
        <v>0</v>
      </c>
      <c r="AC107" s="343">
        <v>0</v>
      </c>
      <c r="AD107" s="343">
        <v>1700</v>
      </c>
      <c r="AE107" s="343">
        <v>0</v>
      </c>
      <c r="AF107" s="343">
        <v>0</v>
      </c>
      <c r="AG107" s="343">
        <v>0</v>
      </c>
      <c r="AH107" s="343">
        <v>5299</v>
      </c>
      <c r="AI107" s="343">
        <v>0</v>
      </c>
      <c r="AJ107" s="343">
        <v>0</v>
      </c>
      <c r="AK107" s="343">
        <v>0</v>
      </c>
      <c r="AL107" s="342" t="s">
        <v>1526</v>
      </c>
      <c r="AM107" s="342" t="s">
        <v>2461</v>
      </c>
      <c r="AN107" s="342" t="s">
        <v>2461</v>
      </c>
    </row>
    <row r="108" spans="1:40">
      <c r="A108" s="342" t="s">
        <v>2112</v>
      </c>
      <c r="B108" s="342">
        <v>4399</v>
      </c>
      <c r="C108" s="343">
        <v>4399</v>
      </c>
      <c r="D108" s="343">
        <v>10888</v>
      </c>
      <c r="E108" s="343">
        <v>5782</v>
      </c>
      <c r="F108" s="343">
        <v>3302</v>
      </c>
      <c r="G108" s="343">
        <v>2157</v>
      </c>
      <c r="H108" s="343">
        <v>0</v>
      </c>
      <c r="I108" s="343">
        <v>0</v>
      </c>
      <c r="J108" s="343">
        <v>18589</v>
      </c>
      <c r="K108" s="343">
        <v>12338</v>
      </c>
      <c r="L108" s="343">
        <v>3560</v>
      </c>
      <c r="M108" s="343">
        <v>0</v>
      </c>
      <c r="N108" s="343">
        <v>0</v>
      </c>
      <c r="O108" s="343">
        <v>0</v>
      </c>
      <c r="P108" s="343">
        <v>7</v>
      </c>
      <c r="Q108" s="343">
        <v>0</v>
      </c>
      <c r="R108" s="343">
        <v>0</v>
      </c>
      <c r="S108" s="343">
        <v>0</v>
      </c>
      <c r="T108" s="343">
        <v>0</v>
      </c>
      <c r="U108" s="343">
        <v>0</v>
      </c>
      <c r="V108" s="343">
        <v>3567</v>
      </c>
      <c r="W108" s="343">
        <v>0</v>
      </c>
      <c r="X108" s="343">
        <v>22156</v>
      </c>
      <c r="Y108" s="343">
        <v>12338</v>
      </c>
      <c r="Z108" s="343">
        <v>1872</v>
      </c>
      <c r="AA108" s="343">
        <v>1872</v>
      </c>
      <c r="AB108" s="343">
        <v>0</v>
      </c>
      <c r="AC108" s="343">
        <v>0</v>
      </c>
      <c r="AD108" s="343">
        <v>35</v>
      </c>
      <c r="AE108" s="343">
        <v>35</v>
      </c>
      <c r="AF108" s="343">
        <v>0</v>
      </c>
      <c r="AG108" s="343">
        <v>0</v>
      </c>
      <c r="AH108" s="343">
        <v>1907</v>
      </c>
      <c r="AI108" s="343">
        <v>1907</v>
      </c>
      <c r="AJ108" s="343">
        <v>0</v>
      </c>
      <c r="AK108" s="343">
        <v>0</v>
      </c>
      <c r="AL108" s="342" t="s">
        <v>2110</v>
      </c>
      <c r="AM108" s="342" t="s">
        <v>2461</v>
      </c>
      <c r="AN108" s="342" t="s">
        <v>2461</v>
      </c>
    </row>
    <row r="109" spans="1:40">
      <c r="A109" s="342" t="s">
        <v>2169</v>
      </c>
      <c r="B109" s="342">
        <v>0</v>
      </c>
      <c r="C109" s="343">
        <v>0</v>
      </c>
      <c r="D109" s="343">
        <v>848</v>
      </c>
      <c r="E109" s="343">
        <v>0</v>
      </c>
      <c r="F109" s="343">
        <v>302</v>
      </c>
      <c r="G109" s="343">
        <v>0</v>
      </c>
      <c r="H109" s="343">
        <v>0</v>
      </c>
      <c r="I109" s="343">
        <v>0</v>
      </c>
      <c r="J109" s="343">
        <v>1150</v>
      </c>
      <c r="K109" s="343">
        <v>0</v>
      </c>
      <c r="L109" s="343">
        <v>616</v>
      </c>
      <c r="M109" s="343">
        <v>0</v>
      </c>
      <c r="N109" s="343">
        <v>0</v>
      </c>
      <c r="O109" s="343">
        <v>0</v>
      </c>
      <c r="P109" s="343">
        <v>0</v>
      </c>
      <c r="Q109" s="343">
        <v>0</v>
      </c>
      <c r="R109" s="343">
        <v>0</v>
      </c>
      <c r="S109" s="343">
        <v>0</v>
      </c>
      <c r="T109" s="343">
        <v>0</v>
      </c>
      <c r="U109" s="343">
        <v>0</v>
      </c>
      <c r="V109" s="343">
        <v>616</v>
      </c>
      <c r="W109" s="343">
        <v>0</v>
      </c>
      <c r="X109" s="343">
        <v>1766</v>
      </c>
      <c r="Y109" s="343">
        <v>0</v>
      </c>
      <c r="Z109" s="343">
        <v>10</v>
      </c>
      <c r="AA109" s="343">
        <v>0</v>
      </c>
      <c r="AB109" s="343">
        <v>0</v>
      </c>
      <c r="AC109" s="343">
        <v>0</v>
      </c>
      <c r="AD109" s="343">
        <v>8</v>
      </c>
      <c r="AE109" s="343">
        <v>0</v>
      </c>
      <c r="AF109" s="343">
        <v>0</v>
      </c>
      <c r="AG109" s="343">
        <v>0</v>
      </c>
      <c r="AH109" s="343">
        <v>18</v>
      </c>
      <c r="AI109" s="343">
        <v>0</v>
      </c>
      <c r="AJ109" s="343">
        <v>0</v>
      </c>
      <c r="AK109" s="343">
        <v>0</v>
      </c>
      <c r="AL109" s="342" t="s">
        <v>2167</v>
      </c>
      <c r="AM109" s="342" t="s">
        <v>2461</v>
      </c>
      <c r="AN109" s="342" t="s">
        <v>2461</v>
      </c>
    </row>
    <row r="110" spans="1:40">
      <c r="A110" s="342" t="s">
        <v>1166</v>
      </c>
      <c r="B110" s="342">
        <v>0</v>
      </c>
      <c r="C110" s="343">
        <v>0</v>
      </c>
      <c r="D110" s="343">
        <v>1933</v>
      </c>
      <c r="E110" s="343">
        <v>0</v>
      </c>
      <c r="F110" s="343">
        <v>725</v>
      </c>
      <c r="G110" s="343">
        <v>0</v>
      </c>
      <c r="H110" s="343">
        <v>195</v>
      </c>
      <c r="I110" s="343">
        <v>0</v>
      </c>
      <c r="J110" s="343">
        <v>2853</v>
      </c>
      <c r="K110" s="343">
        <v>0</v>
      </c>
      <c r="L110" s="343">
        <v>1926</v>
      </c>
      <c r="M110" s="343">
        <v>0</v>
      </c>
      <c r="N110" s="343">
        <v>0</v>
      </c>
      <c r="O110" s="343">
        <v>0</v>
      </c>
      <c r="P110" s="343">
        <v>655</v>
      </c>
      <c r="Q110" s="343">
        <v>0</v>
      </c>
      <c r="R110" s="343">
        <v>0</v>
      </c>
      <c r="S110" s="343">
        <v>0</v>
      </c>
      <c r="T110" s="343">
        <v>0</v>
      </c>
      <c r="U110" s="343">
        <v>0</v>
      </c>
      <c r="V110" s="343">
        <v>2581</v>
      </c>
      <c r="W110" s="343">
        <v>0</v>
      </c>
      <c r="X110" s="343">
        <v>5434</v>
      </c>
      <c r="Y110" s="343">
        <v>0</v>
      </c>
      <c r="Z110" s="343">
        <v>136</v>
      </c>
      <c r="AA110" s="343">
        <v>0</v>
      </c>
      <c r="AB110" s="343">
        <v>0</v>
      </c>
      <c r="AC110" s="343">
        <v>0</v>
      </c>
      <c r="AD110" s="343">
        <v>423</v>
      </c>
      <c r="AE110" s="343">
        <v>0</v>
      </c>
      <c r="AF110" s="343">
        <v>0</v>
      </c>
      <c r="AG110" s="343">
        <v>0</v>
      </c>
      <c r="AH110" s="343">
        <v>559</v>
      </c>
      <c r="AI110" s="343">
        <v>0</v>
      </c>
      <c r="AJ110" s="343">
        <v>0</v>
      </c>
      <c r="AK110" s="343">
        <v>0</v>
      </c>
      <c r="AL110" s="342" t="s">
        <v>1164</v>
      </c>
      <c r="AM110" s="342" t="s">
        <v>2461</v>
      </c>
      <c r="AN110" s="342" t="s">
        <v>2461</v>
      </c>
    </row>
    <row r="111" spans="1:40">
      <c r="A111" s="342" t="s">
        <v>1443</v>
      </c>
      <c r="B111" s="342">
        <v>3071</v>
      </c>
      <c r="C111" s="343">
        <v>0</v>
      </c>
      <c r="D111" s="343">
        <v>1907</v>
      </c>
      <c r="E111" s="343">
        <v>0</v>
      </c>
      <c r="F111" s="343">
        <v>25</v>
      </c>
      <c r="G111" s="343">
        <v>0</v>
      </c>
      <c r="H111" s="343">
        <v>791</v>
      </c>
      <c r="I111" s="343">
        <v>0</v>
      </c>
      <c r="J111" s="343">
        <v>5794</v>
      </c>
      <c r="K111" s="343">
        <v>0</v>
      </c>
      <c r="L111" s="343">
        <v>829</v>
      </c>
      <c r="M111" s="343">
        <v>0</v>
      </c>
      <c r="N111" s="343">
        <v>0</v>
      </c>
      <c r="O111" s="343">
        <v>0</v>
      </c>
      <c r="P111" s="343">
        <v>0</v>
      </c>
      <c r="Q111" s="343">
        <v>0</v>
      </c>
      <c r="R111" s="343">
        <v>0</v>
      </c>
      <c r="S111" s="343">
        <v>0</v>
      </c>
      <c r="T111" s="343">
        <v>0</v>
      </c>
      <c r="U111" s="343">
        <v>0</v>
      </c>
      <c r="V111" s="343">
        <v>829</v>
      </c>
      <c r="W111" s="343">
        <v>0</v>
      </c>
      <c r="X111" s="343">
        <v>6623</v>
      </c>
      <c r="Y111" s="343">
        <v>0</v>
      </c>
      <c r="Z111" s="343">
        <v>0</v>
      </c>
      <c r="AA111" s="343">
        <v>0</v>
      </c>
      <c r="AB111" s="343">
        <v>0</v>
      </c>
      <c r="AC111" s="343">
        <v>0</v>
      </c>
      <c r="AD111" s="343">
        <v>0</v>
      </c>
      <c r="AE111" s="343">
        <v>0</v>
      </c>
      <c r="AF111" s="343">
        <v>0</v>
      </c>
      <c r="AG111" s="343">
        <v>0</v>
      </c>
      <c r="AH111" s="343">
        <v>0</v>
      </c>
      <c r="AI111" s="343">
        <v>0</v>
      </c>
      <c r="AJ111" s="343">
        <v>0</v>
      </c>
      <c r="AK111" s="343">
        <v>0</v>
      </c>
      <c r="AL111" s="342" t="s">
        <v>1441</v>
      </c>
      <c r="AM111" s="342" t="s">
        <v>2461</v>
      </c>
      <c r="AN111" s="342" t="s">
        <v>2461</v>
      </c>
    </row>
    <row r="112" spans="1:40">
      <c r="A112" s="342" t="s">
        <v>1474</v>
      </c>
      <c r="B112" s="342">
        <v>9905</v>
      </c>
      <c r="C112" s="343">
        <v>0</v>
      </c>
      <c r="D112" s="343">
        <v>22020</v>
      </c>
      <c r="E112" s="343">
        <v>0</v>
      </c>
      <c r="F112" s="343">
        <v>2221</v>
      </c>
      <c r="G112" s="343">
        <v>0</v>
      </c>
      <c r="H112" s="343">
        <v>0</v>
      </c>
      <c r="I112" s="343">
        <v>0</v>
      </c>
      <c r="J112" s="343">
        <v>34146</v>
      </c>
      <c r="K112" s="343">
        <v>0</v>
      </c>
      <c r="L112" s="343">
        <v>1143</v>
      </c>
      <c r="M112" s="343">
        <v>0</v>
      </c>
      <c r="N112" s="343">
        <v>0</v>
      </c>
      <c r="O112" s="343">
        <v>0</v>
      </c>
      <c r="P112" s="343">
        <v>2327</v>
      </c>
      <c r="Q112" s="343">
        <v>0</v>
      </c>
      <c r="R112" s="343">
        <v>0</v>
      </c>
      <c r="S112" s="343">
        <v>0</v>
      </c>
      <c r="T112" s="343">
        <v>0</v>
      </c>
      <c r="U112" s="343">
        <v>0</v>
      </c>
      <c r="V112" s="343">
        <v>3470</v>
      </c>
      <c r="W112" s="343">
        <v>0</v>
      </c>
      <c r="X112" s="343">
        <v>37616</v>
      </c>
      <c r="Y112" s="343">
        <v>0</v>
      </c>
      <c r="Z112" s="343">
        <v>0</v>
      </c>
      <c r="AA112" s="343">
        <v>0</v>
      </c>
      <c r="AB112" s="343">
        <v>0</v>
      </c>
      <c r="AC112" s="343">
        <v>0</v>
      </c>
      <c r="AD112" s="343">
        <v>1250</v>
      </c>
      <c r="AE112" s="343">
        <v>0</v>
      </c>
      <c r="AF112" s="343">
        <v>0</v>
      </c>
      <c r="AG112" s="343">
        <v>0</v>
      </c>
      <c r="AH112" s="343">
        <v>1250</v>
      </c>
      <c r="AI112" s="343">
        <v>0</v>
      </c>
      <c r="AJ112" s="343">
        <v>0</v>
      </c>
      <c r="AK112" s="343">
        <v>0</v>
      </c>
      <c r="AL112" s="342" t="s">
        <v>1472</v>
      </c>
      <c r="AM112" s="342" t="s">
        <v>2461</v>
      </c>
      <c r="AN112" s="342" t="s">
        <v>2461</v>
      </c>
    </row>
    <row r="113" spans="1:40">
      <c r="A113" s="342" t="s">
        <v>1507</v>
      </c>
      <c r="B113" s="342">
        <v>15331</v>
      </c>
      <c r="C113" s="343">
        <v>0</v>
      </c>
      <c r="D113" s="343">
        <v>13783</v>
      </c>
      <c r="E113" s="343">
        <v>4129</v>
      </c>
      <c r="F113" s="343">
        <v>417</v>
      </c>
      <c r="G113" s="343">
        <v>0</v>
      </c>
      <c r="H113" s="343">
        <v>0</v>
      </c>
      <c r="I113" s="343">
        <v>0</v>
      </c>
      <c r="J113" s="343">
        <v>29531</v>
      </c>
      <c r="K113" s="343">
        <v>4129</v>
      </c>
      <c r="L113" s="343">
        <v>430</v>
      </c>
      <c r="M113" s="343">
        <v>0</v>
      </c>
      <c r="N113" s="343">
        <v>0</v>
      </c>
      <c r="O113" s="343">
        <v>0</v>
      </c>
      <c r="P113" s="343">
        <v>0</v>
      </c>
      <c r="Q113" s="343">
        <v>0</v>
      </c>
      <c r="R113" s="343">
        <v>0</v>
      </c>
      <c r="S113" s="343">
        <v>0</v>
      </c>
      <c r="T113" s="343">
        <v>0</v>
      </c>
      <c r="U113" s="343">
        <v>0</v>
      </c>
      <c r="V113" s="343">
        <v>430</v>
      </c>
      <c r="W113" s="343">
        <v>0</v>
      </c>
      <c r="X113" s="343">
        <v>29961</v>
      </c>
      <c r="Y113" s="343">
        <v>4129</v>
      </c>
      <c r="Z113" s="343">
        <v>1638</v>
      </c>
      <c r="AA113" s="343">
        <v>1638</v>
      </c>
      <c r="AB113" s="343">
        <v>0</v>
      </c>
      <c r="AC113" s="343">
        <v>0</v>
      </c>
      <c r="AD113" s="343">
        <v>17</v>
      </c>
      <c r="AE113" s="343">
        <v>0</v>
      </c>
      <c r="AF113" s="343">
        <v>0</v>
      </c>
      <c r="AG113" s="343">
        <v>0</v>
      </c>
      <c r="AH113" s="343">
        <v>1655</v>
      </c>
      <c r="AI113" s="343">
        <v>1638</v>
      </c>
      <c r="AJ113" s="343">
        <v>0</v>
      </c>
      <c r="AK113" s="343">
        <v>0</v>
      </c>
      <c r="AL113" s="342" t="s">
        <v>1505</v>
      </c>
      <c r="AM113" s="342" t="s">
        <v>2461</v>
      </c>
      <c r="AN113" s="342" t="s">
        <v>2461</v>
      </c>
    </row>
    <row r="114" spans="1:40">
      <c r="A114" s="342" t="s">
        <v>1537</v>
      </c>
      <c r="B114" s="342">
        <v>1047</v>
      </c>
      <c r="C114" s="343">
        <v>1047</v>
      </c>
      <c r="D114" s="343">
        <v>1672</v>
      </c>
      <c r="E114" s="343">
        <v>1257</v>
      </c>
      <c r="F114" s="343">
        <v>43</v>
      </c>
      <c r="G114" s="343">
        <v>0</v>
      </c>
      <c r="H114" s="343">
        <v>153</v>
      </c>
      <c r="I114" s="343">
        <v>0</v>
      </c>
      <c r="J114" s="343">
        <v>2915</v>
      </c>
      <c r="K114" s="343">
        <v>2304</v>
      </c>
      <c r="L114" s="343">
        <v>946</v>
      </c>
      <c r="M114" s="343">
        <v>0</v>
      </c>
      <c r="N114" s="343">
        <v>0</v>
      </c>
      <c r="O114" s="343">
        <v>0</v>
      </c>
      <c r="P114" s="343">
        <v>0</v>
      </c>
      <c r="Q114" s="343">
        <v>0</v>
      </c>
      <c r="R114" s="343">
        <v>0</v>
      </c>
      <c r="S114" s="343">
        <v>0</v>
      </c>
      <c r="T114" s="343">
        <v>0</v>
      </c>
      <c r="U114" s="343">
        <v>0</v>
      </c>
      <c r="V114" s="343">
        <v>946</v>
      </c>
      <c r="W114" s="343">
        <v>0</v>
      </c>
      <c r="X114" s="343">
        <v>3861</v>
      </c>
      <c r="Y114" s="343">
        <v>2304</v>
      </c>
      <c r="Z114" s="343">
        <v>507</v>
      </c>
      <c r="AA114" s="343">
        <v>507</v>
      </c>
      <c r="AB114" s="343">
        <v>0</v>
      </c>
      <c r="AC114" s="343">
        <v>0</v>
      </c>
      <c r="AD114" s="343">
        <v>0</v>
      </c>
      <c r="AE114" s="343">
        <v>0</v>
      </c>
      <c r="AF114" s="343">
        <v>0</v>
      </c>
      <c r="AG114" s="343">
        <v>0</v>
      </c>
      <c r="AH114" s="343">
        <v>507</v>
      </c>
      <c r="AI114" s="343">
        <v>507</v>
      </c>
      <c r="AJ114" s="343">
        <v>0</v>
      </c>
      <c r="AK114" s="343">
        <v>0</v>
      </c>
      <c r="AL114" s="342" t="s">
        <v>1535</v>
      </c>
      <c r="AM114" s="342" t="s">
        <v>2461</v>
      </c>
      <c r="AN114" s="342" t="s">
        <v>2461</v>
      </c>
    </row>
    <row r="115" spans="1:40">
      <c r="A115" s="342" t="s">
        <v>1585</v>
      </c>
      <c r="B115" s="342">
        <v>0</v>
      </c>
      <c r="C115" s="343">
        <v>0</v>
      </c>
      <c r="D115" s="343">
        <v>65</v>
      </c>
      <c r="E115" s="343">
        <v>0</v>
      </c>
      <c r="F115" s="343">
        <v>382</v>
      </c>
      <c r="G115" s="343">
        <v>0</v>
      </c>
      <c r="H115" s="343">
        <v>0</v>
      </c>
      <c r="I115" s="343">
        <v>0</v>
      </c>
      <c r="J115" s="343">
        <v>447</v>
      </c>
      <c r="K115" s="343">
        <v>0</v>
      </c>
      <c r="L115" s="343">
        <v>877</v>
      </c>
      <c r="M115" s="343">
        <v>0</v>
      </c>
      <c r="N115" s="343">
        <v>0</v>
      </c>
      <c r="O115" s="343">
        <v>0</v>
      </c>
      <c r="P115" s="343">
        <v>0</v>
      </c>
      <c r="Q115" s="343">
        <v>0</v>
      </c>
      <c r="R115" s="343">
        <v>0</v>
      </c>
      <c r="S115" s="343">
        <v>0</v>
      </c>
      <c r="T115" s="343">
        <v>0</v>
      </c>
      <c r="U115" s="343">
        <v>0</v>
      </c>
      <c r="V115" s="343">
        <v>877</v>
      </c>
      <c r="W115" s="343">
        <v>0</v>
      </c>
      <c r="X115" s="343">
        <v>1324</v>
      </c>
      <c r="Y115" s="343">
        <v>0</v>
      </c>
      <c r="Z115" s="343">
        <v>6</v>
      </c>
      <c r="AA115" s="343">
        <v>0</v>
      </c>
      <c r="AB115" s="343">
        <v>0</v>
      </c>
      <c r="AC115" s="343">
        <v>0</v>
      </c>
      <c r="AD115" s="343">
        <v>0</v>
      </c>
      <c r="AE115" s="343">
        <v>0</v>
      </c>
      <c r="AF115" s="343">
        <v>0</v>
      </c>
      <c r="AG115" s="343">
        <v>0</v>
      </c>
      <c r="AH115" s="343">
        <v>6</v>
      </c>
      <c r="AI115" s="343">
        <v>0</v>
      </c>
      <c r="AJ115" s="343">
        <v>0</v>
      </c>
      <c r="AK115" s="343">
        <v>0</v>
      </c>
      <c r="AL115" s="342" t="s">
        <v>1583</v>
      </c>
      <c r="AM115" s="342" t="s">
        <v>2461</v>
      </c>
      <c r="AN115" s="342" t="s">
        <v>2461</v>
      </c>
    </row>
    <row r="116" spans="1:40">
      <c r="A116" s="342" t="s">
        <v>1594</v>
      </c>
      <c r="B116" s="342">
        <v>0</v>
      </c>
      <c r="C116" s="343">
        <v>0</v>
      </c>
      <c r="D116" s="343">
        <v>1155</v>
      </c>
      <c r="E116" s="343">
        <v>0</v>
      </c>
      <c r="F116" s="343">
        <v>0</v>
      </c>
      <c r="G116" s="343">
        <v>0</v>
      </c>
      <c r="H116" s="343">
        <v>0</v>
      </c>
      <c r="I116" s="343">
        <v>0</v>
      </c>
      <c r="J116" s="343">
        <v>1155</v>
      </c>
      <c r="K116" s="343">
        <v>0</v>
      </c>
      <c r="L116" s="343">
        <v>1218</v>
      </c>
      <c r="M116" s="343">
        <v>0</v>
      </c>
      <c r="N116" s="343">
        <v>0</v>
      </c>
      <c r="O116" s="343">
        <v>0</v>
      </c>
      <c r="P116" s="343">
        <v>0</v>
      </c>
      <c r="Q116" s="343">
        <v>0</v>
      </c>
      <c r="R116" s="343">
        <v>0</v>
      </c>
      <c r="S116" s="343">
        <v>0</v>
      </c>
      <c r="T116" s="343">
        <v>0</v>
      </c>
      <c r="U116" s="343">
        <v>0</v>
      </c>
      <c r="V116" s="343">
        <v>1218</v>
      </c>
      <c r="W116" s="343">
        <v>0</v>
      </c>
      <c r="X116" s="343">
        <v>2373</v>
      </c>
      <c r="Y116" s="343">
        <v>0</v>
      </c>
      <c r="Z116" s="343">
        <v>0</v>
      </c>
      <c r="AA116" s="343">
        <v>0</v>
      </c>
      <c r="AB116" s="343">
        <v>0</v>
      </c>
      <c r="AC116" s="343">
        <v>0</v>
      </c>
      <c r="AD116" s="343">
        <v>0</v>
      </c>
      <c r="AE116" s="343">
        <v>0</v>
      </c>
      <c r="AF116" s="343">
        <v>0</v>
      </c>
      <c r="AG116" s="343">
        <v>0</v>
      </c>
      <c r="AH116" s="343">
        <v>0</v>
      </c>
      <c r="AI116" s="343">
        <v>0</v>
      </c>
      <c r="AJ116" s="343">
        <v>0</v>
      </c>
      <c r="AK116" s="343">
        <v>0</v>
      </c>
      <c r="AL116" s="342" t="s">
        <v>1592</v>
      </c>
      <c r="AM116" s="342" t="s">
        <v>2461</v>
      </c>
      <c r="AN116" s="342" t="s">
        <v>2461</v>
      </c>
    </row>
    <row r="117" spans="1:40">
      <c r="A117" s="342" t="s">
        <v>1794</v>
      </c>
      <c r="B117" s="342">
        <v>4710</v>
      </c>
      <c r="C117" s="343">
        <v>4679</v>
      </c>
      <c r="D117" s="343">
        <v>12973</v>
      </c>
      <c r="E117" s="343">
        <v>11310</v>
      </c>
      <c r="F117" s="343">
        <v>659</v>
      </c>
      <c r="G117" s="343">
        <v>0</v>
      </c>
      <c r="H117" s="343">
        <v>0</v>
      </c>
      <c r="I117" s="343">
        <v>0</v>
      </c>
      <c r="J117" s="343">
        <v>18342</v>
      </c>
      <c r="K117" s="343">
        <v>15989</v>
      </c>
      <c r="L117" s="343">
        <v>2085</v>
      </c>
      <c r="M117" s="343">
        <v>884</v>
      </c>
      <c r="N117" s="343">
        <v>0</v>
      </c>
      <c r="O117" s="343">
        <v>0</v>
      </c>
      <c r="P117" s="343">
        <v>0</v>
      </c>
      <c r="Q117" s="343">
        <v>0</v>
      </c>
      <c r="R117" s="343">
        <v>0</v>
      </c>
      <c r="S117" s="343">
        <v>0</v>
      </c>
      <c r="T117" s="343">
        <v>0</v>
      </c>
      <c r="U117" s="343">
        <v>0</v>
      </c>
      <c r="V117" s="343">
        <v>2085</v>
      </c>
      <c r="W117" s="343">
        <v>884</v>
      </c>
      <c r="X117" s="343">
        <v>20427</v>
      </c>
      <c r="Y117" s="343">
        <v>15989</v>
      </c>
      <c r="Z117" s="343">
        <v>2166</v>
      </c>
      <c r="AA117" s="343">
        <v>2140</v>
      </c>
      <c r="AB117" s="343">
        <v>0</v>
      </c>
      <c r="AC117" s="343">
        <v>0</v>
      </c>
      <c r="AD117" s="343">
        <v>40</v>
      </c>
      <c r="AE117" s="343">
        <v>40</v>
      </c>
      <c r="AF117" s="343">
        <v>0</v>
      </c>
      <c r="AG117" s="343">
        <v>0</v>
      </c>
      <c r="AH117" s="343">
        <v>2206</v>
      </c>
      <c r="AI117" s="343">
        <v>2180</v>
      </c>
      <c r="AJ117" s="343">
        <v>0</v>
      </c>
      <c r="AK117" s="343">
        <v>0</v>
      </c>
      <c r="AL117" s="342" t="s">
        <v>1792</v>
      </c>
      <c r="AM117" s="342" t="s">
        <v>2461</v>
      </c>
      <c r="AN117" s="342" t="s">
        <v>2461</v>
      </c>
    </row>
    <row r="118" spans="1:40">
      <c r="A118" s="342" t="s">
        <v>1983</v>
      </c>
      <c r="B118" s="342">
        <v>11906</v>
      </c>
      <c r="C118" s="343">
        <v>0</v>
      </c>
      <c r="D118" s="343">
        <v>12495</v>
      </c>
      <c r="E118" s="343">
        <v>0</v>
      </c>
      <c r="F118" s="343">
        <v>431</v>
      </c>
      <c r="G118" s="343">
        <v>0</v>
      </c>
      <c r="H118" s="343">
        <v>244</v>
      </c>
      <c r="I118" s="343">
        <v>0</v>
      </c>
      <c r="J118" s="343">
        <v>25076</v>
      </c>
      <c r="K118" s="343">
        <v>0</v>
      </c>
      <c r="L118" s="343">
        <v>901</v>
      </c>
      <c r="M118" s="343">
        <v>0</v>
      </c>
      <c r="N118" s="343">
        <v>0</v>
      </c>
      <c r="O118" s="343">
        <v>0</v>
      </c>
      <c r="P118" s="343">
        <v>129</v>
      </c>
      <c r="Q118" s="343">
        <v>0</v>
      </c>
      <c r="R118" s="343">
        <v>0</v>
      </c>
      <c r="S118" s="343">
        <v>0</v>
      </c>
      <c r="T118" s="343">
        <v>0</v>
      </c>
      <c r="U118" s="343">
        <v>0</v>
      </c>
      <c r="V118" s="343">
        <v>1030</v>
      </c>
      <c r="W118" s="343">
        <v>0</v>
      </c>
      <c r="X118" s="343">
        <v>26106</v>
      </c>
      <c r="Y118" s="343">
        <v>0</v>
      </c>
      <c r="Z118" s="343">
        <v>0</v>
      </c>
      <c r="AA118" s="343">
        <v>0</v>
      </c>
      <c r="AB118" s="343">
        <v>0</v>
      </c>
      <c r="AC118" s="343">
        <v>0</v>
      </c>
      <c r="AD118" s="343">
        <v>0</v>
      </c>
      <c r="AE118" s="343">
        <v>0</v>
      </c>
      <c r="AF118" s="343">
        <v>0</v>
      </c>
      <c r="AG118" s="343">
        <v>0</v>
      </c>
      <c r="AH118" s="343">
        <v>0</v>
      </c>
      <c r="AI118" s="343">
        <v>0</v>
      </c>
      <c r="AJ118" s="343">
        <v>0</v>
      </c>
      <c r="AK118" s="343">
        <v>0</v>
      </c>
      <c r="AL118" s="342" t="s">
        <v>1981</v>
      </c>
      <c r="AM118" s="342" t="s">
        <v>2461</v>
      </c>
      <c r="AN118" s="342" t="s">
        <v>2461</v>
      </c>
    </row>
    <row r="119" spans="1:40">
      <c r="A119" s="342" t="s">
        <v>2166</v>
      </c>
      <c r="B119" s="342">
        <v>0</v>
      </c>
      <c r="C119" s="343">
        <v>0</v>
      </c>
      <c r="D119" s="343">
        <v>451</v>
      </c>
      <c r="E119" s="343">
        <v>0</v>
      </c>
      <c r="F119" s="343">
        <v>435</v>
      </c>
      <c r="G119" s="343">
        <v>0</v>
      </c>
      <c r="H119" s="343">
        <v>300</v>
      </c>
      <c r="I119" s="343">
        <v>0</v>
      </c>
      <c r="J119" s="343">
        <v>1186</v>
      </c>
      <c r="K119" s="343">
        <v>0</v>
      </c>
      <c r="L119" s="343">
        <v>1241</v>
      </c>
      <c r="M119" s="343">
        <v>0</v>
      </c>
      <c r="N119" s="343">
        <v>0</v>
      </c>
      <c r="O119" s="343">
        <v>0</v>
      </c>
      <c r="P119" s="343">
        <v>0</v>
      </c>
      <c r="Q119" s="343">
        <v>0</v>
      </c>
      <c r="R119" s="343">
        <v>0</v>
      </c>
      <c r="S119" s="343">
        <v>0</v>
      </c>
      <c r="T119" s="343">
        <v>0</v>
      </c>
      <c r="U119" s="343">
        <v>0</v>
      </c>
      <c r="V119" s="343">
        <v>1241</v>
      </c>
      <c r="W119" s="343">
        <v>0</v>
      </c>
      <c r="X119" s="343">
        <v>2427</v>
      </c>
      <c r="Y119" s="343">
        <v>0</v>
      </c>
      <c r="Z119" s="343">
        <v>0</v>
      </c>
      <c r="AA119" s="343">
        <v>0</v>
      </c>
      <c r="AB119" s="343">
        <v>0</v>
      </c>
      <c r="AC119" s="343">
        <v>0</v>
      </c>
      <c r="AD119" s="343">
        <v>0</v>
      </c>
      <c r="AE119" s="343">
        <v>0</v>
      </c>
      <c r="AF119" s="343">
        <v>0</v>
      </c>
      <c r="AG119" s="343">
        <v>0</v>
      </c>
      <c r="AH119" s="343">
        <v>0</v>
      </c>
      <c r="AI119" s="343">
        <v>0</v>
      </c>
      <c r="AJ119" s="343">
        <v>0</v>
      </c>
      <c r="AK119" s="343">
        <v>0</v>
      </c>
      <c r="AL119" s="342" t="s">
        <v>2164</v>
      </c>
      <c r="AM119" s="342" t="s">
        <v>2461</v>
      </c>
      <c r="AN119" s="342" t="s">
        <v>2461</v>
      </c>
    </row>
    <row r="120" spans="1:40">
      <c r="A120" s="342" t="s">
        <v>2319</v>
      </c>
      <c r="B120" s="342">
        <v>18603</v>
      </c>
      <c r="C120" s="343">
        <v>18603</v>
      </c>
      <c r="D120" s="343">
        <v>15705</v>
      </c>
      <c r="E120" s="343">
        <v>12926</v>
      </c>
      <c r="F120" s="343">
        <v>366</v>
      </c>
      <c r="G120" s="343">
        <v>0</v>
      </c>
      <c r="H120" s="343">
        <v>4</v>
      </c>
      <c r="I120" s="343">
        <v>0</v>
      </c>
      <c r="J120" s="343">
        <v>34678</v>
      </c>
      <c r="K120" s="343">
        <v>31529</v>
      </c>
      <c r="L120" s="343">
        <v>1399</v>
      </c>
      <c r="M120" s="343">
        <v>0</v>
      </c>
      <c r="N120" s="343">
        <v>180</v>
      </c>
      <c r="O120" s="343">
        <v>0</v>
      </c>
      <c r="P120" s="343">
        <v>0</v>
      </c>
      <c r="Q120" s="343">
        <v>0</v>
      </c>
      <c r="R120" s="343">
        <v>0</v>
      </c>
      <c r="S120" s="343">
        <v>0</v>
      </c>
      <c r="T120" s="343">
        <v>0</v>
      </c>
      <c r="U120" s="343">
        <v>0</v>
      </c>
      <c r="V120" s="343">
        <v>1399</v>
      </c>
      <c r="W120" s="343">
        <v>0</v>
      </c>
      <c r="X120" s="343">
        <v>36077</v>
      </c>
      <c r="Y120" s="343">
        <v>31529</v>
      </c>
      <c r="Z120" s="343">
        <v>4270</v>
      </c>
      <c r="AA120" s="343">
        <v>4168</v>
      </c>
      <c r="AB120" s="343">
        <v>0</v>
      </c>
      <c r="AC120" s="343">
        <v>0</v>
      </c>
      <c r="AD120" s="343">
        <v>0</v>
      </c>
      <c r="AE120" s="343">
        <v>0</v>
      </c>
      <c r="AF120" s="343">
        <v>0</v>
      </c>
      <c r="AG120" s="343">
        <v>0</v>
      </c>
      <c r="AH120" s="343">
        <v>4270</v>
      </c>
      <c r="AI120" s="343">
        <v>4168</v>
      </c>
      <c r="AJ120" s="343">
        <v>0</v>
      </c>
      <c r="AK120" s="343">
        <v>0</v>
      </c>
      <c r="AL120" s="342" t="s">
        <v>2317</v>
      </c>
      <c r="AM120" s="342" t="s">
        <v>2461</v>
      </c>
      <c r="AN120" s="342" t="s">
        <v>2461</v>
      </c>
    </row>
    <row r="121" spans="1:40">
      <c r="A121" s="342" t="s">
        <v>1248</v>
      </c>
      <c r="B121" s="342">
        <v>12</v>
      </c>
      <c r="C121" s="343">
        <v>0</v>
      </c>
      <c r="D121" s="343">
        <v>6100</v>
      </c>
      <c r="E121" s="343">
        <v>0</v>
      </c>
      <c r="F121" s="343">
        <v>1345</v>
      </c>
      <c r="G121" s="343">
        <v>0</v>
      </c>
      <c r="H121" s="343">
        <v>122</v>
      </c>
      <c r="I121" s="343">
        <v>0</v>
      </c>
      <c r="J121" s="343">
        <v>7579</v>
      </c>
      <c r="K121" s="343">
        <v>0</v>
      </c>
      <c r="L121" s="343">
        <v>0</v>
      </c>
      <c r="M121" s="343">
        <v>0</v>
      </c>
      <c r="N121" s="343">
        <v>0</v>
      </c>
      <c r="O121" s="343">
        <v>0</v>
      </c>
      <c r="P121" s="343">
        <v>0</v>
      </c>
      <c r="Q121" s="343">
        <v>0</v>
      </c>
      <c r="R121" s="343">
        <v>0</v>
      </c>
      <c r="S121" s="343">
        <v>0</v>
      </c>
      <c r="T121" s="343">
        <v>0</v>
      </c>
      <c r="U121" s="343">
        <v>0</v>
      </c>
      <c r="V121" s="343">
        <v>0</v>
      </c>
      <c r="W121" s="343">
        <v>0</v>
      </c>
      <c r="X121" s="343">
        <v>7579</v>
      </c>
      <c r="Y121" s="343">
        <v>0</v>
      </c>
      <c r="Z121" s="343">
        <v>31</v>
      </c>
      <c r="AA121" s="343">
        <v>0</v>
      </c>
      <c r="AB121" s="343">
        <v>0</v>
      </c>
      <c r="AC121" s="343">
        <v>0</v>
      </c>
      <c r="AD121" s="343">
        <v>5</v>
      </c>
      <c r="AE121" s="343">
        <v>0</v>
      </c>
      <c r="AF121" s="343">
        <v>0</v>
      </c>
      <c r="AG121" s="343">
        <v>0</v>
      </c>
      <c r="AH121" s="343">
        <v>36</v>
      </c>
      <c r="AI121" s="343">
        <v>0</v>
      </c>
      <c r="AJ121" s="343">
        <v>0</v>
      </c>
      <c r="AK121" s="343">
        <v>0</v>
      </c>
      <c r="AL121" s="342" t="s">
        <v>1246</v>
      </c>
      <c r="AM121" s="342" t="s">
        <v>2461</v>
      </c>
      <c r="AN121" s="342" t="s">
        <v>2461</v>
      </c>
    </row>
    <row r="122" spans="1:40">
      <c r="A122" s="342" t="s">
        <v>1370</v>
      </c>
      <c r="B122" s="342">
        <v>1163</v>
      </c>
      <c r="C122" s="343">
        <v>1163</v>
      </c>
      <c r="D122" s="343">
        <v>27652</v>
      </c>
      <c r="E122" s="343">
        <v>27095</v>
      </c>
      <c r="F122" s="343">
        <v>2648</v>
      </c>
      <c r="G122" s="343">
        <v>1659</v>
      </c>
      <c r="H122" s="343">
        <v>40</v>
      </c>
      <c r="I122" s="343">
        <v>0</v>
      </c>
      <c r="J122" s="343">
        <v>31503</v>
      </c>
      <c r="K122" s="343">
        <v>29917</v>
      </c>
      <c r="L122" s="343">
        <v>2689</v>
      </c>
      <c r="M122" s="343">
        <v>0</v>
      </c>
      <c r="N122" s="343">
        <v>254</v>
      </c>
      <c r="O122" s="343">
        <v>0</v>
      </c>
      <c r="P122" s="343">
        <v>0</v>
      </c>
      <c r="Q122" s="343">
        <v>0</v>
      </c>
      <c r="R122" s="343">
        <v>0</v>
      </c>
      <c r="S122" s="343">
        <v>0</v>
      </c>
      <c r="T122" s="343">
        <v>0</v>
      </c>
      <c r="U122" s="343">
        <v>0</v>
      </c>
      <c r="V122" s="343">
        <v>2689</v>
      </c>
      <c r="W122" s="343">
        <v>0</v>
      </c>
      <c r="X122" s="343">
        <v>34192</v>
      </c>
      <c r="Y122" s="343">
        <v>29917</v>
      </c>
      <c r="Z122" s="343">
        <v>2786</v>
      </c>
      <c r="AA122" s="343">
        <v>2716</v>
      </c>
      <c r="AB122" s="343">
        <v>57</v>
      </c>
      <c r="AC122" s="343">
        <v>21</v>
      </c>
      <c r="AD122" s="343">
        <v>0</v>
      </c>
      <c r="AE122" s="343">
        <v>0</v>
      </c>
      <c r="AF122" s="343">
        <v>0</v>
      </c>
      <c r="AG122" s="343">
        <v>0</v>
      </c>
      <c r="AH122" s="343">
        <v>2843</v>
      </c>
      <c r="AI122" s="343">
        <v>2737</v>
      </c>
      <c r="AJ122" s="343">
        <v>0</v>
      </c>
      <c r="AK122" s="343">
        <v>0</v>
      </c>
      <c r="AL122" s="342" t="s">
        <v>1368</v>
      </c>
      <c r="AM122" s="342" t="s">
        <v>2461</v>
      </c>
      <c r="AN122" s="342" t="s">
        <v>2461</v>
      </c>
    </row>
    <row r="123" spans="1:40">
      <c r="A123" s="342" t="s">
        <v>1612</v>
      </c>
      <c r="B123" s="342">
        <v>0</v>
      </c>
      <c r="C123" s="343">
        <v>0</v>
      </c>
      <c r="D123" s="343">
        <v>15202</v>
      </c>
      <c r="E123" s="343">
        <v>0</v>
      </c>
      <c r="F123" s="343">
        <v>753</v>
      </c>
      <c r="G123" s="343">
        <v>0</v>
      </c>
      <c r="H123" s="343">
        <v>52</v>
      </c>
      <c r="I123" s="343">
        <v>0</v>
      </c>
      <c r="J123" s="343">
        <v>16007</v>
      </c>
      <c r="K123" s="343">
        <v>0</v>
      </c>
      <c r="L123" s="343">
        <v>1259</v>
      </c>
      <c r="M123" s="343">
        <v>0</v>
      </c>
      <c r="N123" s="343">
        <v>0</v>
      </c>
      <c r="O123" s="343">
        <v>0</v>
      </c>
      <c r="P123" s="343">
        <v>0</v>
      </c>
      <c r="Q123" s="343">
        <v>0</v>
      </c>
      <c r="R123" s="343">
        <v>0</v>
      </c>
      <c r="S123" s="343">
        <v>0</v>
      </c>
      <c r="T123" s="343">
        <v>0</v>
      </c>
      <c r="U123" s="343">
        <v>0</v>
      </c>
      <c r="V123" s="343">
        <v>1259</v>
      </c>
      <c r="W123" s="343">
        <v>0</v>
      </c>
      <c r="X123" s="343">
        <v>17266</v>
      </c>
      <c r="Y123" s="343">
        <v>0</v>
      </c>
      <c r="Z123" s="343">
        <v>928</v>
      </c>
      <c r="AA123" s="343">
        <v>0</v>
      </c>
      <c r="AB123" s="343">
        <v>0</v>
      </c>
      <c r="AC123" s="343">
        <v>0</v>
      </c>
      <c r="AD123" s="343">
        <v>0</v>
      </c>
      <c r="AE123" s="343">
        <v>0</v>
      </c>
      <c r="AF123" s="343">
        <v>0</v>
      </c>
      <c r="AG123" s="343">
        <v>0</v>
      </c>
      <c r="AH123" s="343">
        <v>928</v>
      </c>
      <c r="AI123" s="343">
        <v>0</v>
      </c>
      <c r="AJ123" s="343">
        <v>0</v>
      </c>
      <c r="AK123" s="343">
        <v>0</v>
      </c>
      <c r="AL123" s="342" t="s">
        <v>1610</v>
      </c>
      <c r="AM123" s="342" t="s">
        <v>2461</v>
      </c>
      <c r="AN123" s="342" t="s">
        <v>2461</v>
      </c>
    </row>
    <row r="124" spans="1:40">
      <c r="A124" s="342" t="s">
        <v>1830</v>
      </c>
      <c r="B124" s="342">
        <v>0</v>
      </c>
      <c r="C124" s="343">
        <v>0</v>
      </c>
      <c r="D124" s="343">
        <v>606</v>
      </c>
      <c r="E124" s="343">
        <v>0</v>
      </c>
      <c r="F124" s="343">
        <v>160</v>
      </c>
      <c r="G124" s="343">
        <v>0</v>
      </c>
      <c r="H124" s="343">
        <v>14</v>
      </c>
      <c r="I124" s="343">
        <v>0</v>
      </c>
      <c r="J124" s="343">
        <v>780</v>
      </c>
      <c r="K124" s="343">
        <v>0</v>
      </c>
      <c r="L124" s="343">
        <v>144</v>
      </c>
      <c r="M124" s="343">
        <v>0</v>
      </c>
      <c r="N124" s="343">
        <v>0</v>
      </c>
      <c r="O124" s="343">
        <v>0</v>
      </c>
      <c r="P124" s="343">
        <v>0</v>
      </c>
      <c r="Q124" s="343">
        <v>0</v>
      </c>
      <c r="R124" s="343">
        <v>0</v>
      </c>
      <c r="S124" s="343">
        <v>0</v>
      </c>
      <c r="T124" s="343">
        <v>0</v>
      </c>
      <c r="U124" s="343">
        <v>0</v>
      </c>
      <c r="V124" s="343">
        <v>144</v>
      </c>
      <c r="W124" s="343">
        <v>0</v>
      </c>
      <c r="X124" s="343">
        <v>924</v>
      </c>
      <c r="Y124" s="343">
        <v>0</v>
      </c>
      <c r="Z124" s="343">
        <v>694</v>
      </c>
      <c r="AA124" s="343">
        <v>0</v>
      </c>
      <c r="AB124" s="343">
        <v>0</v>
      </c>
      <c r="AC124" s="343">
        <v>0</v>
      </c>
      <c r="AD124" s="343">
        <v>6</v>
      </c>
      <c r="AE124" s="343">
        <v>0</v>
      </c>
      <c r="AF124" s="343">
        <v>0</v>
      </c>
      <c r="AG124" s="343">
        <v>0</v>
      </c>
      <c r="AH124" s="343">
        <v>700</v>
      </c>
      <c r="AI124" s="343">
        <v>0</v>
      </c>
      <c r="AJ124" s="343">
        <v>0</v>
      </c>
      <c r="AK124" s="343">
        <v>0</v>
      </c>
      <c r="AL124" s="342" t="s">
        <v>1828</v>
      </c>
      <c r="AM124" s="342" t="s">
        <v>2461</v>
      </c>
      <c r="AN124" s="342" t="s">
        <v>2461</v>
      </c>
    </row>
    <row r="125" spans="1:40">
      <c r="A125" s="342" t="s">
        <v>2181</v>
      </c>
      <c r="B125" s="342">
        <v>3605</v>
      </c>
      <c r="C125" s="343">
        <v>0</v>
      </c>
      <c r="D125" s="343">
        <v>1037</v>
      </c>
      <c r="E125" s="343">
        <v>0</v>
      </c>
      <c r="F125" s="343">
        <v>809</v>
      </c>
      <c r="G125" s="343">
        <v>0</v>
      </c>
      <c r="H125" s="343">
        <v>0</v>
      </c>
      <c r="I125" s="343">
        <v>0</v>
      </c>
      <c r="J125" s="343">
        <v>5451</v>
      </c>
      <c r="K125" s="343">
        <v>0</v>
      </c>
      <c r="L125" s="343">
        <v>441</v>
      </c>
      <c r="M125" s="343">
        <v>0</v>
      </c>
      <c r="N125" s="343">
        <v>0</v>
      </c>
      <c r="O125" s="343">
        <v>0</v>
      </c>
      <c r="P125" s="343">
        <v>0</v>
      </c>
      <c r="Q125" s="343">
        <v>0</v>
      </c>
      <c r="R125" s="343">
        <v>0</v>
      </c>
      <c r="S125" s="343">
        <v>0</v>
      </c>
      <c r="T125" s="343">
        <v>0</v>
      </c>
      <c r="U125" s="343">
        <v>0</v>
      </c>
      <c r="V125" s="343">
        <v>441</v>
      </c>
      <c r="W125" s="343">
        <v>0</v>
      </c>
      <c r="X125" s="343">
        <v>5892</v>
      </c>
      <c r="Y125" s="343">
        <v>0</v>
      </c>
      <c r="Z125" s="343">
        <v>42</v>
      </c>
      <c r="AA125" s="343">
        <v>0</v>
      </c>
      <c r="AB125" s="343">
        <v>0</v>
      </c>
      <c r="AC125" s="343">
        <v>0</v>
      </c>
      <c r="AD125" s="343">
        <v>0</v>
      </c>
      <c r="AE125" s="343">
        <v>0</v>
      </c>
      <c r="AF125" s="343">
        <v>0</v>
      </c>
      <c r="AG125" s="343">
        <v>0</v>
      </c>
      <c r="AH125" s="343">
        <v>42</v>
      </c>
      <c r="AI125" s="343">
        <v>0</v>
      </c>
      <c r="AJ125" s="343">
        <v>0</v>
      </c>
      <c r="AK125" s="343">
        <v>0</v>
      </c>
      <c r="AL125" s="342" t="s">
        <v>2179</v>
      </c>
      <c r="AM125" s="342" t="s">
        <v>2461</v>
      </c>
      <c r="AN125" s="342" t="s">
        <v>2461</v>
      </c>
    </row>
    <row r="126" spans="1:40">
      <c r="A126" s="342" t="s">
        <v>2238</v>
      </c>
      <c r="B126" s="342">
        <v>0</v>
      </c>
      <c r="C126" s="343">
        <v>0</v>
      </c>
      <c r="D126" s="343">
        <v>15117</v>
      </c>
      <c r="E126" s="343">
        <v>0</v>
      </c>
      <c r="F126" s="343">
        <v>463</v>
      </c>
      <c r="G126" s="343">
        <v>0</v>
      </c>
      <c r="H126" s="343">
        <v>0</v>
      </c>
      <c r="I126" s="343">
        <v>0</v>
      </c>
      <c r="J126" s="343">
        <v>15580</v>
      </c>
      <c r="K126" s="343">
        <v>0</v>
      </c>
      <c r="L126" s="343">
        <v>110</v>
      </c>
      <c r="M126" s="343">
        <v>0</v>
      </c>
      <c r="N126" s="343">
        <v>0</v>
      </c>
      <c r="O126" s="343">
        <v>0</v>
      </c>
      <c r="P126" s="343">
        <v>0</v>
      </c>
      <c r="Q126" s="343">
        <v>0</v>
      </c>
      <c r="R126" s="343">
        <v>0</v>
      </c>
      <c r="S126" s="343">
        <v>0</v>
      </c>
      <c r="T126" s="343">
        <v>0</v>
      </c>
      <c r="U126" s="343">
        <v>0</v>
      </c>
      <c r="V126" s="343">
        <v>110</v>
      </c>
      <c r="W126" s="343">
        <v>0</v>
      </c>
      <c r="X126" s="343">
        <v>15690</v>
      </c>
      <c r="Y126" s="343">
        <v>0</v>
      </c>
      <c r="Z126" s="343">
        <v>3338</v>
      </c>
      <c r="AA126" s="343">
        <v>0</v>
      </c>
      <c r="AB126" s="343">
        <v>0</v>
      </c>
      <c r="AC126" s="343">
        <v>0</v>
      </c>
      <c r="AD126" s="343">
        <v>0</v>
      </c>
      <c r="AE126" s="343">
        <v>0</v>
      </c>
      <c r="AF126" s="343">
        <v>0</v>
      </c>
      <c r="AG126" s="343">
        <v>0</v>
      </c>
      <c r="AH126" s="343">
        <v>3338</v>
      </c>
      <c r="AI126" s="343">
        <v>0</v>
      </c>
      <c r="AJ126" s="343">
        <v>0</v>
      </c>
      <c r="AK126" s="343">
        <v>0</v>
      </c>
      <c r="AL126" s="342" t="s">
        <v>2236</v>
      </c>
      <c r="AM126" s="342" t="s">
        <v>2461</v>
      </c>
      <c r="AN126" s="342" t="s">
        <v>2461</v>
      </c>
    </row>
    <row r="127" spans="1:40">
      <c r="A127" s="342" t="s">
        <v>1138</v>
      </c>
      <c r="B127" s="342">
        <v>15558</v>
      </c>
      <c r="C127" s="343">
        <v>9143</v>
      </c>
      <c r="D127" s="343">
        <v>9004</v>
      </c>
      <c r="E127" s="343">
        <v>4527</v>
      </c>
      <c r="F127" s="343">
        <v>902</v>
      </c>
      <c r="G127" s="343">
        <v>0</v>
      </c>
      <c r="H127" s="343">
        <v>84</v>
      </c>
      <c r="I127" s="343">
        <v>0</v>
      </c>
      <c r="J127" s="343">
        <v>25548</v>
      </c>
      <c r="K127" s="343">
        <v>13670</v>
      </c>
      <c r="L127" s="343">
        <v>3366</v>
      </c>
      <c r="M127" s="343">
        <v>0</v>
      </c>
      <c r="N127" s="343">
        <v>0</v>
      </c>
      <c r="O127" s="343">
        <v>0</v>
      </c>
      <c r="P127" s="343">
        <v>0</v>
      </c>
      <c r="Q127" s="343">
        <v>0</v>
      </c>
      <c r="R127" s="343">
        <v>0</v>
      </c>
      <c r="S127" s="343">
        <v>0</v>
      </c>
      <c r="T127" s="343">
        <v>487</v>
      </c>
      <c r="U127" s="343">
        <v>0</v>
      </c>
      <c r="V127" s="343">
        <v>3853</v>
      </c>
      <c r="W127" s="343">
        <v>0</v>
      </c>
      <c r="X127" s="343">
        <v>29401</v>
      </c>
      <c r="Y127" s="343">
        <v>13670</v>
      </c>
      <c r="Z127" s="343">
        <v>1895</v>
      </c>
      <c r="AA127" s="343">
        <v>1487</v>
      </c>
      <c r="AB127" s="343">
        <v>0</v>
      </c>
      <c r="AC127" s="343">
        <v>0</v>
      </c>
      <c r="AD127" s="343">
        <v>1072</v>
      </c>
      <c r="AE127" s="343">
        <v>0</v>
      </c>
      <c r="AF127" s="343">
        <v>0</v>
      </c>
      <c r="AG127" s="343">
        <v>0</v>
      </c>
      <c r="AH127" s="343">
        <v>2967</v>
      </c>
      <c r="AI127" s="343">
        <v>1487</v>
      </c>
      <c r="AJ127" s="343">
        <v>0</v>
      </c>
      <c r="AK127" s="343">
        <v>0</v>
      </c>
      <c r="AL127" s="342" t="s">
        <v>1136</v>
      </c>
      <c r="AM127" s="342" t="s">
        <v>2461</v>
      </c>
      <c r="AN127" s="342" t="s">
        <v>2461</v>
      </c>
    </row>
    <row r="128" spans="1:40">
      <c r="A128" s="342" t="s">
        <v>1292</v>
      </c>
      <c r="B128" s="342">
        <v>1875</v>
      </c>
      <c r="C128" s="343">
        <v>0</v>
      </c>
      <c r="D128" s="343">
        <v>14396</v>
      </c>
      <c r="E128" s="343">
        <v>3238</v>
      </c>
      <c r="F128" s="343">
        <v>502</v>
      </c>
      <c r="G128" s="343">
        <v>0</v>
      </c>
      <c r="H128" s="343">
        <v>299</v>
      </c>
      <c r="I128" s="343">
        <v>0</v>
      </c>
      <c r="J128" s="343">
        <v>17072</v>
      </c>
      <c r="K128" s="343">
        <v>3238</v>
      </c>
      <c r="L128" s="343">
        <v>26</v>
      </c>
      <c r="M128" s="343">
        <v>0</v>
      </c>
      <c r="N128" s="343">
        <v>26</v>
      </c>
      <c r="O128" s="343">
        <v>0</v>
      </c>
      <c r="P128" s="343">
        <v>0</v>
      </c>
      <c r="Q128" s="343">
        <v>0</v>
      </c>
      <c r="R128" s="343">
        <v>0</v>
      </c>
      <c r="S128" s="343">
        <v>0</v>
      </c>
      <c r="T128" s="343">
        <v>0</v>
      </c>
      <c r="U128" s="343">
        <v>0</v>
      </c>
      <c r="V128" s="343">
        <v>26</v>
      </c>
      <c r="W128" s="343">
        <v>0</v>
      </c>
      <c r="X128" s="343">
        <v>17098</v>
      </c>
      <c r="Y128" s="343">
        <v>3238</v>
      </c>
      <c r="Z128" s="343">
        <v>2662</v>
      </c>
      <c r="AA128" s="343">
        <v>1082</v>
      </c>
      <c r="AB128" s="343">
        <v>0</v>
      </c>
      <c r="AC128" s="343">
        <v>0</v>
      </c>
      <c r="AD128" s="343">
        <v>144</v>
      </c>
      <c r="AE128" s="343">
        <v>0</v>
      </c>
      <c r="AF128" s="343">
        <v>0</v>
      </c>
      <c r="AG128" s="343">
        <v>0</v>
      </c>
      <c r="AH128" s="343">
        <v>2806</v>
      </c>
      <c r="AI128" s="343">
        <v>1082</v>
      </c>
      <c r="AJ128" s="343">
        <v>0</v>
      </c>
      <c r="AK128" s="343">
        <v>0</v>
      </c>
      <c r="AL128" s="342" t="s">
        <v>1290</v>
      </c>
      <c r="AM128" s="342" t="s">
        <v>2461</v>
      </c>
      <c r="AN128" s="342" t="s">
        <v>2461</v>
      </c>
    </row>
    <row r="129" spans="1:40">
      <c r="A129" s="342" t="s">
        <v>1376</v>
      </c>
      <c r="B129" s="342">
        <v>2074</v>
      </c>
      <c r="C129" s="343">
        <v>0</v>
      </c>
      <c r="D129" s="343">
        <v>9032</v>
      </c>
      <c r="E129" s="343">
        <v>4629</v>
      </c>
      <c r="F129" s="343">
        <v>1176</v>
      </c>
      <c r="G129" s="343">
        <v>620</v>
      </c>
      <c r="H129" s="343">
        <v>24</v>
      </c>
      <c r="I129" s="343">
        <v>24</v>
      </c>
      <c r="J129" s="343">
        <v>12306</v>
      </c>
      <c r="K129" s="343">
        <v>5273</v>
      </c>
      <c r="L129" s="343">
        <v>790</v>
      </c>
      <c r="M129" s="343">
        <v>0</v>
      </c>
      <c r="N129" s="343">
        <v>29</v>
      </c>
      <c r="O129" s="343">
        <v>0</v>
      </c>
      <c r="P129" s="343">
        <v>0</v>
      </c>
      <c r="Q129" s="343">
        <v>0</v>
      </c>
      <c r="R129" s="343">
        <v>0</v>
      </c>
      <c r="S129" s="343">
        <v>0</v>
      </c>
      <c r="T129" s="343">
        <v>0</v>
      </c>
      <c r="U129" s="343">
        <v>0</v>
      </c>
      <c r="V129" s="343">
        <v>790</v>
      </c>
      <c r="W129" s="343">
        <v>0</v>
      </c>
      <c r="X129" s="343">
        <v>13096</v>
      </c>
      <c r="Y129" s="343">
        <v>5273</v>
      </c>
      <c r="Z129" s="343">
        <v>3542</v>
      </c>
      <c r="AA129" s="343">
        <v>1770</v>
      </c>
      <c r="AB129" s="343">
        <v>0</v>
      </c>
      <c r="AC129" s="343">
        <v>0</v>
      </c>
      <c r="AD129" s="343">
        <v>219</v>
      </c>
      <c r="AE129" s="343">
        <v>0</v>
      </c>
      <c r="AF129" s="343">
        <v>0</v>
      </c>
      <c r="AG129" s="343">
        <v>0</v>
      </c>
      <c r="AH129" s="343">
        <v>3761</v>
      </c>
      <c r="AI129" s="343">
        <v>1770</v>
      </c>
      <c r="AJ129" s="343">
        <v>0</v>
      </c>
      <c r="AK129" s="343">
        <v>0</v>
      </c>
      <c r="AL129" s="342" t="s">
        <v>1374</v>
      </c>
      <c r="AM129" s="342" t="s">
        <v>2461</v>
      </c>
      <c r="AN129" s="342" t="s">
        <v>2461</v>
      </c>
    </row>
    <row r="130" spans="1:40">
      <c r="A130" s="342" t="s">
        <v>1419</v>
      </c>
      <c r="B130" s="342">
        <v>2821</v>
      </c>
      <c r="C130" s="343">
        <v>2821</v>
      </c>
      <c r="D130" s="343">
        <v>15022</v>
      </c>
      <c r="E130" s="343">
        <v>4609</v>
      </c>
      <c r="F130" s="343">
        <v>112</v>
      </c>
      <c r="G130" s="343">
        <v>0</v>
      </c>
      <c r="H130" s="343">
        <v>0</v>
      </c>
      <c r="I130" s="343">
        <v>0</v>
      </c>
      <c r="J130" s="343">
        <v>17955</v>
      </c>
      <c r="K130" s="343">
        <v>7430</v>
      </c>
      <c r="L130" s="343">
        <v>1931</v>
      </c>
      <c r="M130" s="343">
        <v>0</v>
      </c>
      <c r="N130" s="343">
        <v>0</v>
      </c>
      <c r="O130" s="343">
        <v>0</v>
      </c>
      <c r="P130" s="343">
        <v>20</v>
      </c>
      <c r="Q130" s="343">
        <v>0</v>
      </c>
      <c r="R130" s="343">
        <v>0</v>
      </c>
      <c r="S130" s="343">
        <v>0</v>
      </c>
      <c r="T130" s="343">
        <v>0</v>
      </c>
      <c r="U130" s="343">
        <v>0</v>
      </c>
      <c r="V130" s="343">
        <v>1951</v>
      </c>
      <c r="W130" s="343">
        <v>0</v>
      </c>
      <c r="X130" s="343">
        <v>19906</v>
      </c>
      <c r="Y130" s="343">
        <v>7430</v>
      </c>
      <c r="Z130" s="343">
        <v>1095</v>
      </c>
      <c r="AA130" s="343">
        <v>775</v>
      </c>
      <c r="AB130" s="343">
        <v>0</v>
      </c>
      <c r="AC130" s="343">
        <v>0</v>
      </c>
      <c r="AD130" s="343">
        <v>142</v>
      </c>
      <c r="AE130" s="343">
        <v>0</v>
      </c>
      <c r="AF130" s="343">
        <v>0</v>
      </c>
      <c r="AG130" s="343">
        <v>0</v>
      </c>
      <c r="AH130" s="343">
        <v>1237</v>
      </c>
      <c r="AI130" s="343">
        <v>775</v>
      </c>
      <c r="AJ130" s="343">
        <v>0</v>
      </c>
      <c r="AK130" s="343">
        <v>0</v>
      </c>
      <c r="AL130" s="342" t="s">
        <v>1417</v>
      </c>
      <c r="AM130" s="342" t="s">
        <v>2461</v>
      </c>
      <c r="AN130" s="342" t="s">
        <v>2461</v>
      </c>
    </row>
    <row r="131" spans="1:40">
      <c r="A131" s="342" t="s">
        <v>1540</v>
      </c>
      <c r="B131" s="342">
        <v>2255</v>
      </c>
      <c r="C131" s="343">
        <v>2255</v>
      </c>
      <c r="D131" s="343">
        <v>7761</v>
      </c>
      <c r="E131" s="343">
        <v>7293</v>
      </c>
      <c r="F131" s="343">
        <v>816</v>
      </c>
      <c r="G131" s="343">
        <v>0</v>
      </c>
      <c r="H131" s="343">
        <v>6</v>
      </c>
      <c r="I131" s="343">
        <v>0</v>
      </c>
      <c r="J131" s="343">
        <v>10838</v>
      </c>
      <c r="K131" s="343">
        <v>9548</v>
      </c>
      <c r="L131" s="343">
        <v>0</v>
      </c>
      <c r="M131" s="343">
        <v>0</v>
      </c>
      <c r="N131" s="343">
        <v>0</v>
      </c>
      <c r="O131" s="343">
        <v>0</v>
      </c>
      <c r="P131" s="343">
        <v>7268</v>
      </c>
      <c r="Q131" s="343">
        <v>0</v>
      </c>
      <c r="R131" s="343">
        <v>0</v>
      </c>
      <c r="S131" s="343">
        <v>0</v>
      </c>
      <c r="T131" s="343">
        <v>0</v>
      </c>
      <c r="U131" s="343">
        <v>0</v>
      </c>
      <c r="V131" s="343">
        <v>7268</v>
      </c>
      <c r="W131" s="343">
        <v>0</v>
      </c>
      <c r="X131" s="343">
        <v>18106</v>
      </c>
      <c r="Y131" s="343">
        <v>9548</v>
      </c>
      <c r="Z131" s="343">
        <v>2420</v>
      </c>
      <c r="AA131" s="343">
        <v>1638</v>
      </c>
      <c r="AB131" s="343">
        <v>0</v>
      </c>
      <c r="AC131" s="343">
        <v>0</v>
      </c>
      <c r="AD131" s="343">
        <v>11</v>
      </c>
      <c r="AE131" s="343">
        <v>0</v>
      </c>
      <c r="AF131" s="343">
        <v>0</v>
      </c>
      <c r="AG131" s="343">
        <v>0</v>
      </c>
      <c r="AH131" s="343">
        <v>2431</v>
      </c>
      <c r="AI131" s="343">
        <v>1638</v>
      </c>
      <c r="AJ131" s="343">
        <v>0</v>
      </c>
      <c r="AK131" s="343">
        <v>0</v>
      </c>
      <c r="AL131" s="342" t="s">
        <v>1538</v>
      </c>
      <c r="AM131" s="342" t="s">
        <v>2461</v>
      </c>
      <c r="AN131" s="342" t="s">
        <v>2461</v>
      </c>
    </row>
    <row r="132" spans="1:40">
      <c r="A132" s="342" t="s">
        <v>1743</v>
      </c>
      <c r="B132" s="342">
        <v>13671</v>
      </c>
      <c r="C132" s="343">
        <v>0</v>
      </c>
      <c r="D132" s="343">
        <v>2880</v>
      </c>
      <c r="E132" s="343">
        <v>0</v>
      </c>
      <c r="F132" s="343">
        <v>898</v>
      </c>
      <c r="G132" s="343">
        <v>0</v>
      </c>
      <c r="H132" s="343">
        <v>183</v>
      </c>
      <c r="I132" s="343">
        <v>0</v>
      </c>
      <c r="J132" s="343">
        <v>17632</v>
      </c>
      <c r="K132" s="343">
        <v>0</v>
      </c>
      <c r="L132" s="343">
        <v>956</v>
      </c>
      <c r="M132" s="343">
        <v>0</v>
      </c>
      <c r="N132" s="343">
        <v>0</v>
      </c>
      <c r="O132" s="343">
        <v>0</v>
      </c>
      <c r="P132" s="343">
        <v>0</v>
      </c>
      <c r="Q132" s="343">
        <v>0</v>
      </c>
      <c r="R132" s="343">
        <v>0</v>
      </c>
      <c r="S132" s="343">
        <v>0</v>
      </c>
      <c r="T132" s="343">
        <v>0</v>
      </c>
      <c r="U132" s="343">
        <v>0</v>
      </c>
      <c r="V132" s="343">
        <v>956</v>
      </c>
      <c r="W132" s="343">
        <v>0</v>
      </c>
      <c r="X132" s="343">
        <v>18588</v>
      </c>
      <c r="Y132" s="343">
        <v>0</v>
      </c>
      <c r="Z132" s="343">
        <v>45</v>
      </c>
      <c r="AA132" s="343">
        <v>0</v>
      </c>
      <c r="AB132" s="343">
        <v>0</v>
      </c>
      <c r="AC132" s="343">
        <v>0</v>
      </c>
      <c r="AD132" s="343">
        <v>0</v>
      </c>
      <c r="AE132" s="343">
        <v>0</v>
      </c>
      <c r="AF132" s="343">
        <v>0</v>
      </c>
      <c r="AG132" s="343">
        <v>0</v>
      </c>
      <c r="AH132" s="343">
        <v>45</v>
      </c>
      <c r="AI132" s="343">
        <v>0</v>
      </c>
      <c r="AJ132" s="343">
        <v>18</v>
      </c>
      <c r="AK132" s="343">
        <v>0</v>
      </c>
      <c r="AL132" s="342" t="s">
        <v>1741</v>
      </c>
      <c r="AM132" s="342" t="s">
        <v>2461</v>
      </c>
      <c r="AN132" s="342" t="s">
        <v>2461</v>
      </c>
    </row>
    <row r="133" spans="1:40">
      <c r="A133" s="342" t="s">
        <v>1998</v>
      </c>
      <c r="B133" s="342">
        <v>0</v>
      </c>
      <c r="C133" s="343">
        <v>0</v>
      </c>
      <c r="D133" s="343">
        <v>3447</v>
      </c>
      <c r="E133" s="343">
        <v>0</v>
      </c>
      <c r="F133" s="343">
        <v>891</v>
      </c>
      <c r="G133" s="343">
        <v>0</v>
      </c>
      <c r="H133" s="343">
        <v>0</v>
      </c>
      <c r="I133" s="343">
        <v>0</v>
      </c>
      <c r="J133" s="343">
        <v>4338</v>
      </c>
      <c r="K133" s="343">
        <v>0</v>
      </c>
      <c r="L133" s="343">
        <v>4094</v>
      </c>
      <c r="M133" s="343">
        <v>0</v>
      </c>
      <c r="N133" s="343">
        <v>517</v>
      </c>
      <c r="O133" s="343">
        <v>0</v>
      </c>
      <c r="P133" s="343">
        <v>886</v>
      </c>
      <c r="Q133" s="343">
        <v>0</v>
      </c>
      <c r="R133" s="343">
        <v>0</v>
      </c>
      <c r="S133" s="343">
        <v>0</v>
      </c>
      <c r="T133" s="343">
        <v>0</v>
      </c>
      <c r="U133" s="343">
        <v>0</v>
      </c>
      <c r="V133" s="343">
        <v>4980</v>
      </c>
      <c r="W133" s="343">
        <v>0</v>
      </c>
      <c r="X133" s="343">
        <v>9318</v>
      </c>
      <c r="Y133" s="343">
        <v>0</v>
      </c>
      <c r="Z133" s="343">
        <v>5505</v>
      </c>
      <c r="AA133" s="343">
        <v>0</v>
      </c>
      <c r="AB133" s="343">
        <v>0</v>
      </c>
      <c r="AC133" s="343">
        <v>0</v>
      </c>
      <c r="AD133" s="343">
        <v>0</v>
      </c>
      <c r="AE133" s="343">
        <v>0</v>
      </c>
      <c r="AF133" s="343">
        <v>0</v>
      </c>
      <c r="AG133" s="343">
        <v>0</v>
      </c>
      <c r="AH133" s="343">
        <v>5505</v>
      </c>
      <c r="AI133" s="343">
        <v>0</v>
      </c>
      <c r="AJ133" s="343">
        <v>0</v>
      </c>
      <c r="AK133" s="343">
        <v>0</v>
      </c>
      <c r="AL133" s="342" t="s">
        <v>1996</v>
      </c>
      <c r="AM133" s="342" t="s">
        <v>2461</v>
      </c>
      <c r="AN133" s="342" t="s">
        <v>2461</v>
      </c>
    </row>
    <row r="134" spans="1:40">
      <c r="A134" s="342" t="s">
        <v>1513</v>
      </c>
      <c r="B134" s="342">
        <v>2885</v>
      </c>
      <c r="C134" s="343">
        <v>2612</v>
      </c>
      <c r="D134" s="343">
        <v>8708</v>
      </c>
      <c r="E134" s="343">
        <v>792</v>
      </c>
      <c r="F134" s="343">
        <v>744</v>
      </c>
      <c r="G134" s="343">
        <v>0</v>
      </c>
      <c r="H134" s="343">
        <v>51</v>
      </c>
      <c r="I134" s="343">
        <v>0</v>
      </c>
      <c r="J134" s="343">
        <v>12388</v>
      </c>
      <c r="K134" s="343">
        <v>3404</v>
      </c>
      <c r="L134" s="343">
        <v>1032</v>
      </c>
      <c r="M134" s="343">
        <v>0</v>
      </c>
      <c r="N134" s="343">
        <v>0</v>
      </c>
      <c r="O134" s="343">
        <v>0</v>
      </c>
      <c r="P134" s="343">
        <v>102</v>
      </c>
      <c r="Q134" s="343">
        <v>0</v>
      </c>
      <c r="R134" s="343">
        <v>0</v>
      </c>
      <c r="S134" s="343">
        <v>0</v>
      </c>
      <c r="T134" s="343">
        <v>6779</v>
      </c>
      <c r="U134" s="343">
        <v>0</v>
      </c>
      <c r="V134" s="343">
        <v>7913</v>
      </c>
      <c r="W134" s="343">
        <v>0</v>
      </c>
      <c r="X134" s="343">
        <v>20301</v>
      </c>
      <c r="Y134" s="343">
        <v>3404</v>
      </c>
      <c r="Z134" s="343">
        <v>395</v>
      </c>
      <c r="AA134" s="343">
        <v>395</v>
      </c>
      <c r="AB134" s="343">
        <v>0</v>
      </c>
      <c r="AC134" s="343">
        <v>0</v>
      </c>
      <c r="AD134" s="343">
        <v>262</v>
      </c>
      <c r="AE134" s="343">
        <v>0</v>
      </c>
      <c r="AF134" s="343">
        <v>15</v>
      </c>
      <c r="AG134" s="343">
        <v>15</v>
      </c>
      <c r="AH134" s="343">
        <v>672</v>
      </c>
      <c r="AI134" s="343">
        <v>410</v>
      </c>
      <c r="AJ134" s="343">
        <v>0</v>
      </c>
      <c r="AK134" s="343">
        <v>0</v>
      </c>
      <c r="AL134" s="342" t="s">
        <v>1511</v>
      </c>
      <c r="AM134" s="342" t="s">
        <v>2461</v>
      </c>
      <c r="AN134" s="342" t="s">
        <v>2461</v>
      </c>
    </row>
    <row r="135" spans="1:40">
      <c r="A135" s="342" t="s">
        <v>2139</v>
      </c>
      <c r="B135" s="342">
        <v>210</v>
      </c>
      <c r="C135" s="343">
        <v>0</v>
      </c>
      <c r="D135" s="343">
        <v>770</v>
      </c>
      <c r="E135" s="343">
        <v>0</v>
      </c>
      <c r="F135" s="343">
        <v>109</v>
      </c>
      <c r="G135" s="343">
        <v>0</v>
      </c>
      <c r="H135" s="343">
        <v>13</v>
      </c>
      <c r="I135" s="343">
        <v>0</v>
      </c>
      <c r="J135" s="343">
        <v>1102</v>
      </c>
      <c r="K135" s="343">
        <v>0</v>
      </c>
      <c r="L135" s="343">
        <v>1365</v>
      </c>
      <c r="M135" s="343">
        <v>0</v>
      </c>
      <c r="N135" s="343">
        <v>0</v>
      </c>
      <c r="O135" s="343">
        <v>0</v>
      </c>
      <c r="P135" s="343">
        <v>15</v>
      </c>
      <c r="Q135" s="343">
        <v>0</v>
      </c>
      <c r="R135" s="343">
        <v>0</v>
      </c>
      <c r="S135" s="343">
        <v>0</v>
      </c>
      <c r="T135" s="343">
        <v>0</v>
      </c>
      <c r="U135" s="343">
        <v>0</v>
      </c>
      <c r="V135" s="343">
        <v>1380</v>
      </c>
      <c r="W135" s="343">
        <v>0</v>
      </c>
      <c r="X135" s="343">
        <v>2482</v>
      </c>
      <c r="Y135" s="343">
        <v>0</v>
      </c>
      <c r="Z135" s="343">
        <v>41</v>
      </c>
      <c r="AA135" s="343">
        <v>0</v>
      </c>
      <c r="AB135" s="343">
        <v>0</v>
      </c>
      <c r="AC135" s="343">
        <v>0</v>
      </c>
      <c r="AD135" s="343">
        <v>104</v>
      </c>
      <c r="AE135" s="343">
        <v>0</v>
      </c>
      <c r="AF135" s="343">
        <v>0</v>
      </c>
      <c r="AG135" s="343">
        <v>0</v>
      </c>
      <c r="AH135" s="343">
        <v>145</v>
      </c>
      <c r="AI135" s="343">
        <v>0</v>
      </c>
      <c r="AJ135" s="343">
        <v>0</v>
      </c>
      <c r="AK135" s="343">
        <v>0</v>
      </c>
      <c r="AL135" s="342" t="s">
        <v>2137</v>
      </c>
      <c r="AM135" s="342" t="s">
        <v>2461</v>
      </c>
      <c r="AN135" s="342" t="s">
        <v>2461</v>
      </c>
    </row>
    <row r="136" spans="1:40">
      <c r="A136" s="342" t="s">
        <v>2175</v>
      </c>
      <c r="B136" s="342">
        <v>4432</v>
      </c>
      <c r="C136" s="343">
        <v>3847</v>
      </c>
      <c r="D136" s="343">
        <v>4645</v>
      </c>
      <c r="E136" s="343">
        <v>3733</v>
      </c>
      <c r="F136" s="343">
        <v>627</v>
      </c>
      <c r="G136" s="343">
        <v>0</v>
      </c>
      <c r="H136" s="343">
        <v>54</v>
      </c>
      <c r="I136" s="343">
        <v>0</v>
      </c>
      <c r="J136" s="343">
        <v>9758</v>
      </c>
      <c r="K136" s="343">
        <v>7580</v>
      </c>
      <c r="L136" s="343">
        <v>2166</v>
      </c>
      <c r="M136" s="343">
        <v>0</v>
      </c>
      <c r="N136" s="343">
        <v>234</v>
      </c>
      <c r="O136" s="343">
        <v>0</v>
      </c>
      <c r="P136" s="343">
        <v>0</v>
      </c>
      <c r="Q136" s="343">
        <v>0</v>
      </c>
      <c r="R136" s="343">
        <v>0</v>
      </c>
      <c r="S136" s="343">
        <v>0</v>
      </c>
      <c r="T136" s="343">
        <v>0</v>
      </c>
      <c r="U136" s="343">
        <v>0</v>
      </c>
      <c r="V136" s="343">
        <v>2166</v>
      </c>
      <c r="W136" s="343">
        <v>0</v>
      </c>
      <c r="X136" s="343">
        <v>11924</v>
      </c>
      <c r="Y136" s="343">
        <v>7580</v>
      </c>
      <c r="Z136" s="343">
        <v>1144</v>
      </c>
      <c r="AA136" s="343">
        <v>79</v>
      </c>
      <c r="AB136" s="343">
        <v>0</v>
      </c>
      <c r="AC136" s="343">
        <v>0</v>
      </c>
      <c r="AD136" s="343">
        <v>7</v>
      </c>
      <c r="AE136" s="343">
        <v>7</v>
      </c>
      <c r="AF136" s="343">
        <v>0</v>
      </c>
      <c r="AG136" s="343">
        <v>0</v>
      </c>
      <c r="AH136" s="343">
        <v>1151</v>
      </c>
      <c r="AI136" s="343">
        <v>86</v>
      </c>
      <c r="AJ136" s="343">
        <v>0</v>
      </c>
      <c r="AK136" s="343">
        <v>0</v>
      </c>
      <c r="AL136" s="342" t="s">
        <v>2173</v>
      </c>
      <c r="AM136" s="342" t="s">
        <v>2461</v>
      </c>
      <c r="AN136" s="342" t="s">
        <v>2461</v>
      </c>
    </row>
    <row r="137" spans="1:40">
      <c r="A137" s="342" t="s">
        <v>2187</v>
      </c>
      <c r="B137" s="342">
        <v>0</v>
      </c>
      <c r="C137" s="343">
        <v>0</v>
      </c>
      <c r="D137" s="343">
        <v>25</v>
      </c>
      <c r="E137" s="343">
        <v>0</v>
      </c>
      <c r="F137" s="343">
        <v>934</v>
      </c>
      <c r="G137" s="343">
        <v>0</v>
      </c>
      <c r="H137" s="343">
        <v>14</v>
      </c>
      <c r="I137" s="343">
        <v>0</v>
      </c>
      <c r="J137" s="343">
        <v>973</v>
      </c>
      <c r="K137" s="343">
        <v>0</v>
      </c>
      <c r="L137" s="343">
        <v>665</v>
      </c>
      <c r="M137" s="343">
        <v>0</v>
      </c>
      <c r="N137" s="343">
        <v>0</v>
      </c>
      <c r="O137" s="343">
        <v>0</v>
      </c>
      <c r="P137" s="343">
        <v>0</v>
      </c>
      <c r="Q137" s="343">
        <v>0</v>
      </c>
      <c r="R137" s="343">
        <v>0</v>
      </c>
      <c r="S137" s="343">
        <v>0</v>
      </c>
      <c r="T137" s="343">
        <v>0</v>
      </c>
      <c r="U137" s="343">
        <v>0</v>
      </c>
      <c r="V137" s="343">
        <v>665</v>
      </c>
      <c r="W137" s="343">
        <v>0</v>
      </c>
      <c r="X137" s="343">
        <v>1638</v>
      </c>
      <c r="Y137" s="343">
        <v>0</v>
      </c>
      <c r="Z137" s="343">
        <v>0</v>
      </c>
      <c r="AA137" s="343">
        <v>0</v>
      </c>
      <c r="AB137" s="343">
        <v>0</v>
      </c>
      <c r="AC137" s="343">
        <v>0</v>
      </c>
      <c r="AD137" s="343">
        <v>0</v>
      </c>
      <c r="AE137" s="343">
        <v>0</v>
      </c>
      <c r="AF137" s="343">
        <v>0</v>
      </c>
      <c r="AG137" s="343">
        <v>0</v>
      </c>
      <c r="AH137" s="343">
        <v>0</v>
      </c>
      <c r="AI137" s="343">
        <v>0</v>
      </c>
      <c r="AJ137" s="343">
        <v>0</v>
      </c>
      <c r="AK137" s="343">
        <v>0</v>
      </c>
      <c r="AL137" s="342" t="s">
        <v>2185</v>
      </c>
      <c r="AM137" s="342" t="s">
        <v>2461</v>
      </c>
      <c r="AN137" s="342" t="s">
        <v>2461</v>
      </c>
    </row>
    <row r="138" spans="1:40">
      <c r="A138" s="342" t="s">
        <v>2202</v>
      </c>
      <c r="B138" s="342">
        <v>8547</v>
      </c>
      <c r="C138" s="343">
        <v>0</v>
      </c>
      <c r="D138" s="343">
        <v>426</v>
      </c>
      <c r="E138" s="343">
        <v>0</v>
      </c>
      <c r="F138" s="343">
        <v>129</v>
      </c>
      <c r="G138" s="343">
        <v>0</v>
      </c>
      <c r="H138" s="343">
        <v>1049</v>
      </c>
      <c r="I138" s="343">
        <v>0</v>
      </c>
      <c r="J138" s="343">
        <v>10151</v>
      </c>
      <c r="K138" s="343">
        <v>0</v>
      </c>
      <c r="L138" s="343">
        <v>2670</v>
      </c>
      <c r="M138" s="343">
        <v>0</v>
      </c>
      <c r="N138" s="343">
        <v>0</v>
      </c>
      <c r="O138" s="343">
        <v>0</v>
      </c>
      <c r="P138" s="343">
        <v>0</v>
      </c>
      <c r="Q138" s="343">
        <v>0</v>
      </c>
      <c r="R138" s="343">
        <v>0</v>
      </c>
      <c r="S138" s="343">
        <v>0</v>
      </c>
      <c r="T138" s="343">
        <v>0</v>
      </c>
      <c r="U138" s="343">
        <v>0</v>
      </c>
      <c r="V138" s="343">
        <v>2670</v>
      </c>
      <c r="W138" s="343">
        <v>0</v>
      </c>
      <c r="X138" s="343">
        <v>12821</v>
      </c>
      <c r="Y138" s="343">
        <v>0</v>
      </c>
      <c r="Z138" s="343">
        <v>50</v>
      </c>
      <c r="AA138" s="343">
        <v>0</v>
      </c>
      <c r="AB138" s="343">
        <v>0</v>
      </c>
      <c r="AC138" s="343">
        <v>0</v>
      </c>
      <c r="AD138" s="343">
        <v>74</v>
      </c>
      <c r="AE138" s="343">
        <v>0</v>
      </c>
      <c r="AF138" s="343">
        <v>0</v>
      </c>
      <c r="AG138" s="343">
        <v>0</v>
      </c>
      <c r="AH138" s="343">
        <v>124</v>
      </c>
      <c r="AI138" s="343">
        <v>0</v>
      </c>
      <c r="AJ138" s="343">
        <v>0</v>
      </c>
      <c r="AK138" s="343">
        <v>0</v>
      </c>
      <c r="AL138" s="342" t="s">
        <v>2200</v>
      </c>
      <c r="AM138" s="342" t="s">
        <v>2461</v>
      </c>
      <c r="AN138" s="342" t="s">
        <v>2461</v>
      </c>
    </row>
    <row r="139" spans="1:40">
      <c r="A139" s="342" t="s">
        <v>1260</v>
      </c>
      <c r="B139" s="342">
        <v>886</v>
      </c>
      <c r="C139" s="343">
        <v>0</v>
      </c>
      <c r="D139" s="343">
        <v>16977</v>
      </c>
      <c r="E139" s="343">
        <v>0</v>
      </c>
      <c r="F139" s="343">
        <v>205</v>
      </c>
      <c r="G139" s="343">
        <v>0</v>
      </c>
      <c r="H139" s="343">
        <v>0</v>
      </c>
      <c r="I139" s="343">
        <v>0</v>
      </c>
      <c r="J139" s="343">
        <v>18068</v>
      </c>
      <c r="K139" s="343">
        <v>0</v>
      </c>
      <c r="L139" s="343">
        <v>2043</v>
      </c>
      <c r="M139" s="343">
        <v>0</v>
      </c>
      <c r="N139" s="343">
        <v>0</v>
      </c>
      <c r="O139" s="343">
        <v>0</v>
      </c>
      <c r="P139" s="343">
        <v>0</v>
      </c>
      <c r="Q139" s="343">
        <v>0</v>
      </c>
      <c r="R139" s="343">
        <v>0</v>
      </c>
      <c r="S139" s="343">
        <v>0</v>
      </c>
      <c r="T139" s="343">
        <v>0</v>
      </c>
      <c r="U139" s="343">
        <v>0</v>
      </c>
      <c r="V139" s="343">
        <v>2043</v>
      </c>
      <c r="W139" s="343">
        <v>0</v>
      </c>
      <c r="X139" s="343">
        <v>20111</v>
      </c>
      <c r="Y139" s="343">
        <v>0</v>
      </c>
      <c r="Z139" s="343">
        <v>180</v>
      </c>
      <c r="AA139" s="343">
        <v>0</v>
      </c>
      <c r="AB139" s="343">
        <v>0</v>
      </c>
      <c r="AC139" s="343">
        <v>0</v>
      </c>
      <c r="AD139" s="343">
        <v>0</v>
      </c>
      <c r="AE139" s="343">
        <v>0</v>
      </c>
      <c r="AF139" s="343">
        <v>0</v>
      </c>
      <c r="AG139" s="343">
        <v>0</v>
      </c>
      <c r="AH139" s="343">
        <v>180</v>
      </c>
      <c r="AI139" s="343">
        <v>0</v>
      </c>
      <c r="AJ139" s="343">
        <v>0</v>
      </c>
      <c r="AK139" s="343">
        <v>0</v>
      </c>
      <c r="AL139" s="342" t="s">
        <v>1258</v>
      </c>
      <c r="AM139" s="342" t="s">
        <v>2461</v>
      </c>
      <c r="AN139" s="342" t="s">
        <v>2461</v>
      </c>
    </row>
    <row r="140" spans="1:40">
      <c r="A140" s="342" t="s">
        <v>1331</v>
      </c>
      <c r="B140" s="342">
        <v>8015</v>
      </c>
      <c r="C140" s="343">
        <v>0</v>
      </c>
      <c r="D140" s="343">
        <v>1723</v>
      </c>
      <c r="E140" s="343">
        <v>0</v>
      </c>
      <c r="F140" s="343">
        <v>144</v>
      </c>
      <c r="G140" s="343">
        <v>0</v>
      </c>
      <c r="H140" s="343">
        <v>0</v>
      </c>
      <c r="I140" s="343">
        <v>0</v>
      </c>
      <c r="J140" s="343">
        <v>9882</v>
      </c>
      <c r="K140" s="343">
        <v>0</v>
      </c>
      <c r="L140" s="343">
        <v>606</v>
      </c>
      <c r="M140" s="343">
        <v>0</v>
      </c>
      <c r="N140" s="343">
        <v>0</v>
      </c>
      <c r="O140" s="343">
        <v>0</v>
      </c>
      <c r="P140" s="343">
        <v>0</v>
      </c>
      <c r="Q140" s="343">
        <v>0</v>
      </c>
      <c r="R140" s="343">
        <v>0</v>
      </c>
      <c r="S140" s="343">
        <v>0</v>
      </c>
      <c r="T140" s="343">
        <v>0</v>
      </c>
      <c r="U140" s="343">
        <v>0</v>
      </c>
      <c r="V140" s="343">
        <v>606</v>
      </c>
      <c r="W140" s="343">
        <v>0</v>
      </c>
      <c r="X140" s="343">
        <v>10488</v>
      </c>
      <c r="Y140" s="343">
        <v>0</v>
      </c>
      <c r="Z140" s="343">
        <v>21</v>
      </c>
      <c r="AA140" s="343">
        <v>0</v>
      </c>
      <c r="AB140" s="343">
        <v>0</v>
      </c>
      <c r="AC140" s="343">
        <v>0</v>
      </c>
      <c r="AD140" s="343">
        <v>0</v>
      </c>
      <c r="AE140" s="343">
        <v>0</v>
      </c>
      <c r="AF140" s="343">
        <v>0</v>
      </c>
      <c r="AG140" s="343">
        <v>0</v>
      </c>
      <c r="AH140" s="343">
        <v>21</v>
      </c>
      <c r="AI140" s="343">
        <v>0</v>
      </c>
      <c r="AJ140" s="343">
        <v>0</v>
      </c>
      <c r="AK140" s="343">
        <v>0</v>
      </c>
      <c r="AL140" s="342" t="s">
        <v>1329</v>
      </c>
      <c r="AM140" s="342" t="s">
        <v>2461</v>
      </c>
      <c r="AN140" s="342" t="s">
        <v>2461</v>
      </c>
    </row>
    <row r="141" spans="1:40">
      <c r="A141" s="342" t="s">
        <v>1519</v>
      </c>
      <c r="B141" s="342">
        <v>0</v>
      </c>
      <c r="C141" s="343">
        <v>0</v>
      </c>
      <c r="D141" s="343">
        <v>3574</v>
      </c>
      <c r="E141" s="343">
        <v>0</v>
      </c>
      <c r="F141" s="343">
        <v>349</v>
      </c>
      <c r="G141" s="343">
        <v>0</v>
      </c>
      <c r="H141" s="343">
        <v>0</v>
      </c>
      <c r="I141" s="343">
        <v>0</v>
      </c>
      <c r="J141" s="343">
        <v>3923</v>
      </c>
      <c r="K141" s="343">
        <v>0</v>
      </c>
      <c r="L141" s="343">
        <v>1379</v>
      </c>
      <c r="M141" s="343">
        <v>0</v>
      </c>
      <c r="N141" s="343">
        <v>0</v>
      </c>
      <c r="O141" s="343">
        <v>0</v>
      </c>
      <c r="P141" s="343">
        <v>0</v>
      </c>
      <c r="Q141" s="343">
        <v>0</v>
      </c>
      <c r="R141" s="343">
        <v>0</v>
      </c>
      <c r="S141" s="343">
        <v>0</v>
      </c>
      <c r="T141" s="343">
        <v>0</v>
      </c>
      <c r="U141" s="343">
        <v>0</v>
      </c>
      <c r="V141" s="343">
        <v>1379</v>
      </c>
      <c r="W141" s="343">
        <v>0</v>
      </c>
      <c r="X141" s="343">
        <v>5302</v>
      </c>
      <c r="Y141" s="343">
        <v>0</v>
      </c>
      <c r="Z141" s="343">
        <v>312</v>
      </c>
      <c r="AA141" s="343">
        <v>0</v>
      </c>
      <c r="AB141" s="343">
        <v>0</v>
      </c>
      <c r="AC141" s="343">
        <v>0</v>
      </c>
      <c r="AD141" s="343">
        <v>0</v>
      </c>
      <c r="AE141" s="343">
        <v>0</v>
      </c>
      <c r="AF141" s="343">
        <v>0</v>
      </c>
      <c r="AG141" s="343">
        <v>0</v>
      </c>
      <c r="AH141" s="343">
        <v>312</v>
      </c>
      <c r="AI141" s="343">
        <v>0</v>
      </c>
      <c r="AJ141" s="343">
        <v>0</v>
      </c>
      <c r="AK141" s="343">
        <v>0</v>
      </c>
      <c r="AL141" s="342" t="s">
        <v>1517</v>
      </c>
      <c r="AM141" s="342" t="s">
        <v>2461</v>
      </c>
      <c r="AN141" s="342" t="s">
        <v>2461</v>
      </c>
    </row>
    <row r="142" spans="1:40">
      <c r="A142" s="342" t="s">
        <v>1639</v>
      </c>
      <c r="B142" s="342">
        <v>0</v>
      </c>
      <c r="C142" s="343">
        <v>0</v>
      </c>
      <c r="D142" s="343">
        <v>3549</v>
      </c>
      <c r="E142" s="343">
        <v>0</v>
      </c>
      <c r="F142" s="343">
        <v>63</v>
      </c>
      <c r="G142" s="343">
        <v>0</v>
      </c>
      <c r="H142" s="343">
        <v>245</v>
      </c>
      <c r="I142" s="343">
        <v>0</v>
      </c>
      <c r="J142" s="343">
        <v>3857</v>
      </c>
      <c r="K142" s="343">
        <v>0</v>
      </c>
      <c r="L142" s="343">
        <v>1040</v>
      </c>
      <c r="M142" s="343">
        <v>0</v>
      </c>
      <c r="N142" s="343">
        <v>0</v>
      </c>
      <c r="O142" s="343">
        <v>0</v>
      </c>
      <c r="P142" s="343">
        <v>0</v>
      </c>
      <c r="Q142" s="343">
        <v>0</v>
      </c>
      <c r="R142" s="343">
        <v>0</v>
      </c>
      <c r="S142" s="343">
        <v>0</v>
      </c>
      <c r="T142" s="343">
        <v>0</v>
      </c>
      <c r="U142" s="343">
        <v>0</v>
      </c>
      <c r="V142" s="343">
        <v>1040</v>
      </c>
      <c r="W142" s="343">
        <v>0</v>
      </c>
      <c r="X142" s="343">
        <v>4897</v>
      </c>
      <c r="Y142" s="343">
        <v>0</v>
      </c>
      <c r="Z142" s="343">
        <v>260</v>
      </c>
      <c r="AA142" s="343">
        <v>0</v>
      </c>
      <c r="AB142" s="343">
        <v>0</v>
      </c>
      <c r="AC142" s="343">
        <v>0</v>
      </c>
      <c r="AD142" s="343">
        <v>0</v>
      </c>
      <c r="AE142" s="343">
        <v>0</v>
      </c>
      <c r="AF142" s="343">
        <v>0</v>
      </c>
      <c r="AG142" s="343">
        <v>0</v>
      </c>
      <c r="AH142" s="343">
        <v>260</v>
      </c>
      <c r="AI142" s="343">
        <v>0</v>
      </c>
      <c r="AJ142" s="343">
        <v>0</v>
      </c>
      <c r="AK142" s="343">
        <v>0</v>
      </c>
      <c r="AL142" s="342" t="s">
        <v>1637</v>
      </c>
      <c r="AM142" s="342" t="s">
        <v>2461</v>
      </c>
      <c r="AN142" s="342" t="s">
        <v>2461</v>
      </c>
    </row>
    <row r="143" spans="1:40">
      <c r="A143" s="342" t="s">
        <v>1696</v>
      </c>
      <c r="B143" s="342">
        <v>0</v>
      </c>
      <c r="C143" s="343">
        <v>0</v>
      </c>
      <c r="D143" s="343">
        <v>4274</v>
      </c>
      <c r="E143" s="343">
        <v>2806</v>
      </c>
      <c r="F143" s="343">
        <v>1313</v>
      </c>
      <c r="G143" s="343">
        <v>3</v>
      </c>
      <c r="H143" s="343">
        <v>1578</v>
      </c>
      <c r="I143" s="343">
        <v>1559</v>
      </c>
      <c r="J143" s="343">
        <v>7165</v>
      </c>
      <c r="K143" s="343">
        <v>4368</v>
      </c>
      <c r="L143" s="343">
        <v>1820</v>
      </c>
      <c r="M143" s="343">
        <v>0</v>
      </c>
      <c r="N143" s="343">
        <v>0</v>
      </c>
      <c r="O143" s="343">
        <v>0</v>
      </c>
      <c r="P143" s="343">
        <v>0</v>
      </c>
      <c r="Q143" s="343">
        <v>0</v>
      </c>
      <c r="R143" s="343">
        <v>0</v>
      </c>
      <c r="S143" s="343">
        <v>0</v>
      </c>
      <c r="T143" s="343">
        <v>0</v>
      </c>
      <c r="U143" s="343">
        <v>0</v>
      </c>
      <c r="V143" s="343">
        <v>1820</v>
      </c>
      <c r="W143" s="343">
        <v>0</v>
      </c>
      <c r="X143" s="343">
        <v>8985</v>
      </c>
      <c r="Y143" s="343">
        <v>4368</v>
      </c>
      <c r="Z143" s="343">
        <v>1221</v>
      </c>
      <c r="AA143" s="343">
        <v>1221</v>
      </c>
      <c r="AB143" s="343">
        <v>0</v>
      </c>
      <c r="AC143" s="343">
        <v>0</v>
      </c>
      <c r="AD143" s="343">
        <v>0</v>
      </c>
      <c r="AE143" s="343">
        <v>0</v>
      </c>
      <c r="AF143" s="343">
        <v>0</v>
      </c>
      <c r="AG143" s="343">
        <v>0</v>
      </c>
      <c r="AH143" s="343">
        <v>1221</v>
      </c>
      <c r="AI143" s="343">
        <v>1221</v>
      </c>
      <c r="AJ143" s="343">
        <v>0</v>
      </c>
      <c r="AK143" s="343">
        <v>0</v>
      </c>
      <c r="AL143" s="342" t="s">
        <v>1694</v>
      </c>
      <c r="AM143" s="342" t="s">
        <v>2461</v>
      </c>
      <c r="AN143" s="342" t="s">
        <v>2461</v>
      </c>
    </row>
    <row r="144" spans="1:40">
      <c r="A144" s="342" t="s">
        <v>1923</v>
      </c>
      <c r="B144" s="342">
        <v>0</v>
      </c>
      <c r="C144" s="343">
        <v>0</v>
      </c>
      <c r="D144" s="343">
        <v>560</v>
      </c>
      <c r="E144" s="343">
        <v>0</v>
      </c>
      <c r="F144" s="343">
        <v>191</v>
      </c>
      <c r="G144" s="343">
        <v>0</v>
      </c>
      <c r="H144" s="343">
        <v>0</v>
      </c>
      <c r="I144" s="343">
        <v>0</v>
      </c>
      <c r="J144" s="343">
        <v>751</v>
      </c>
      <c r="K144" s="343">
        <v>0</v>
      </c>
      <c r="L144" s="343">
        <v>3338</v>
      </c>
      <c r="M144" s="343">
        <v>0</v>
      </c>
      <c r="N144" s="343">
        <v>0</v>
      </c>
      <c r="O144" s="343">
        <v>0</v>
      </c>
      <c r="P144" s="343">
        <v>0</v>
      </c>
      <c r="Q144" s="343">
        <v>0</v>
      </c>
      <c r="R144" s="343">
        <v>0</v>
      </c>
      <c r="S144" s="343">
        <v>0</v>
      </c>
      <c r="T144" s="343">
        <v>0</v>
      </c>
      <c r="U144" s="343">
        <v>0</v>
      </c>
      <c r="V144" s="343">
        <v>3338</v>
      </c>
      <c r="W144" s="343">
        <v>0</v>
      </c>
      <c r="X144" s="343">
        <v>4089</v>
      </c>
      <c r="Y144" s="343">
        <v>0</v>
      </c>
      <c r="Z144" s="343">
        <v>331</v>
      </c>
      <c r="AA144" s="343">
        <v>0</v>
      </c>
      <c r="AB144" s="343">
        <v>0</v>
      </c>
      <c r="AC144" s="343">
        <v>0</v>
      </c>
      <c r="AD144" s="343">
        <v>49</v>
      </c>
      <c r="AE144" s="343">
        <v>0</v>
      </c>
      <c r="AF144" s="343">
        <v>0</v>
      </c>
      <c r="AG144" s="343">
        <v>0</v>
      </c>
      <c r="AH144" s="343">
        <v>380</v>
      </c>
      <c r="AI144" s="343">
        <v>0</v>
      </c>
      <c r="AJ144" s="343">
        <v>0</v>
      </c>
      <c r="AK144" s="343">
        <v>0</v>
      </c>
      <c r="AL144" s="342" t="s">
        <v>1921</v>
      </c>
      <c r="AM144" s="342" t="s">
        <v>2461</v>
      </c>
      <c r="AN144" s="342" t="s">
        <v>2461</v>
      </c>
    </row>
    <row r="145" spans="1:40">
      <c r="A145" s="342" t="s">
        <v>1935</v>
      </c>
      <c r="B145" s="342">
        <v>0</v>
      </c>
      <c r="C145" s="343">
        <v>0</v>
      </c>
      <c r="D145" s="343">
        <v>20413</v>
      </c>
      <c r="E145" s="343">
        <v>0</v>
      </c>
      <c r="F145" s="343">
        <v>2157</v>
      </c>
      <c r="G145" s="343">
        <v>0</v>
      </c>
      <c r="H145" s="343">
        <v>0</v>
      </c>
      <c r="I145" s="343">
        <v>0</v>
      </c>
      <c r="J145" s="343">
        <v>22570</v>
      </c>
      <c r="K145" s="343">
        <v>0</v>
      </c>
      <c r="L145" s="343">
        <v>1928</v>
      </c>
      <c r="M145" s="343">
        <v>0</v>
      </c>
      <c r="N145" s="343">
        <v>1863</v>
      </c>
      <c r="O145" s="343">
        <v>0</v>
      </c>
      <c r="P145" s="343">
        <v>0</v>
      </c>
      <c r="Q145" s="343">
        <v>0</v>
      </c>
      <c r="R145" s="343">
        <v>0</v>
      </c>
      <c r="S145" s="343">
        <v>0</v>
      </c>
      <c r="T145" s="343">
        <v>0</v>
      </c>
      <c r="U145" s="343">
        <v>0</v>
      </c>
      <c r="V145" s="343">
        <v>1928</v>
      </c>
      <c r="W145" s="343">
        <v>0</v>
      </c>
      <c r="X145" s="343">
        <v>24498</v>
      </c>
      <c r="Y145" s="343">
        <v>0</v>
      </c>
      <c r="Z145" s="343">
        <v>381</v>
      </c>
      <c r="AA145" s="343">
        <v>0</v>
      </c>
      <c r="AB145" s="343">
        <v>0</v>
      </c>
      <c r="AC145" s="343">
        <v>0</v>
      </c>
      <c r="AD145" s="343">
        <v>12</v>
      </c>
      <c r="AE145" s="343">
        <v>0</v>
      </c>
      <c r="AF145" s="343">
        <v>0</v>
      </c>
      <c r="AG145" s="343">
        <v>0</v>
      </c>
      <c r="AH145" s="343">
        <v>393</v>
      </c>
      <c r="AI145" s="343">
        <v>0</v>
      </c>
      <c r="AJ145" s="343">
        <v>0</v>
      </c>
      <c r="AK145" s="343">
        <v>0</v>
      </c>
      <c r="AL145" s="342" t="s">
        <v>1933</v>
      </c>
      <c r="AM145" s="342" t="s">
        <v>2461</v>
      </c>
      <c r="AN145" s="342" t="s">
        <v>2461</v>
      </c>
    </row>
    <row r="146" spans="1:40">
      <c r="A146" s="342" t="s">
        <v>1953</v>
      </c>
      <c r="B146" s="342">
        <v>0</v>
      </c>
      <c r="C146" s="343">
        <v>0</v>
      </c>
      <c r="D146" s="343">
        <v>415</v>
      </c>
      <c r="E146" s="343">
        <v>0</v>
      </c>
      <c r="F146" s="343">
        <v>403</v>
      </c>
      <c r="G146" s="343">
        <v>0</v>
      </c>
      <c r="H146" s="343">
        <v>51</v>
      </c>
      <c r="I146" s="343">
        <v>0</v>
      </c>
      <c r="J146" s="343">
        <v>869</v>
      </c>
      <c r="K146" s="343">
        <v>0</v>
      </c>
      <c r="L146" s="343">
        <v>410</v>
      </c>
      <c r="M146" s="343">
        <v>0</v>
      </c>
      <c r="N146" s="343">
        <v>0</v>
      </c>
      <c r="O146" s="343">
        <v>0</v>
      </c>
      <c r="P146" s="343">
        <v>0</v>
      </c>
      <c r="Q146" s="343">
        <v>0</v>
      </c>
      <c r="R146" s="343">
        <v>0</v>
      </c>
      <c r="S146" s="343">
        <v>0</v>
      </c>
      <c r="T146" s="343">
        <v>0</v>
      </c>
      <c r="U146" s="343">
        <v>0</v>
      </c>
      <c r="V146" s="343">
        <v>410</v>
      </c>
      <c r="W146" s="343">
        <v>0</v>
      </c>
      <c r="X146" s="343">
        <v>1279</v>
      </c>
      <c r="Y146" s="343">
        <v>0</v>
      </c>
      <c r="Z146" s="343">
        <v>0</v>
      </c>
      <c r="AA146" s="343">
        <v>0</v>
      </c>
      <c r="AB146" s="343">
        <v>0</v>
      </c>
      <c r="AC146" s="343">
        <v>0</v>
      </c>
      <c r="AD146" s="343">
        <v>0</v>
      </c>
      <c r="AE146" s="343">
        <v>0</v>
      </c>
      <c r="AF146" s="343">
        <v>0</v>
      </c>
      <c r="AG146" s="343">
        <v>0</v>
      </c>
      <c r="AH146" s="343">
        <v>0</v>
      </c>
      <c r="AI146" s="343">
        <v>0</v>
      </c>
      <c r="AJ146" s="343">
        <v>0</v>
      </c>
      <c r="AK146" s="343">
        <v>0</v>
      </c>
      <c r="AL146" s="342" t="s">
        <v>1951</v>
      </c>
      <c r="AM146" s="342" t="s">
        <v>2461</v>
      </c>
      <c r="AN146" s="342" t="s">
        <v>2461</v>
      </c>
    </row>
    <row r="147" spans="1:40">
      <c r="A147" s="342" t="s">
        <v>1965</v>
      </c>
      <c r="B147" s="342">
        <v>93</v>
      </c>
      <c r="C147" s="343">
        <v>0</v>
      </c>
      <c r="D147" s="343">
        <v>1164</v>
      </c>
      <c r="E147" s="343">
        <v>0</v>
      </c>
      <c r="F147" s="343">
        <v>2467</v>
      </c>
      <c r="G147" s="343">
        <v>0</v>
      </c>
      <c r="H147" s="343">
        <v>84</v>
      </c>
      <c r="I147" s="343">
        <v>0</v>
      </c>
      <c r="J147" s="343">
        <v>3808</v>
      </c>
      <c r="K147" s="343">
        <v>0</v>
      </c>
      <c r="L147" s="343">
        <v>1297</v>
      </c>
      <c r="M147" s="343">
        <v>0</v>
      </c>
      <c r="N147" s="343">
        <v>0</v>
      </c>
      <c r="O147" s="343">
        <v>0</v>
      </c>
      <c r="P147" s="343">
        <v>0</v>
      </c>
      <c r="Q147" s="343">
        <v>0</v>
      </c>
      <c r="R147" s="343">
        <v>0</v>
      </c>
      <c r="S147" s="343">
        <v>0</v>
      </c>
      <c r="T147" s="343">
        <v>0</v>
      </c>
      <c r="U147" s="343">
        <v>0</v>
      </c>
      <c r="V147" s="343">
        <v>1297</v>
      </c>
      <c r="W147" s="343">
        <v>0</v>
      </c>
      <c r="X147" s="343">
        <v>5105</v>
      </c>
      <c r="Y147" s="343">
        <v>0</v>
      </c>
      <c r="Z147" s="343">
        <v>72</v>
      </c>
      <c r="AA147" s="343">
        <v>0</v>
      </c>
      <c r="AB147" s="343">
        <v>0</v>
      </c>
      <c r="AC147" s="343">
        <v>0</v>
      </c>
      <c r="AD147" s="343">
        <v>319</v>
      </c>
      <c r="AE147" s="343">
        <v>0</v>
      </c>
      <c r="AF147" s="343">
        <v>0</v>
      </c>
      <c r="AG147" s="343">
        <v>0</v>
      </c>
      <c r="AH147" s="343">
        <v>391</v>
      </c>
      <c r="AI147" s="343">
        <v>0</v>
      </c>
      <c r="AJ147" s="343">
        <v>0</v>
      </c>
      <c r="AK147" s="343">
        <v>0</v>
      </c>
      <c r="AL147" s="342" t="s">
        <v>1963</v>
      </c>
      <c r="AM147" s="342" t="s">
        <v>2461</v>
      </c>
      <c r="AN147" s="342" t="s">
        <v>2461</v>
      </c>
    </row>
    <row r="148" spans="1:40">
      <c r="A148" s="342" t="s">
        <v>2046</v>
      </c>
      <c r="B148" s="342">
        <v>192</v>
      </c>
      <c r="C148" s="343">
        <v>0</v>
      </c>
      <c r="D148" s="343">
        <v>10821</v>
      </c>
      <c r="E148" s="343">
        <v>0</v>
      </c>
      <c r="F148" s="343">
        <v>316</v>
      </c>
      <c r="G148" s="343">
        <v>0</v>
      </c>
      <c r="H148" s="343">
        <v>26</v>
      </c>
      <c r="I148" s="343">
        <v>0</v>
      </c>
      <c r="J148" s="343">
        <v>11355</v>
      </c>
      <c r="K148" s="343">
        <v>0</v>
      </c>
      <c r="L148" s="343">
        <v>946</v>
      </c>
      <c r="M148" s="343">
        <v>0</v>
      </c>
      <c r="N148" s="343">
        <v>0</v>
      </c>
      <c r="O148" s="343">
        <v>0</v>
      </c>
      <c r="P148" s="343">
        <v>0</v>
      </c>
      <c r="Q148" s="343">
        <v>0</v>
      </c>
      <c r="R148" s="343">
        <v>0</v>
      </c>
      <c r="S148" s="343">
        <v>0</v>
      </c>
      <c r="T148" s="343">
        <v>0</v>
      </c>
      <c r="U148" s="343">
        <v>0</v>
      </c>
      <c r="V148" s="343">
        <v>946</v>
      </c>
      <c r="W148" s="343">
        <v>0</v>
      </c>
      <c r="X148" s="343">
        <v>12301</v>
      </c>
      <c r="Y148" s="343">
        <v>0</v>
      </c>
      <c r="Z148" s="343">
        <v>36</v>
      </c>
      <c r="AA148" s="343">
        <v>0</v>
      </c>
      <c r="AB148" s="343">
        <v>0</v>
      </c>
      <c r="AC148" s="343">
        <v>0</v>
      </c>
      <c r="AD148" s="343">
        <v>0</v>
      </c>
      <c r="AE148" s="343">
        <v>0</v>
      </c>
      <c r="AF148" s="343">
        <v>0</v>
      </c>
      <c r="AG148" s="343">
        <v>0</v>
      </c>
      <c r="AH148" s="343">
        <v>36</v>
      </c>
      <c r="AI148" s="343">
        <v>0</v>
      </c>
      <c r="AJ148" s="343">
        <v>0</v>
      </c>
      <c r="AK148" s="343">
        <v>0</v>
      </c>
      <c r="AL148" s="342" t="s">
        <v>2044</v>
      </c>
      <c r="AM148" s="342" t="s">
        <v>2461</v>
      </c>
      <c r="AN148" s="342" t="s">
        <v>2461</v>
      </c>
    </row>
    <row r="149" spans="1:40">
      <c r="A149" s="342" t="s">
        <v>2256</v>
      </c>
      <c r="B149" s="342">
        <v>18</v>
      </c>
      <c r="C149" s="343">
        <v>0</v>
      </c>
      <c r="D149" s="343">
        <v>9744</v>
      </c>
      <c r="E149" s="343">
        <v>7587</v>
      </c>
      <c r="F149" s="343">
        <v>496</v>
      </c>
      <c r="G149" s="343">
        <v>21</v>
      </c>
      <c r="H149" s="343">
        <v>0</v>
      </c>
      <c r="I149" s="343">
        <v>0</v>
      </c>
      <c r="J149" s="343">
        <v>10258</v>
      </c>
      <c r="K149" s="343">
        <v>7608</v>
      </c>
      <c r="L149" s="343">
        <v>923</v>
      </c>
      <c r="M149" s="343">
        <v>0</v>
      </c>
      <c r="N149" s="343">
        <v>0</v>
      </c>
      <c r="O149" s="343">
        <v>0</v>
      </c>
      <c r="P149" s="343">
        <v>0</v>
      </c>
      <c r="Q149" s="343">
        <v>0</v>
      </c>
      <c r="R149" s="343">
        <v>0</v>
      </c>
      <c r="S149" s="343">
        <v>0</v>
      </c>
      <c r="T149" s="343">
        <v>0</v>
      </c>
      <c r="U149" s="343">
        <v>0</v>
      </c>
      <c r="V149" s="343">
        <v>923</v>
      </c>
      <c r="W149" s="343">
        <v>0</v>
      </c>
      <c r="X149" s="343">
        <v>11181</v>
      </c>
      <c r="Y149" s="343">
        <v>7608</v>
      </c>
      <c r="Z149" s="343">
        <v>1410</v>
      </c>
      <c r="AA149" s="343">
        <v>1357</v>
      </c>
      <c r="AB149" s="343">
        <v>0</v>
      </c>
      <c r="AC149" s="343">
        <v>0</v>
      </c>
      <c r="AD149" s="343">
        <v>1560</v>
      </c>
      <c r="AE149" s="343">
        <v>240</v>
      </c>
      <c r="AF149" s="343">
        <v>0</v>
      </c>
      <c r="AG149" s="343">
        <v>0</v>
      </c>
      <c r="AH149" s="343">
        <v>2970</v>
      </c>
      <c r="AI149" s="343">
        <v>1597</v>
      </c>
      <c r="AJ149" s="343">
        <v>0</v>
      </c>
      <c r="AK149" s="343">
        <v>0</v>
      </c>
      <c r="AL149" s="342" t="s">
        <v>2254</v>
      </c>
      <c r="AM149" s="342" t="s">
        <v>2461</v>
      </c>
      <c r="AN149" s="342" t="s">
        <v>2461</v>
      </c>
    </row>
    <row r="150" spans="1:40">
      <c r="A150" s="342" t="s">
        <v>2349</v>
      </c>
      <c r="B150" s="342">
        <v>0</v>
      </c>
      <c r="C150" s="343">
        <v>0</v>
      </c>
      <c r="D150" s="343">
        <v>8933</v>
      </c>
      <c r="E150" s="343">
        <v>0</v>
      </c>
      <c r="F150" s="343">
        <v>69</v>
      </c>
      <c r="G150" s="343">
        <v>0</v>
      </c>
      <c r="H150" s="343">
        <v>0</v>
      </c>
      <c r="I150" s="343">
        <v>0</v>
      </c>
      <c r="J150" s="343">
        <v>9002</v>
      </c>
      <c r="K150" s="343">
        <v>0</v>
      </c>
      <c r="L150" s="343">
        <v>2259</v>
      </c>
      <c r="M150" s="343">
        <v>0</v>
      </c>
      <c r="N150" s="343">
        <v>52</v>
      </c>
      <c r="O150" s="343">
        <v>0</v>
      </c>
      <c r="P150" s="343">
        <v>0</v>
      </c>
      <c r="Q150" s="343">
        <v>0</v>
      </c>
      <c r="R150" s="343">
        <v>0</v>
      </c>
      <c r="S150" s="343">
        <v>0</v>
      </c>
      <c r="T150" s="343">
        <v>0</v>
      </c>
      <c r="U150" s="343">
        <v>0</v>
      </c>
      <c r="V150" s="343">
        <v>2259</v>
      </c>
      <c r="W150" s="343">
        <v>0</v>
      </c>
      <c r="X150" s="343">
        <v>11261</v>
      </c>
      <c r="Y150" s="343">
        <v>0</v>
      </c>
      <c r="Z150" s="343">
        <v>0</v>
      </c>
      <c r="AA150" s="343">
        <v>0</v>
      </c>
      <c r="AB150" s="343">
        <v>0</v>
      </c>
      <c r="AC150" s="343">
        <v>0</v>
      </c>
      <c r="AD150" s="343">
        <v>0</v>
      </c>
      <c r="AE150" s="343">
        <v>0</v>
      </c>
      <c r="AF150" s="343">
        <v>0</v>
      </c>
      <c r="AG150" s="343">
        <v>0</v>
      </c>
      <c r="AH150" s="343">
        <v>0</v>
      </c>
      <c r="AI150" s="343">
        <v>0</v>
      </c>
      <c r="AJ150" s="343">
        <v>0</v>
      </c>
      <c r="AK150" s="343">
        <v>0</v>
      </c>
      <c r="AL150" s="342" t="s">
        <v>2347</v>
      </c>
      <c r="AM150" s="342" t="s">
        <v>2461</v>
      </c>
      <c r="AN150" s="342" t="s">
        <v>2461</v>
      </c>
    </row>
    <row r="151" spans="1:40">
      <c r="A151" s="342" t="s">
        <v>1194</v>
      </c>
      <c r="B151" s="342">
        <v>711</v>
      </c>
      <c r="C151" s="343">
        <v>0</v>
      </c>
      <c r="D151" s="343">
        <v>720</v>
      </c>
      <c r="E151" s="343">
        <v>0</v>
      </c>
      <c r="F151" s="343">
        <v>1525</v>
      </c>
      <c r="G151" s="343">
        <v>0</v>
      </c>
      <c r="H151" s="343">
        <v>36</v>
      </c>
      <c r="I151" s="343">
        <v>0</v>
      </c>
      <c r="J151" s="343">
        <v>2992</v>
      </c>
      <c r="K151" s="343">
        <v>0</v>
      </c>
      <c r="L151" s="343">
        <v>990</v>
      </c>
      <c r="M151" s="343">
        <v>0</v>
      </c>
      <c r="N151" s="343">
        <v>0</v>
      </c>
      <c r="O151" s="343">
        <v>0</v>
      </c>
      <c r="P151" s="343">
        <v>0</v>
      </c>
      <c r="Q151" s="343">
        <v>0</v>
      </c>
      <c r="R151" s="343">
        <v>0</v>
      </c>
      <c r="S151" s="343">
        <v>0</v>
      </c>
      <c r="T151" s="343">
        <v>0</v>
      </c>
      <c r="U151" s="343">
        <v>0</v>
      </c>
      <c r="V151" s="343">
        <v>990</v>
      </c>
      <c r="W151" s="343">
        <v>0</v>
      </c>
      <c r="X151" s="343">
        <v>3982</v>
      </c>
      <c r="Y151" s="343">
        <v>0</v>
      </c>
      <c r="Z151" s="343">
        <v>36</v>
      </c>
      <c r="AA151" s="343">
        <v>0</v>
      </c>
      <c r="AB151" s="343">
        <v>0</v>
      </c>
      <c r="AC151" s="343">
        <v>0</v>
      </c>
      <c r="AD151" s="343">
        <v>0</v>
      </c>
      <c r="AE151" s="343">
        <v>0</v>
      </c>
      <c r="AF151" s="343">
        <v>0</v>
      </c>
      <c r="AG151" s="343">
        <v>0</v>
      </c>
      <c r="AH151" s="343">
        <v>36</v>
      </c>
      <c r="AI151" s="343">
        <v>0</v>
      </c>
      <c r="AJ151" s="343">
        <v>0</v>
      </c>
      <c r="AK151" s="343">
        <v>0</v>
      </c>
      <c r="AL151" s="342" t="s">
        <v>1192</v>
      </c>
      <c r="AM151" s="342" t="s">
        <v>2461</v>
      </c>
      <c r="AN151" s="342" t="s">
        <v>2461</v>
      </c>
    </row>
    <row r="152" spans="1:40">
      <c r="A152" s="342" t="s">
        <v>1301</v>
      </c>
      <c r="B152" s="342">
        <v>212</v>
      </c>
      <c r="C152" s="343">
        <v>212</v>
      </c>
      <c r="D152" s="343">
        <v>3604</v>
      </c>
      <c r="E152" s="343">
        <v>2772</v>
      </c>
      <c r="F152" s="343">
        <v>230</v>
      </c>
      <c r="G152" s="343">
        <v>0</v>
      </c>
      <c r="H152" s="343">
        <v>184</v>
      </c>
      <c r="I152" s="343">
        <v>80</v>
      </c>
      <c r="J152" s="343">
        <v>4230</v>
      </c>
      <c r="K152" s="343">
        <v>3064</v>
      </c>
      <c r="L152" s="343">
        <v>1707</v>
      </c>
      <c r="M152" s="343">
        <v>0</v>
      </c>
      <c r="N152" s="343">
        <v>0</v>
      </c>
      <c r="O152" s="343">
        <v>0</v>
      </c>
      <c r="P152" s="343">
        <v>0</v>
      </c>
      <c r="Q152" s="343">
        <v>0</v>
      </c>
      <c r="R152" s="343">
        <v>0</v>
      </c>
      <c r="S152" s="343">
        <v>0</v>
      </c>
      <c r="T152" s="343">
        <v>0</v>
      </c>
      <c r="U152" s="343">
        <v>0</v>
      </c>
      <c r="V152" s="343">
        <v>1707</v>
      </c>
      <c r="W152" s="343">
        <v>0</v>
      </c>
      <c r="X152" s="343">
        <v>5937</v>
      </c>
      <c r="Y152" s="343">
        <v>3064</v>
      </c>
      <c r="Z152" s="343">
        <v>1163</v>
      </c>
      <c r="AA152" s="343">
        <v>1163</v>
      </c>
      <c r="AB152" s="343">
        <v>77</v>
      </c>
      <c r="AC152" s="343">
        <v>77</v>
      </c>
      <c r="AD152" s="343">
        <v>0</v>
      </c>
      <c r="AE152" s="343">
        <v>0</v>
      </c>
      <c r="AF152" s="343">
        <v>0</v>
      </c>
      <c r="AG152" s="343">
        <v>0</v>
      </c>
      <c r="AH152" s="343">
        <v>1240</v>
      </c>
      <c r="AI152" s="343">
        <v>1240</v>
      </c>
      <c r="AJ152" s="343">
        <v>0</v>
      </c>
      <c r="AK152" s="343">
        <v>0</v>
      </c>
      <c r="AL152" s="342" t="s">
        <v>1299</v>
      </c>
      <c r="AM152" s="342" t="s">
        <v>2461</v>
      </c>
      <c r="AN152" s="342" t="s">
        <v>2461</v>
      </c>
    </row>
    <row r="153" spans="1:40">
      <c r="A153" s="342" t="s">
        <v>1573</v>
      </c>
      <c r="B153" s="342">
        <v>0</v>
      </c>
      <c r="C153" s="343">
        <v>0</v>
      </c>
      <c r="D153" s="343">
        <v>216</v>
      </c>
      <c r="E153" s="343">
        <v>0</v>
      </c>
      <c r="F153" s="343">
        <v>2</v>
      </c>
      <c r="G153" s="343">
        <v>0</v>
      </c>
      <c r="H153" s="343">
        <v>695</v>
      </c>
      <c r="I153" s="343">
        <v>0</v>
      </c>
      <c r="J153" s="343">
        <v>913</v>
      </c>
      <c r="K153" s="343">
        <v>0</v>
      </c>
      <c r="L153" s="343">
        <v>562</v>
      </c>
      <c r="M153" s="343">
        <v>0</v>
      </c>
      <c r="N153" s="343">
        <v>0</v>
      </c>
      <c r="O153" s="343">
        <v>0</v>
      </c>
      <c r="P153" s="343">
        <v>0</v>
      </c>
      <c r="Q153" s="343">
        <v>0</v>
      </c>
      <c r="R153" s="343">
        <v>0</v>
      </c>
      <c r="S153" s="343">
        <v>0</v>
      </c>
      <c r="T153" s="343">
        <v>0</v>
      </c>
      <c r="U153" s="343">
        <v>0</v>
      </c>
      <c r="V153" s="343">
        <v>562</v>
      </c>
      <c r="W153" s="343">
        <v>0</v>
      </c>
      <c r="X153" s="343">
        <v>1475</v>
      </c>
      <c r="Y153" s="343">
        <v>0</v>
      </c>
      <c r="Z153" s="343">
        <v>0</v>
      </c>
      <c r="AA153" s="343">
        <v>0</v>
      </c>
      <c r="AB153" s="343">
        <v>0</v>
      </c>
      <c r="AC153" s="343">
        <v>0</v>
      </c>
      <c r="AD153" s="343">
        <v>0</v>
      </c>
      <c r="AE153" s="343">
        <v>0</v>
      </c>
      <c r="AF153" s="343">
        <v>0</v>
      </c>
      <c r="AG153" s="343">
        <v>0</v>
      </c>
      <c r="AH153" s="343">
        <v>0</v>
      </c>
      <c r="AI153" s="343">
        <v>0</v>
      </c>
      <c r="AJ153" s="343">
        <v>0</v>
      </c>
      <c r="AK153" s="343">
        <v>0</v>
      </c>
      <c r="AL153" s="342" t="s">
        <v>1571</v>
      </c>
      <c r="AM153" s="342" t="s">
        <v>2461</v>
      </c>
      <c r="AN153" s="342" t="s">
        <v>2461</v>
      </c>
    </row>
    <row r="154" spans="1:40">
      <c r="A154" s="342" t="s">
        <v>1621</v>
      </c>
      <c r="B154" s="342">
        <v>1328</v>
      </c>
      <c r="C154" s="343">
        <v>1328</v>
      </c>
      <c r="D154" s="343">
        <v>5333</v>
      </c>
      <c r="E154" s="343">
        <v>4715</v>
      </c>
      <c r="F154" s="343">
        <v>430</v>
      </c>
      <c r="G154" s="343">
        <v>128</v>
      </c>
      <c r="H154" s="343">
        <v>426</v>
      </c>
      <c r="I154" s="343">
        <v>0</v>
      </c>
      <c r="J154" s="343">
        <v>7517</v>
      </c>
      <c r="K154" s="343">
        <v>6171</v>
      </c>
      <c r="L154" s="343">
        <v>491</v>
      </c>
      <c r="M154" s="343">
        <v>0</v>
      </c>
      <c r="N154" s="343">
        <v>121</v>
      </c>
      <c r="O154" s="343">
        <v>0</v>
      </c>
      <c r="P154" s="343">
        <v>3554</v>
      </c>
      <c r="Q154" s="343">
        <v>0</v>
      </c>
      <c r="R154" s="343">
        <v>0</v>
      </c>
      <c r="S154" s="343">
        <v>0</v>
      </c>
      <c r="T154" s="343">
        <v>0</v>
      </c>
      <c r="U154" s="343">
        <v>0</v>
      </c>
      <c r="V154" s="343">
        <v>4045</v>
      </c>
      <c r="W154" s="343">
        <v>0</v>
      </c>
      <c r="X154" s="343">
        <v>11562</v>
      </c>
      <c r="Y154" s="343">
        <v>6171</v>
      </c>
      <c r="Z154" s="343">
        <v>918</v>
      </c>
      <c r="AA154" s="343">
        <v>918</v>
      </c>
      <c r="AB154" s="343">
        <v>0</v>
      </c>
      <c r="AC154" s="343">
        <v>0</v>
      </c>
      <c r="AD154" s="343">
        <v>0</v>
      </c>
      <c r="AE154" s="343">
        <v>0</v>
      </c>
      <c r="AF154" s="343">
        <v>0</v>
      </c>
      <c r="AG154" s="343">
        <v>0</v>
      </c>
      <c r="AH154" s="343">
        <v>918</v>
      </c>
      <c r="AI154" s="343">
        <v>918</v>
      </c>
      <c r="AJ154" s="343">
        <v>0</v>
      </c>
      <c r="AK154" s="343">
        <v>0</v>
      </c>
      <c r="AL154" s="342" t="s">
        <v>1619</v>
      </c>
      <c r="AM154" s="342" t="s">
        <v>2461</v>
      </c>
      <c r="AN154" s="342" t="s">
        <v>2461</v>
      </c>
    </row>
    <row r="155" spans="1:40">
      <c r="A155" s="342" t="s">
        <v>1761</v>
      </c>
      <c r="B155" s="342">
        <v>0</v>
      </c>
      <c r="C155" s="343">
        <v>0</v>
      </c>
      <c r="D155" s="343">
        <v>1913</v>
      </c>
      <c r="E155" s="343">
        <v>1718</v>
      </c>
      <c r="F155" s="343">
        <v>187</v>
      </c>
      <c r="G155" s="343">
        <v>0</v>
      </c>
      <c r="H155" s="343">
        <v>6</v>
      </c>
      <c r="I155" s="343">
        <v>0</v>
      </c>
      <c r="J155" s="343">
        <v>2106</v>
      </c>
      <c r="K155" s="343">
        <v>1718</v>
      </c>
      <c r="L155" s="343">
        <v>201</v>
      </c>
      <c r="M155" s="343">
        <v>0</v>
      </c>
      <c r="N155" s="343">
        <v>0</v>
      </c>
      <c r="O155" s="343">
        <v>0</v>
      </c>
      <c r="P155" s="343">
        <v>0</v>
      </c>
      <c r="Q155" s="343">
        <v>0</v>
      </c>
      <c r="R155" s="343">
        <v>0</v>
      </c>
      <c r="S155" s="343">
        <v>0</v>
      </c>
      <c r="T155" s="343">
        <v>0</v>
      </c>
      <c r="U155" s="343">
        <v>0</v>
      </c>
      <c r="V155" s="343">
        <v>201</v>
      </c>
      <c r="W155" s="343">
        <v>0</v>
      </c>
      <c r="X155" s="343">
        <v>2307</v>
      </c>
      <c r="Y155" s="343">
        <v>1718</v>
      </c>
      <c r="Z155" s="343">
        <v>797</v>
      </c>
      <c r="AA155" s="343">
        <v>570</v>
      </c>
      <c r="AB155" s="343">
        <v>0</v>
      </c>
      <c r="AC155" s="343">
        <v>0</v>
      </c>
      <c r="AD155" s="343">
        <v>0</v>
      </c>
      <c r="AE155" s="343">
        <v>0</v>
      </c>
      <c r="AF155" s="343">
        <v>0</v>
      </c>
      <c r="AG155" s="343">
        <v>0</v>
      </c>
      <c r="AH155" s="343">
        <v>797</v>
      </c>
      <c r="AI155" s="343">
        <v>570</v>
      </c>
      <c r="AJ155" s="343">
        <v>0</v>
      </c>
      <c r="AK155" s="343">
        <v>0</v>
      </c>
      <c r="AL155" s="342" t="s">
        <v>1759</v>
      </c>
      <c r="AM155" s="342" t="s">
        <v>2461</v>
      </c>
      <c r="AN155" s="342" t="s">
        <v>2461</v>
      </c>
    </row>
    <row r="156" spans="1:40">
      <c r="A156" s="342" t="s">
        <v>1860</v>
      </c>
      <c r="B156" s="342">
        <v>10</v>
      </c>
      <c r="C156" s="343">
        <v>10</v>
      </c>
      <c r="D156" s="343">
        <v>3677</v>
      </c>
      <c r="E156" s="343">
        <v>2543</v>
      </c>
      <c r="F156" s="343">
        <v>1909</v>
      </c>
      <c r="G156" s="343">
        <v>0</v>
      </c>
      <c r="H156" s="343">
        <v>178</v>
      </c>
      <c r="I156" s="343">
        <v>61</v>
      </c>
      <c r="J156" s="343">
        <v>5774</v>
      </c>
      <c r="K156" s="343">
        <v>2614</v>
      </c>
      <c r="L156" s="343">
        <v>246</v>
      </c>
      <c r="M156" s="343">
        <v>0</v>
      </c>
      <c r="N156" s="343">
        <v>0</v>
      </c>
      <c r="O156" s="343">
        <v>0</v>
      </c>
      <c r="P156" s="343">
        <v>0</v>
      </c>
      <c r="Q156" s="343">
        <v>0</v>
      </c>
      <c r="R156" s="343">
        <v>0</v>
      </c>
      <c r="S156" s="343">
        <v>0</v>
      </c>
      <c r="T156" s="343">
        <v>0</v>
      </c>
      <c r="U156" s="343">
        <v>0</v>
      </c>
      <c r="V156" s="343">
        <v>246</v>
      </c>
      <c r="W156" s="343">
        <v>0</v>
      </c>
      <c r="X156" s="343">
        <v>6020</v>
      </c>
      <c r="Y156" s="343">
        <v>2614</v>
      </c>
      <c r="Z156" s="343">
        <v>1019</v>
      </c>
      <c r="AA156" s="343">
        <v>993</v>
      </c>
      <c r="AB156" s="343">
        <v>0</v>
      </c>
      <c r="AC156" s="343">
        <v>0</v>
      </c>
      <c r="AD156" s="343">
        <v>0</v>
      </c>
      <c r="AE156" s="343">
        <v>0</v>
      </c>
      <c r="AF156" s="343">
        <v>0</v>
      </c>
      <c r="AG156" s="343">
        <v>0</v>
      </c>
      <c r="AH156" s="343">
        <v>1019</v>
      </c>
      <c r="AI156" s="343">
        <v>993</v>
      </c>
      <c r="AJ156" s="343">
        <v>0</v>
      </c>
      <c r="AK156" s="343">
        <v>0</v>
      </c>
      <c r="AL156" s="342" t="s">
        <v>1858</v>
      </c>
      <c r="AM156" s="342" t="s">
        <v>2461</v>
      </c>
      <c r="AN156" s="342" t="s">
        <v>2461</v>
      </c>
    </row>
    <row r="157" spans="1:40">
      <c r="A157" s="342" t="s">
        <v>1908</v>
      </c>
      <c r="B157" s="342">
        <v>7</v>
      </c>
      <c r="C157" s="343">
        <v>7</v>
      </c>
      <c r="D157" s="343">
        <v>1383</v>
      </c>
      <c r="E157" s="343">
        <v>556</v>
      </c>
      <c r="F157" s="343">
        <v>906</v>
      </c>
      <c r="G157" s="343">
        <v>169</v>
      </c>
      <c r="H157" s="343">
        <v>64</v>
      </c>
      <c r="I157" s="343">
        <v>0</v>
      </c>
      <c r="J157" s="343">
        <v>2360</v>
      </c>
      <c r="K157" s="343">
        <v>732</v>
      </c>
      <c r="L157" s="343">
        <v>24</v>
      </c>
      <c r="M157" s="343">
        <v>0</v>
      </c>
      <c r="N157" s="343">
        <v>0</v>
      </c>
      <c r="O157" s="343">
        <v>0</v>
      </c>
      <c r="P157" s="343">
        <v>0</v>
      </c>
      <c r="Q157" s="343">
        <v>0</v>
      </c>
      <c r="R157" s="343">
        <v>0</v>
      </c>
      <c r="S157" s="343">
        <v>0</v>
      </c>
      <c r="T157" s="343">
        <v>0</v>
      </c>
      <c r="U157" s="343">
        <v>0</v>
      </c>
      <c r="V157" s="343">
        <v>24</v>
      </c>
      <c r="W157" s="343">
        <v>0</v>
      </c>
      <c r="X157" s="343">
        <v>2384</v>
      </c>
      <c r="Y157" s="343">
        <v>732</v>
      </c>
      <c r="Z157" s="343">
        <v>377</v>
      </c>
      <c r="AA157" s="343">
        <v>359</v>
      </c>
      <c r="AB157" s="343">
        <v>0</v>
      </c>
      <c r="AC157" s="343">
        <v>0</v>
      </c>
      <c r="AD157" s="343">
        <v>0</v>
      </c>
      <c r="AE157" s="343">
        <v>0</v>
      </c>
      <c r="AF157" s="343">
        <v>0</v>
      </c>
      <c r="AG157" s="343">
        <v>0</v>
      </c>
      <c r="AH157" s="343">
        <v>377</v>
      </c>
      <c r="AI157" s="343">
        <v>359</v>
      </c>
      <c r="AJ157" s="343">
        <v>0</v>
      </c>
      <c r="AK157" s="343">
        <v>0</v>
      </c>
      <c r="AL157" s="342" t="s">
        <v>1906</v>
      </c>
      <c r="AM157" s="342" t="s">
        <v>2461</v>
      </c>
      <c r="AN157" s="342" t="s">
        <v>2461</v>
      </c>
    </row>
    <row r="158" spans="1:40">
      <c r="A158" s="342" t="s">
        <v>1209</v>
      </c>
      <c r="B158" s="342">
        <v>1233</v>
      </c>
      <c r="C158" s="343">
        <v>0</v>
      </c>
      <c r="D158" s="343">
        <v>1171</v>
      </c>
      <c r="E158" s="343">
        <v>0</v>
      </c>
      <c r="F158" s="343">
        <v>282</v>
      </c>
      <c r="G158" s="343">
        <v>0</v>
      </c>
      <c r="H158" s="343">
        <v>5</v>
      </c>
      <c r="I158" s="343">
        <v>0</v>
      </c>
      <c r="J158" s="343">
        <v>2691</v>
      </c>
      <c r="K158" s="343">
        <v>0</v>
      </c>
      <c r="L158" s="343">
        <v>410</v>
      </c>
      <c r="M158" s="343">
        <v>0</v>
      </c>
      <c r="N158" s="343">
        <v>0</v>
      </c>
      <c r="O158" s="343">
        <v>0</v>
      </c>
      <c r="P158" s="343">
        <v>0</v>
      </c>
      <c r="Q158" s="343">
        <v>0</v>
      </c>
      <c r="R158" s="343">
        <v>0</v>
      </c>
      <c r="S158" s="343">
        <v>0</v>
      </c>
      <c r="T158" s="343">
        <v>0</v>
      </c>
      <c r="U158" s="343">
        <v>0</v>
      </c>
      <c r="V158" s="343">
        <v>410</v>
      </c>
      <c r="W158" s="343">
        <v>0</v>
      </c>
      <c r="X158" s="343">
        <v>3101</v>
      </c>
      <c r="Y158" s="343">
        <v>0</v>
      </c>
      <c r="Z158" s="343">
        <v>0</v>
      </c>
      <c r="AA158" s="343">
        <v>0</v>
      </c>
      <c r="AB158" s="343">
        <v>0</v>
      </c>
      <c r="AC158" s="343">
        <v>0</v>
      </c>
      <c r="AD158" s="343">
        <v>0</v>
      </c>
      <c r="AE158" s="343">
        <v>0</v>
      </c>
      <c r="AF158" s="343">
        <v>0</v>
      </c>
      <c r="AG158" s="343">
        <v>0</v>
      </c>
      <c r="AH158" s="343">
        <v>0</v>
      </c>
      <c r="AI158" s="343">
        <v>0</v>
      </c>
      <c r="AJ158" s="343">
        <v>0</v>
      </c>
      <c r="AK158" s="343">
        <v>0</v>
      </c>
      <c r="AL158" s="342" t="s">
        <v>1207</v>
      </c>
      <c r="AM158" s="342" t="s">
        <v>2461</v>
      </c>
      <c r="AN158" s="342" t="s">
        <v>2461</v>
      </c>
    </row>
    <row r="159" spans="1:40">
      <c r="A159" s="342" t="s">
        <v>1449</v>
      </c>
      <c r="B159" s="342">
        <v>0</v>
      </c>
      <c r="C159" s="343">
        <v>0</v>
      </c>
      <c r="D159" s="343">
        <v>10608</v>
      </c>
      <c r="E159" s="343">
        <v>0</v>
      </c>
      <c r="F159" s="343">
        <v>536</v>
      </c>
      <c r="G159" s="343">
        <v>0</v>
      </c>
      <c r="H159" s="343">
        <v>0</v>
      </c>
      <c r="I159" s="343">
        <v>0</v>
      </c>
      <c r="J159" s="343">
        <v>11144</v>
      </c>
      <c r="K159" s="343">
        <v>0</v>
      </c>
      <c r="L159" s="343">
        <v>4708</v>
      </c>
      <c r="M159" s="343">
        <v>0</v>
      </c>
      <c r="N159" s="343">
        <v>0</v>
      </c>
      <c r="O159" s="343">
        <v>0</v>
      </c>
      <c r="P159" s="343">
        <v>0</v>
      </c>
      <c r="Q159" s="343">
        <v>0</v>
      </c>
      <c r="R159" s="343">
        <v>0</v>
      </c>
      <c r="S159" s="343">
        <v>0</v>
      </c>
      <c r="T159" s="343">
        <v>0</v>
      </c>
      <c r="U159" s="343">
        <v>0</v>
      </c>
      <c r="V159" s="343">
        <v>4708</v>
      </c>
      <c r="W159" s="343">
        <v>0</v>
      </c>
      <c r="X159" s="343">
        <v>15852</v>
      </c>
      <c r="Y159" s="343">
        <v>0</v>
      </c>
      <c r="Z159" s="343">
        <v>251</v>
      </c>
      <c r="AA159" s="343">
        <v>0</v>
      </c>
      <c r="AB159" s="343">
        <v>0</v>
      </c>
      <c r="AC159" s="343">
        <v>0</v>
      </c>
      <c r="AD159" s="343">
        <v>0</v>
      </c>
      <c r="AE159" s="343">
        <v>0</v>
      </c>
      <c r="AF159" s="343">
        <v>0</v>
      </c>
      <c r="AG159" s="343">
        <v>0</v>
      </c>
      <c r="AH159" s="343">
        <v>251</v>
      </c>
      <c r="AI159" s="343">
        <v>0</v>
      </c>
      <c r="AJ159" s="343">
        <v>0</v>
      </c>
      <c r="AK159" s="343">
        <v>0</v>
      </c>
      <c r="AL159" s="342" t="s">
        <v>1447</v>
      </c>
      <c r="AM159" s="342" t="s">
        <v>2461</v>
      </c>
      <c r="AN159" s="342" t="s">
        <v>2461</v>
      </c>
    </row>
    <row r="160" spans="1:40">
      <c r="A160" s="342" t="s">
        <v>1725</v>
      </c>
      <c r="B160" s="342">
        <v>1764</v>
      </c>
      <c r="C160" s="343">
        <v>1764</v>
      </c>
      <c r="D160" s="343">
        <v>11600</v>
      </c>
      <c r="E160" s="343">
        <v>4638</v>
      </c>
      <c r="F160" s="343">
        <v>25</v>
      </c>
      <c r="G160" s="343">
        <v>25</v>
      </c>
      <c r="H160" s="343">
        <v>357</v>
      </c>
      <c r="I160" s="343">
        <v>347</v>
      </c>
      <c r="J160" s="343">
        <v>13746</v>
      </c>
      <c r="K160" s="343">
        <v>6774</v>
      </c>
      <c r="L160" s="343">
        <v>2333</v>
      </c>
      <c r="M160" s="343">
        <v>0</v>
      </c>
      <c r="N160" s="343">
        <v>0</v>
      </c>
      <c r="O160" s="343">
        <v>0</v>
      </c>
      <c r="P160" s="343">
        <v>0</v>
      </c>
      <c r="Q160" s="343">
        <v>0</v>
      </c>
      <c r="R160" s="343">
        <v>0</v>
      </c>
      <c r="S160" s="343">
        <v>0</v>
      </c>
      <c r="T160" s="343">
        <v>0</v>
      </c>
      <c r="U160" s="343">
        <v>0</v>
      </c>
      <c r="V160" s="343">
        <v>2333</v>
      </c>
      <c r="W160" s="343">
        <v>0</v>
      </c>
      <c r="X160" s="343">
        <v>16079</v>
      </c>
      <c r="Y160" s="343">
        <v>6774</v>
      </c>
      <c r="Z160" s="343">
        <v>2993</v>
      </c>
      <c r="AA160" s="343">
        <v>1342</v>
      </c>
      <c r="AB160" s="343">
        <v>0</v>
      </c>
      <c r="AC160" s="343">
        <v>0</v>
      </c>
      <c r="AD160" s="343">
        <v>0</v>
      </c>
      <c r="AE160" s="343">
        <v>0</v>
      </c>
      <c r="AF160" s="343">
        <v>0</v>
      </c>
      <c r="AG160" s="343">
        <v>0</v>
      </c>
      <c r="AH160" s="343">
        <v>2993</v>
      </c>
      <c r="AI160" s="343">
        <v>1342</v>
      </c>
      <c r="AJ160" s="343">
        <v>0</v>
      </c>
      <c r="AK160" s="343">
        <v>0</v>
      </c>
      <c r="AL160" s="342" t="s">
        <v>1723</v>
      </c>
      <c r="AM160" s="342" t="s">
        <v>2461</v>
      </c>
      <c r="AN160" s="342" t="s">
        <v>2461</v>
      </c>
    </row>
    <row r="161" spans="1:40">
      <c r="A161" s="342" t="s">
        <v>1833</v>
      </c>
      <c r="B161" s="342">
        <v>2880</v>
      </c>
      <c r="C161" s="343">
        <v>2444</v>
      </c>
      <c r="D161" s="343">
        <v>10095</v>
      </c>
      <c r="E161" s="343">
        <v>5263</v>
      </c>
      <c r="F161" s="343">
        <v>87</v>
      </c>
      <c r="G161" s="343">
        <v>5</v>
      </c>
      <c r="H161" s="343">
        <v>0</v>
      </c>
      <c r="I161" s="343">
        <v>0</v>
      </c>
      <c r="J161" s="343">
        <v>13062</v>
      </c>
      <c r="K161" s="343">
        <v>7712</v>
      </c>
      <c r="L161" s="343">
        <v>1073</v>
      </c>
      <c r="M161" s="343">
        <v>0</v>
      </c>
      <c r="N161" s="343">
        <v>0</v>
      </c>
      <c r="O161" s="343">
        <v>0</v>
      </c>
      <c r="P161" s="343">
        <v>443</v>
      </c>
      <c r="Q161" s="343">
        <v>0</v>
      </c>
      <c r="R161" s="343">
        <v>0</v>
      </c>
      <c r="S161" s="343">
        <v>0</v>
      </c>
      <c r="T161" s="343">
        <v>0</v>
      </c>
      <c r="U161" s="343">
        <v>0</v>
      </c>
      <c r="V161" s="343">
        <v>1516</v>
      </c>
      <c r="W161" s="343">
        <v>0</v>
      </c>
      <c r="X161" s="343">
        <v>14578</v>
      </c>
      <c r="Y161" s="343">
        <v>7712</v>
      </c>
      <c r="Z161" s="343">
        <v>618</v>
      </c>
      <c r="AA161" s="343">
        <v>618</v>
      </c>
      <c r="AB161" s="343">
        <v>0</v>
      </c>
      <c r="AC161" s="343">
        <v>0</v>
      </c>
      <c r="AD161" s="343">
        <v>0</v>
      </c>
      <c r="AE161" s="343">
        <v>0</v>
      </c>
      <c r="AF161" s="343">
        <v>0</v>
      </c>
      <c r="AG161" s="343">
        <v>0</v>
      </c>
      <c r="AH161" s="343">
        <v>618</v>
      </c>
      <c r="AI161" s="343">
        <v>618</v>
      </c>
      <c r="AJ161" s="343">
        <v>0</v>
      </c>
      <c r="AK161" s="343">
        <v>0</v>
      </c>
      <c r="AL161" s="342" t="s">
        <v>1831</v>
      </c>
      <c r="AM161" s="342" t="s">
        <v>2461</v>
      </c>
      <c r="AN161" s="342" t="s">
        <v>2461</v>
      </c>
    </row>
    <row r="162" spans="1:40">
      <c r="A162" s="342" t="s">
        <v>2034</v>
      </c>
      <c r="B162" s="342">
        <v>5612</v>
      </c>
      <c r="C162" s="343">
        <v>4241</v>
      </c>
      <c r="D162" s="343">
        <v>4211</v>
      </c>
      <c r="E162" s="343">
        <v>3719</v>
      </c>
      <c r="F162" s="343">
        <v>890</v>
      </c>
      <c r="G162" s="343">
        <v>119</v>
      </c>
      <c r="H162" s="343">
        <v>67</v>
      </c>
      <c r="I162" s="343">
        <v>67</v>
      </c>
      <c r="J162" s="343">
        <v>10780</v>
      </c>
      <c r="K162" s="343">
        <v>8146</v>
      </c>
      <c r="L162" s="343">
        <v>505</v>
      </c>
      <c r="M162" s="343">
        <v>0</v>
      </c>
      <c r="N162" s="343">
        <v>0</v>
      </c>
      <c r="O162" s="343">
        <v>0</v>
      </c>
      <c r="P162" s="343">
        <v>0</v>
      </c>
      <c r="Q162" s="343">
        <v>0</v>
      </c>
      <c r="R162" s="343">
        <v>0</v>
      </c>
      <c r="S162" s="343">
        <v>0</v>
      </c>
      <c r="T162" s="343">
        <v>1578</v>
      </c>
      <c r="U162" s="343">
        <v>0</v>
      </c>
      <c r="V162" s="343">
        <v>2083</v>
      </c>
      <c r="W162" s="343">
        <v>0</v>
      </c>
      <c r="X162" s="343">
        <v>12863</v>
      </c>
      <c r="Y162" s="343">
        <v>8146</v>
      </c>
      <c r="Z162" s="343">
        <v>2475</v>
      </c>
      <c r="AA162" s="343">
        <v>939</v>
      </c>
      <c r="AB162" s="343">
        <v>0</v>
      </c>
      <c r="AC162" s="343">
        <v>0</v>
      </c>
      <c r="AD162" s="343">
        <v>0</v>
      </c>
      <c r="AE162" s="343">
        <v>0</v>
      </c>
      <c r="AF162" s="343">
        <v>0</v>
      </c>
      <c r="AG162" s="343">
        <v>0</v>
      </c>
      <c r="AH162" s="343">
        <v>2475</v>
      </c>
      <c r="AI162" s="343">
        <v>939</v>
      </c>
      <c r="AJ162" s="343">
        <v>0</v>
      </c>
      <c r="AK162" s="343">
        <v>0</v>
      </c>
      <c r="AL162" s="342" t="s">
        <v>2032</v>
      </c>
      <c r="AM162" s="342" t="s">
        <v>2461</v>
      </c>
      <c r="AN162" s="342" t="s">
        <v>2461</v>
      </c>
    </row>
    <row r="163" spans="1:40">
      <c r="A163" s="342" t="s">
        <v>2037</v>
      </c>
      <c r="B163" s="342">
        <v>2511</v>
      </c>
      <c r="C163" s="343">
        <v>2511</v>
      </c>
      <c r="D163" s="343">
        <v>5103</v>
      </c>
      <c r="E163" s="343">
        <v>4487</v>
      </c>
      <c r="F163" s="343">
        <v>1356</v>
      </c>
      <c r="G163" s="343">
        <v>19</v>
      </c>
      <c r="H163" s="343">
        <v>505</v>
      </c>
      <c r="I163" s="343">
        <v>359</v>
      </c>
      <c r="J163" s="343">
        <v>9475</v>
      </c>
      <c r="K163" s="343">
        <v>7376</v>
      </c>
      <c r="L163" s="343">
        <v>1087</v>
      </c>
      <c r="M163" s="343">
        <v>0</v>
      </c>
      <c r="N163" s="343">
        <v>0</v>
      </c>
      <c r="O163" s="343">
        <v>0</v>
      </c>
      <c r="P163" s="343">
        <v>0</v>
      </c>
      <c r="Q163" s="343">
        <v>0</v>
      </c>
      <c r="R163" s="343">
        <v>0</v>
      </c>
      <c r="S163" s="343">
        <v>0</v>
      </c>
      <c r="T163" s="343">
        <v>0</v>
      </c>
      <c r="U163" s="343">
        <v>0</v>
      </c>
      <c r="V163" s="343">
        <v>1087</v>
      </c>
      <c r="W163" s="343">
        <v>0</v>
      </c>
      <c r="X163" s="343">
        <v>10562</v>
      </c>
      <c r="Y163" s="343">
        <v>7376</v>
      </c>
      <c r="Z163" s="343">
        <v>1236</v>
      </c>
      <c r="AA163" s="343">
        <v>1061</v>
      </c>
      <c r="AB163" s="343">
        <v>0</v>
      </c>
      <c r="AC163" s="343">
        <v>0</v>
      </c>
      <c r="AD163" s="343">
        <v>378</v>
      </c>
      <c r="AE163" s="343">
        <v>0</v>
      </c>
      <c r="AF163" s="343">
        <v>0</v>
      </c>
      <c r="AG163" s="343">
        <v>0</v>
      </c>
      <c r="AH163" s="343">
        <v>1614</v>
      </c>
      <c r="AI163" s="343">
        <v>1061</v>
      </c>
      <c r="AJ163" s="343">
        <v>0</v>
      </c>
      <c r="AK163" s="343">
        <v>0</v>
      </c>
      <c r="AL163" s="342" t="s">
        <v>2035</v>
      </c>
      <c r="AM163" s="342" t="s">
        <v>2461</v>
      </c>
      <c r="AN163" s="342" t="s">
        <v>2461</v>
      </c>
    </row>
    <row r="164" spans="1:40">
      <c r="A164" s="342" t="s">
        <v>2259</v>
      </c>
      <c r="B164" s="342">
        <v>0</v>
      </c>
      <c r="C164" s="343">
        <v>0</v>
      </c>
      <c r="D164" s="343">
        <v>461</v>
      </c>
      <c r="E164" s="343">
        <v>0</v>
      </c>
      <c r="F164" s="343">
        <v>162</v>
      </c>
      <c r="G164" s="343">
        <v>0</v>
      </c>
      <c r="H164" s="343">
        <v>52</v>
      </c>
      <c r="I164" s="343">
        <v>0</v>
      </c>
      <c r="J164" s="343">
        <v>675</v>
      </c>
      <c r="K164" s="343">
        <v>0</v>
      </c>
      <c r="L164" s="343">
        <v>2882</v>
      </c>
      <c r="M164" s="343">
        <v>0</v>
      </c>
      <c r="N164" s="343">
        <v>0</v>
      </c>
      <c r="O164" s="343">
        <v>0</v>
      </c>
      <c r="P164" s="343">
        <v>335</v>
      </c>
      <c r="Q164" s="343">
        <v>0</v>
      </c>
      <c r="R164" s="343">
        <v>0</v>
      </c>
      <c r="S164" s="343">
        <v>0</v>
      </c>
      <c r="T164" s="343">
        <v>10</v>
      </c>
      <c r="U164" s="343">
        <v>0</v>
      </c>
      <c r="V164" s="343">
        <v>3227</v>
      </c>
      <c r="W164" s="343">
        <v>0</v>
      </c>
      <c r="X164" s="343">
        <v>3902</v>
      </c>
      <c r="Y164" s="343">
        <v>0</v>
      </c>
      <c r="Z164" s="343">
        <v>1</v>
      </c>
      <c r="AA164" s="343">
        <v>0</v>
      </c>
      <c r="AB164" s="343">
        <v>0</v>
      </c>
      <c r="AC164" s="343">
        <v>0</v>
      </c>
      <c r="AD164" s="343">
        <v>1038</v>
      </c>
      <c r="AE164" s="343">
        <v>0</v>
      </c>
      <c r="AF164" s="343">
        <v>0</v>
      </c>
      <c r="AG164" s="343">
        <v>0</v>
      </c>
      <c r="AH164" s="343">
        <v>1039</v>
      </c>
      <c r="AI164" s="343">
        <v>0</v>
      </c>
      <c r="AJ164" s="343">
        <v>0</v>
      </c>
      <c r="AK164" s="343">
        <v>0</v>
      </c>
      <c r="AL164" s="342" t="s">
        <v>2257</v>
      </c>
      <c r="AM164" s="342" t="s">
        <v>2461</v>
      </c>
      <c r="AN164" s="342" t="s">
        <v>2461</v>
      </c>
    </row>
    <row r="165" spans="1:40">
      <c r="A165" s="342" t="s">
        <v>1224</v>
      </c>
      <c r="B165" s="342">
        <v>2556</v>
      </c>
      <c r="C165" s="343">
        <v>0</v>
      </c>
      <c r="D165" s="343">
        <v>980</v>
      </c>
      <c r="E165" s="343">
        <v>0</v>
      </c>
      <c r="F165" s="343">
        <v>638</v>
      </c>
      <c r="G165" s="343">
        <v>0</v>
      </c>
      <c r="H165" s="343">
        <v>220</v>
      </c>
      <c r="I165" s="343">
        <v>0</v>
      </c>
      <c r="J165" s="343">
        <v>4394</v>
      </c>
      <c r="K165" s="343">
        <v>0</v>
      </c>
      <c r="L165" s="343">
        <v>2406</v>
      </c>
      <c r="M165" s="343">
        <v>0</v>
      </c>
      <c r="N165" s="343">
        <v>0</v>
      </c>
      <c r="O165" s="343">
        <v>0</v>
      </c>
      <c r="P165" s="343">
        <v>1219</v>
      </c>
      <c r="Q165" s="343">
        <v>0</v>
      </c>
      <c r="R165" s="343">
        <v>0</v>
      </c>
      <c r="S165" s="343">
        <v>0</v>
      </c>
      <c r="T165" s="343">
        <v>0</v>
      </c>
      <c r="U165" s="343">
        <v>0</v>
      </c>
      <c r="V165" s="343">
        <v>3625</v>
      </c>
      <c r="W165" s="343">
        <v>0</v>
      </c>
      <c r="X165" s="343">
        <v>8019</v>
      </c>
      <c r="Y165" s="343">
        <v>0</v>
      </c>
      <c r="Z165" s="343">
        <v>242</v>
      </c>
      <c r="AA165" s="343">
        <v>0</v>
      </c>
      <c r="AB165" s="343">
        <v>0</v>
      </c>
      <c r="AC165" s="343">
        <v>0</v>
      </c>
      <c r="AD165" s="343">
        <v>0</v>
      </c>
      <c r="AE165" s="343">
        <v>0</v>
      </c>
      <c r="AF165" s="343">
        <v>0</v>
      </c>
      <c r="AG165" s="343">
        <v>0</v>
      </c>
      <c r="AH165" s="343">
        <v>242</v>
      </c>
      <c r="AI165" s="343">
        <v>0</v>
      </c>
      <c r="AJ165" s="343">
        <v>0</v>
      </c>
      <c r="AK165" s="343">
        <v>0</v>
      </c>
      <c r="AL165" s="342" t="s">
        <v>1222</v>
      </c>
      <c r="AM165" s="342" t="s">
        <v>2461</v>
      </c>
      <c r="AN165" s="342" t="s">
        <v>2461</v>
      </c>
    </row>
    <row r="166" spans="1:40">
      <c r="A166" s="342" t="s">
        <v>1239</v>
      </c>
      <c r="B166" s="342">
        <v>2368</v>
      </c>
      <c r="C166" s="343">
        <v>0</v>
      </c>
      <c r="D166" s="343">
        <v>915</v>
      </c>
      <c r="E166" s="343">
        <v>0</v>
      </c>
      <c r="F166" s="343">
        <v>781</v>
      </c>
      <c r="G166" s="343">
        <v>0</v>
      </c>
      <c r="H166" s="343">
        <v>497</v>
      </c>
      <c r="I166" s="343">
        <v>0</v>
      </c>
      <c r="J166" s="343">
        <v>4561</v>
      </c>
      <c r="K166" s="343">
        <v>0</v>
      </c>
      <c r="L166" s="343">
        <v>4821</v>
      </c>
      <c r="M166" s="343">
        <v>0</v>
      </c>
      <c r="N166" s="343">
        <v>0</v>
      </c>
      <c r="O166" s="343">
        <v>0</v>
      </c>
      <c r="P166" s="343">
        <v>0</v>
      </c>
      <c r="Q166" s="343">
        <v>0</v>
      </c>
      <c r="R166" s="343">
        <v>0</v>
      </c>
      <c r="S166" s="343">
        <v>0</v>
      </c>
      <c r="T166" s="343">
        <v>0</v>
      </c>
      <c r="U166" s="343">
        <v>0</v>
      </c>
      <c r="V166" s="343">
        <v>4821</v>
      </c>
      <c r="W166" s="343">
        <v>0</v>
      </c>
      <c r="X166" s="343">
        <v>9382</v>
      </c>
      <c r="Y166" s="343">
        <v>0</v>
      </c>
      <c r="Z166" s="343">
        <v>0</v>
      </c>
      <c r="AA166" s="343">
        <v>0</v>
      </c>
      <c r="AB166" s="343">
        <v>0</v>
      </c>
      <c r="AC166" s="343">
        <v>0</v>
      </c>
      <c r="AD166" s="343">
        <v>267</v>
      </c>
      <c r="AE166" s="343">
        <v>0</v>
      </c>
      <c r="AF166" s="343">
        <v>0</v>
      </c>
      <c r="AG166" s="343">
        <v>0</v>
      </c>
      <c r="AH166" s="343">
        <v>267</v>
      </c>
      <c r="AI166" s="343">
        <v>0</v>
      </c>
      <c r="AJ166" s="343">
        <v>0</v>
      </c>
      <c r="AK166" s="343">
        <v>0</v>
      </c>
      <c r="AL166" s="342" t="s">
        <v>1237</v>
      </c>
      <c r="AM166" s="342" t="s">
        <v>2461</v>
      </c>
      <c r="AN166" s="342" t="s">
        <v>2461</v>
      </c>
    </row>
    <row r="167" spans="1:40">
      <c r="A167" s="342" t="s">
        <v>1543</v>
      </c>
      <c r="B167" s="342">
        <v>1279</v>
      </c>
      <c r="C167" s="343">
        <v>675</v>
      </c>
      <c r="D167" s="343">
        <v>5560</v>
      </c>
      <c r="E167" s="343">
        <v>2502</v>
      </c>
      <c r="F167" s="343">
        <v>3115</v>
      </c>
      <c r="G167" s="343">
        <v>0</v>
      </c>
      <c r="H167" s="343">
        <v>28</v>
      </c>
      <c r="I167" s="343">
        <v>0</v>
      </c>
      <c r="J167" s="343">
        <v>9982</v>
      </c>
      <c r="K167" s="343">
        <v>3177</v>
      </c>
      <c r="L167" s="343">
        <v>1892</v>
      </c>
      <c r="M167" s="343">
        <v>0</v>
      </c>
      <c r="N167" s="343">
        <v>0</v>
      </c>
      <c r="O167" s="343">
        <v>0</v>
      </c>
      <c r="P167" s="343">
        <v>1023</v>
      </c>
      <c r="Q167" s="343">
        <v>0</v>
      </c>
      <c r="R167" s="343">
        <v>0</v>
      </c>
      <c r="S167" s="343">
        <v>0</v>
      </c>
      <c r="T167" s="343">
        <v>336</v>
      </c>
      <c r="U167" s="343">
        <v>0</v>
      </c>
      <c r="V167" s="343">
        <v>3251</v>
      </c>
      <c r="W167" s="343">
        <v>0</v>
      </c>
      <c r="X167" s="343">
        <v>13233</v>
      </c>
      <c r="Y167" s="343">
        <v>3177</v>
      </c>
      <c r="Z167" s="343">
        <v>2353</v>
      </c>
      <c r="AA167" s="343">
        <v>759</v>
      </c>
      <c r="AB167" s="343">
        <v>0</v>
      </c>
      <c r="AC167" s="343">
        <v>0</v>
      </c>
      <c r="AD167" s="343">
        <v>53</v>
      </c>
      <c r="AE167" s="343">
        <v>0</v>
      </c>
      <c r="AF167" s="343">
        <v>0</v>
      </c>
      <c r="AG167" s="343">
        <v>0</v>
      </c>
      <c r="AH167" s="343">
        <v>2406</v>
      </c>
      <c r="AI167" s="343">
        <v>759</v>
      </c>
      <c r="AJ167" s="343">
        <v>0</v>
      </c>
      <c r="AK167" s="343">
        <v>0</v>
      </c>
      <c r="AL167" s="342" t="s">
        <v>1541</v>
      </c>
      <c r="AM167" s="342" t="s">
        <v>2461</v>
      </c>
      <c r="AN167" s="342" t="s">
        <v>2461</v>
      </c>
    </row>
    <row r="168" spans="1:40">
      <c r="A168" s="342" t="s">
        <v>1666</v>
      </c>
      <c r="B168" s="342">
        <v>1086</v>
      </c>
      <c r="C168" s="343">
        <v>0</v>
      </c>
      <c r="D168" s="343">
        <v>20045</v>
      </c>
      <c r="E168" s="343">
        <v>0</v>
      </c>
      <c r="F168" s="343">
        <v>1176</v>
      </c>
      <c r="G168" s="343">
        <v>0</v>
      </c>
      <c r="H168" s="343">
        <v>0</v>
      </c>
      <c r="I168" s="343">
        <v>0</v>
      </c>
      <c r="J168" s="343">
        <v>22307</v>
      </c>
      <c r="K168" s="343">
        <v>0</v>
      </c>
      <c r="L168" s="343">
        <v>2206</v>
      </c>
      <c r="M168" s="343">
        <v>0</v>
      </c>
      <c r="N168" s="343">
        <v>0</v>
      </c>
      <c r="O168" s="343">
        <v>0</v>
      </c>
      <c r="P168" s="343">
        <v>0</v>
      </c>
      <c r="Q168" s="343">
        <v>0</v>
      </c>
      <c r="R168" s="343">
        <v>0</v>
      </c>
      <c r="S168" s="343">
        <v>0</v>
      </c>
      <c r="T168" s="343">
        <v>0</v>
      </c>
      <c r="U168" s="343">
        <v>0</v>
      </c>
      <c r="V168" s="343">
        <v>2206</v>
      </c>
      <c r="W168" s="343">
        <v>0</v>
      </c>
      <c r="X168" s="343">
        <v>24513</v>
      </c>
      <c r="Y168" s="343">
        <v>0</v>
      </c>
      <c r="Z168" s="343">
        <v>11317</v>
      </c>
      <c r="AA168" s="343">
        <v>0</v>
      </c>
      <c r="AB168" s="343">
        <v>0</v>
      </c>
      <c r="AC168" s="343">
        <v>0</v>
      </c>
      <c r="AD168" s="343">
        <v>147</v>
      </c>
      <c r="AE168" s="343">
        <v>0</v>
      </c>
      <c r="AF168" s="343">
        <v>0</v>
      </c>
      <c r="AG168" s="343">
        <v>0</v>
      </c>
      <c r="AH168" s="343">
        <v>11464</v>
      </c>
      <c r="AI168" s="343">
        <v>0</v>
      </c>
      <c r="AJ168" s="343">
        <v>0</v>
      </c>
      <c r="AK168" s="343">
        <v>0</v>
      </c>
      <c r="AL168" s="342" t="s">
        <v>1664</v>
      </c>
      <c r="AM168" s="342" t="s">
        <v>2461</v>
      </c>
      <c r="AN168" s="342" t="s">
        <v>2461</v>
      </c>
    </row>
    <row r="169" spans="1:40">
      <c r="A169" s="342" t="s">
        <v>1842</v>
      </c>
      <c r="B169" s="342">
        <v>961</v>
      </c>
      <c r="C169" s="343">
        <v>0</v>
      </c>
      <c r="D169" s="343">
        <v>4978</v>
      </c>
      <c r="E169" s="343">
        <v>0</v>
      </c>
      <c r="F169" s="343">
        <v>354</v>
      </c>
      <c r="G169" s="343">
        <v>0</v>
      </c>
      <c r="H169" s="343">
        <v>30</v>
      </c>
      <c r="I169" s="343">
        <v>0</v>
      </c>
      <c r="J169" s="343">
        <v>6323</v>
      </c>
      <c r="K169" s="343">
        <v>0</v>
      </c>
      <c r="L169" s="343">
        <v>2798</v>
      </c>
      <c r="M169" s="343">
        <v>0</v>
      </c>
      <c r="N169" s="343">
        <v>0</v>
      </c>
      <c r="O169" s="343">
        <v>0</v>
      </c>
      <c r="P169" s="343">
        <v>110</v>
      </c>
      <c r="Q169" s="343">
        <v>0</v>
      </c>
      <c r="R169" s="343">
        <v>0</v>
      </c>
      <c r="S169" s="343">
        <v>0</v>
      </c>
      <c r="T169" s="343">
        <v>0</v>
      </c>
      <c r="U169" s="343">
        <v>0</v>
      </c>
      <c r="V169" s="343">
        <v>2908</v>
      </c>
      <c r="W169" s="343">
        <v>0</v>
      </c>
      <c r="X169" s="343">
        <v>9231</v>
      </c>
      <c r="Y169" s="343">
        <v>0</v>
      </c>
      <c r="Z169" s="343">
        <v>267</v>
      </c>
      <c r="AA169" s="343">
        <v>0</v>
      </c>
      <c r="AB169" s="343">
        <v>0</v>
      </c>
      <c r="AC169" s="343">
        <v>0</v>
      </c>
      <c r="AD169" s="343">
        <v>46</v>
      </c>
      <c r="AE169" s="343">
        <v>0</v>
      </c>
      <c r="AF169" s="343">
        <v>0</v>
      </c>
      <c r="AG169" s="343">
        <v>0</v>
      </c>
      <c r="AH169" s="343">
        <v>313</v>
      </c>
      <c r="AI169" s="343">
        <v>0</v>
      </c>
      <c r="AJ169" s="343">
        <v>0</v>
      </c>
      <c r="AK169" s="343">
        <v>0</v>
      </c>
      <c r="AL169" s="342" t="s">
        <v>1840</v>
      </c>
      <c r="AM169" s="342" t="s">
        <v>2461</v>
      </c>
      <c r="AN169" s="342" t="s">
        <v>2461</v>
      </c>
    </row>
    <row r="170" spans="1:40">
      <c r="A170" s="342" t="s">
        <v>1890</v>
      </c>
      <c r="B170" s="342">
        <v>2529</v>
      </c>
      <c r="C170" s="343">
        <v>1792</v>
      </c>
      <c r="D170" s="343">
        <v>18838</v>
      </c>
      <c r="E170" s="343">
        <v>13105</v>
      </c>
      <c r="F170" s="343">
        <v>202</v>
      </c>
      <c r="G170" s="343">
        <v>0</v>
      </c>
      <c r="H170" s="343">
        <v>480</v>
      </c>
      <c r="I170" s="343">
        <v>17</v>
      </c>
      <c r="J170" s="343">
        <v>22049</v>
      </c>
      <c r="K170" s="343">
        <v>14914</v>
      </c>
      <c r="L170" s="343">
        <v>1516</v>
      </c>
      <c r="M170" s="343">
        <v>306</v>
      </c>
      <c r="N170" s="343">
        <v>0</v>
      </c>
      <c r="O170" s="343">
        <v>0</v>
      </c>
      <c r="P170" s="343">
        <v>0</v>
      </c>
      <c r="Q170" s="343">
        <v>0</v>
      </c>
      <c r="R170" s="343">
        <v>0</v>
      </c>
      <c r="S170" s="343">
        <v>0</v>
      </c>
      <c r="T170" s="343">
        <v>0</v>
      </c>
      <c r="U170" s="343">
        <v>0</v>
      </c>
      <c r="V170" s="343">
        <v>1516</v>
      </c>
      <c r="W170" s="343">
        <v>306</v>
      </c>
      <c r="X170" s="343">
        <v>23565</v>
      </c>
      <c r="Y170" s="343">
        <v>14914</v>
      </c>
      <c r="Z170" s="343">
        <v>5288</v>
      </c>
      <c r="AA170" s="343">
        <v>4876</v>
      </c>
      <c r="AB170" s="343">
        <v>0</v>
      </c>
      <c r="AC170" s="343">
        <v>0</v>
      </c>
      <c r="AD170" s="343">
        <v>36</v>
      </c>
      <c r="AE170" s="343">
        <v>36</v>
      </c>
      <c r="AF170" s="343">
        <v>0</v>
      </c>
      <c r="AG170" s="343">
        <v>0</v>
      </c>
      <c r="AH170" s="343">
        <v>5324</v>
      </c>
      <c r="AI170" s="343">
        <v>4912</v>
      </c>
      <c r="AJ170" s="343">
        <v>0</v>
      </c>
      <c r="AK170" s="343">
        <v>0</v>
      </c>
      <c r="AL170" s="342" t="s">
        <v>1888</v>
      </c>
      <c r="AM170" s="342" t="s">
        <v>2461</v>
      </c>
      <c r="AN170" s="342" t="s">
        <v>2461</v>
      </c>
    </row>
    <row r="171" spans="1:40">
      <c r="A171" s="342" t="s">
        <v>2040</v>
      </c>
      <c r="B171" s="342">
        <v>2208</v>
      </c>
      <c r="C171" s="343">
        <v>0</v>
      </c>
      <c r="D171" s="343">
        <v>2563</v>
      </c>
      <c r="E171" s="343">
        <v>0</v>
      </c>
      <c r="F171" s="343">
        <v>1343</v>
      </c>
      <c r="G171" s="343">
        <v>0</v>
      </c>
      <c r="H171" s="343">
        <v>627</v>
      </c>
      <c r="I171" s="343">
        <v>0</v>
      </c>
      <c r="J171" s="343">
        <v>6741</v>
      </c>
      <c r="K171" s="343">
        <v>0</v>
      </c>
      <c r="L171" s="343">
        <v>2265</v>
      </c>
      <c r="M171" s="343">
        <v>0</v>
      </c>
      <c r="N171" s="343">
        <v>0</v>
      </c>
      <c r="O171" s="343">
        <v>0</v>
      </c>
      <c r="P171" s="343">
        <v>0</v>
      </c>
      <c r="Q171" s="343">
        <v>0</v>
      </c>
      <c r="R171" s="343">
        <v>0</v>
      </c>
      <c r="S171" s="343">
        <v>0</v>
      </c>
      <c r="T171" s="343">
        <v>0</v>
      </c>
      <c r="U171" s="343">
        <v>0</v>
      </c>
      <c r="V171" s="343">
        <v>2265</v>
      </c>
      <c r="W171" s="343">
        <v>0</v>
      </c>
      <c r="X171" s="343">
        <v>9006</v>
      </c>
      <c r="Y171" s="343">
        <v>0</v>
      </c>
      <c r="Z171" s="343">
        <v>0</v>
      </c>
      <c r="AA171" s="343">
        <v>0</v>
      </c>
      <c r="AB171" s="343">
        <v>0</v>
      </c>
      <c r="AC171" s="343">
        <v>0</v>
      </c>
      <c r="AD171" s="343">
        <v>11527</v>
      </c>
      <c r="AE171" s="343">
        <v>0</v>
      </c>
      <c r="AF171" s="343">
        <v>0</v>
      </c>
      <c r="AG171" s="343">
        <v>0</v>
      </c>
      <c r="AH171" s="343">
        <v>11527</v>
      </c>
      <c r="AI171" s="343">
        <v>0</v>
      </c>
      <c r="AJ171" s="343">
        <v>0</v>
      </c>
      <c r="AK171" s="343">
        <v>0</v>
      </c>
      <c r="AL171" s="342" t="s">
        <v>2038</v>
      </c>
      <c r="AM171" s="342" t="s">
        <v>2461</v>
      </c>
      <c r="AN171" s="342" t="s">
        <v>2461</v>
      </c>
    </row>
    <row r="172" spans="1:40">
      <c r="A172" s="342" t="s">
        <v>1135</v>
      </c>
      <c r="B172" s="342">
        <v>1473</v>
      </c>
      <c r="C172" s="343">
        <v>1473</v>
      </c>
      <c r="D172" s="343">
        <v>13429</v>
      </c>
      <c r="E172" s="343">
        <v>7824</v>
      </c>
      <c r="F172" s="343">
        <v>2159</v>
      </c>
      <c r="G172" s="343">
        <v>393</v>
      </c>
      <c r="H172" s="343">
        <v>0</v>
      </c>
      <c r="I172" s="343">
        <v>0</v>
      </c>
      <c r="J172" s="343">
        <v>17061</v>
      </c>
      <c r="K172" s="343">
        <v>9690</v>
      </c>
      <c r="L172" s="343">
        <v>4328</v>
      </c>
      <c r="M172" s="343">
        <v>0</v>
      </c>
      <c r="N172" s="343">
        <v>0</v>
      </c>
      <c r="O172" s="343">
        <v>0</v>
      </c>
      <c r="P172" s="343">
        <v>0</v>
      </c>
      <c r="Q172" s="343">
        <v>0</v>
      </c>
      <c r="R172" s="343">
        <v>0</v>
      </c>
      <c r="S172" s="343">
        <v>0</v>
      </c>
      <c r="T172" s="343">
        <v>0</v>
      </c>
      <c r="U172" s="343">
        <v>0</v>
      </c>
      <c r="V172" s="343">
        <v>4328</v>
      </c>
      <c r="W172" s="343">
        <v>0</v>
      </c>
      <c r="X172" s="343">
        <v>21389</v>
      </c>
      <c r="Y172" s="343">
        <v>9690</v>
      </c>
      <c r="Z172" s="343">
        <v>985</v>
      </c>
      <c r="AA172" s="343">
        <v>965</v>
      </c>
      <c r="AB172" s="343">
        <v>0</v>
      </c>
      <c r="AC172" s="343">
        <v>0</v>
      </c>
      <c r="AD172" s="343">
        <v>0</v>
      </c>
      <c r="AE172" s="343">
        <v>0</v>
      </c>
      <c r="AF172" s="343">
        <v>0</v>
      </c>
      <c r="AG172" s="343">
        <v>0</v>
      </c>
      <c r="AH172" s="343">
        <v>985</v>
      </c>
      <c r="AI172" s="343">
        <v>965</v>
      </c>
      <c r="AJ172" s="343">
        <v>0</v>
      </c>
      <c r="AK172" s="343">
        <v>0</v>
      </c>
      <c r="AL172" s="342" t="s">
        <v>1133</v>
      </c>
      <c r="AM172" s="342" t="s">
        <v>2461</v>
      </c>
      <c r="AN172" s="342" t="s">
        <v>2461</v>
      </c>
    </row>
    <row r="173" spans="1:40">
      <c r="A173" s="342" t="s">
        <v>1169</v>
      </c>
      <c r="B173" s="342">
        <v>871</v>
      </c>
      <c r="C173" s="343">
        <v>744</v>
      </c>
      <c r="D173" s="343">
        <v>10840</v>
      </c>
      <c r="E173" s="343">
        <v>8675</v>
      </c>
      <c r="F173" s="343">
        <v>1359</v>
      </c>
      <c r="G173" s="343">
        <v>283</v>
      </c>
      <c r="H173" s="343">
        <v>57</v>
      </c>
      <c r="I173" s="343">
        <v>22</v>
      </c>
      <c r="J173" s="343">
        <v>13127</v>
      </c>
      <c r="K173" s="343">
        <v>9724</v>
      </c>
      <c r="L173" s="343">
        <v>491</v>
      </c>
      <c r="M173" s="343">
        <v>0</v>
      </c>
      <c r="N173" s="343">
        <v>0</v>
      </c>
      <c r="O173" s="343">
        <v>0</v>
      </c>
      <c r="P173" s="343">
        <v>1529</v>
      </c>
      <c r="Q173" s="343">
        <v>0</v>
      </c>
      <c r="R173" s="343">
        <v>0</v>
      </c>
      <c r="S173" s="343">
        <v>0</v>
      </c>
      <c r="T173" s="343">
        <v>0</v>
      </c>
      <c r="U173" s="343">
        <v>0</v>
      </c>
      <c r="V173" s="343">
        <v>2020</v>
      </c>
      <c r="W173" s="343">
        <v>0</v>
      </c>
      <c r="X173" s="343">
        <v>15147</v>
      </c>
      <c r="Y173" s="343">
        <v>9724</v>
      </c>
      <c r="Z173" s="343">
        <v>1681</v>
      </c>
      <c r="AA173" s="343">
        <v>1561</v>
      </c>
      <c r="AB173" s="343">
        <v>0</v>
      </c>
      <c r="AC173" s="343">
        <v>0</v>
      </c>
      <c r="AD173" s="343">
        <v>36</v>
      </c>
      <c r="AE173" s="343">
        <v>0</v>
      </c>
      <c r="AF173" s="343">
        <v>0</v>
      </c>
      <c r="AG173" s="343">
        <v>0</v>
      </c>
      <c r="AH173" s="343">
        <v>1717</v>
      </c>
      <c r="AI173" s="343">
        <v>1561</v>
      </c>
      <c r="AJ173" s="343">
        <v>0</v>
      </c>
      <c r="AK173" s="343">
        <v>0</v>
      </c>
      <c r="AL173" s="342" t="s">
        <v>1167</v>
      </c>
      <c r="AM173" s="342" t="s">
        <v>2461</v>
      </c>
      <c r="AN173" s="342" t="s">
        <v>2461</v>
      </c>
    </row>
    <row r="174" spans="1:40">
      <c r="A174" s="342" t="s">
        <v>1251</v>
      </c>
      <c r="B174" s="342">
        <v>2015</v>
      </c>
      <c r="C174" s="343">
        <v>2015</v>
      </c>
      <c r="D174" s="343">
        <v>5652</v>
      </c>
      <c r="E174" s="343">
        <v>4000</v>
      </c>
      <c r="F174" s="343">
        <v>369</v>
      </c>
      <c r="G174" s="343">
        <v>0</v>
      </c>
      <c r="H174" s="343">
        <v>8</v>
      </c>
      <c r="I174" s="343">
        <v>0</v>
      </c>
      <c r="J174" s="343">
        <v>8044</v>
      </c>
      <c r="K174" s="343">
        <v>6015</v>
      </c>
      <c r="L174" s="343">
        <v>980</v>
      </c>
      <c r="M174" s="343">
        <v>561</v>
      </c>
      <c r="N174" s="343">
        <v>0</v>
      </c>
      <c r="O174" s="343">
        <v>0</v>
      </c>
      <c r="P174" s="343">
        <v>0</v>
      </c>
      <c r="Q174" s="343">
        <v>0</v>
      </c>
      <c r="R174" s="343">
        <v>0</v>
      </c>
      <c r="S174" s="343">
        <v>0</v>
      </c>
      <c r="T174" s="343">
        <v>0</v>
      </c>
      <c r="U174" s="343">
        <v>0</v>
      </c>
      <c r="V174" s="343">
        <v>980</v>
      </c>
      <c r="W174" s="343">
        <v>561</v>
      </c>
      <c r="X174" s="343">
        <v>9024</v>
      </c>
      <c r="Y174" s="343">
        <v>6015</v>
      </c>
      <c r="Z174" s="343">
        <v>875</v>
      </c>
      <c r="AA174" s="343">
        <v>872</v>
      </c>
      <c r="AB174" s="343">
        <v>0</v>
      </c>
      <c r="AC174" s="343">
        <v>0</v>
      </c>
      <c r="AD174" s="343">
        <v>30</v>
      </c>
      <c r="AE174" s="343">
        <v>30</v>
      </c>
      <c r="AF174" s="343">
        <v>0</v>
      </c>
      <c r="AG174" s="343">
        <v>0</v>
      </c>
      <c r="AH174" s="343">
        <v>905</v>
      </c>
      <c r="AI174" s="343">
        <v>902</v>
      </c>
      <c r="AJ174" s="343">
        <v>0</v>
      </c>
      <c r="AK174" s="343">
        <v>0</v>
      </c>
      <c r="AL174" s="342" t="s">
        <v>1249</v>
      </c>
      <c r="AM174" s="342" t="s">
        <v>2461</v>
      </c>
      <c r="AN174" s="342" t="s">
        <v>2461</v>
      </c>
    </row>
    <row r="175" spans="1:40">
      <c r="A175" s="342" t="s">
        <v>1525</v>
      </c>
      <c r="B175" s="342">
        <v>1749</v>
      </c>
      <c r="C175" s="343">
        <v>0</v>
      </c>
      <c r="D175" s="343">
        <v>4913</v>
      </c>
      <c r="E175" s="343">
        <v>0</v>
      </c>
      <c r="F175" s="343">
        <v>715</v>
      </c>
      <c r="G175" s="343">
        <v>0</v>
      </c>
      <c r="H175" s="343">
        <v>6</v>
      </c>
      <c r="I175" s="343">
        <v>0</v>
      </c>
      <c r="J175" s="343">
        <v>7383</v>
      </c>
      <c r="K175" s="343">
        <v>0</v>
      </c>
      <c r="L175" s="343">
        <v>1487</v>
      </c>
      <c r="M175" s="343">
        <v>0</v>
      </c>
      <c r="N175" s="343">
        <v>0</v>
      </c>
      <c r="O175" s="343">
        <v>0</v>
      </c>
      <c r="P175" s="343">
        <v>0</v>
      </c>
      <c r="Q175" s="343">
        <v>0</v>
      </c>
      <c r="R175" s="343">
        <v>0</v>
      </c>
      <c r="S175" s="343">
        <v>0</v>
      </c>
      <c r="T175" s="343">
        <v>0</v>
      </c>
      <c r="U175" s="343">
        <v>0</v>
      </c>
      <c r="V175" s="343">
        <v>1487</v>
      </c>
      <c r="W175" s="343">
        <v>0</v>
      </c>
      <c r="X175" s="343">
        <v>8870</v>
      </c>
      <c r="Y175" s="343">
        <v>0</v>
      </c>
      <c r="Z175" s="343">
        <v>0</v>
      </c>
      <c r="AA175" s="343">
        <v>0</v>
      </c>
      <c r="AB175" s="343">
        <v>0</v>
      </c>
      <c r="AC175" s="343">
        <v>0</v>
      </c>
      <c r="AD175" s="343">
        <v>0</v>
      </c>
      <c r="AE175" s="343">
        <v>0</v>
      </c>
      <c r="AF175" s="343">
        <v>0</v>
      </c>
      <c r="AG175" s="343">
        <v>0</v>
      </c>
      <c r="AH175" s="343">
        <v>0</v>
      </c>
      <c r="AI175" s="343">
        <v>0</v>
      </c>
      <c r="AJ175" s="343">
        <v>0</v>
      </c>
      <c r="AK175" s="343">
        <v>0</v>
      </c>
      <c r="AL175" s="342" t="s">
        <v>1523</v>
      </c>
      <c r="AM175" s="342" t="s">
        <v>2461</v>
      </c>
      <c r="AN175" s="342" t="s">
        <v>2461</v>
      </c>
    </row>
    <row r="176" spans="1:40">
      <c r="A176" s="342" t="s">
        <v>1755</v>
      </c>
      <c r="B176" s="342">
        <v>164</v>
      </c>
      <c r="C176" s="343">
        <v>150</v>
      </c>
      <c r="D176" s="343">
        <v>13191</v>
      </c>
      <c r="E176" s="343">
        <v>5298</v>
      </c>
      <c r="F176" s="343">
        <v>661</v>
      </c>
      <c r="G176" s="343">
        <v>0</v>
      </c>
      <c r="H176" s="343">
        <v>0</v>
      </c>
      <c r="I176" s="343">
        <v>0</v>
      </c>
      <c r="J176" s="343">
        <v>14016</v>
      </c>
      <c r="K176" s="343">
        <v>5448</v>
      </c>
      <c r="L176" s="343">
        <v>0</v>
      </c>
      <c r="M176" s="343">
        <v>0</v>
      </c>
      <c r="N176" s="343">
        <v>0</v>
      </c>
      <c r="O176" s="343">
        <v>0</v>
      </c>
      <c r="P176" s="343">
        <v>20</v>
      </c>
      <c r="Q176" s="343">
        <v>0</v>
      </c>
      <c r="R176" s="343">
        <v>0</v>
      </c>
      <c r="S176" s="343">
        <v>0</v>
      </c>
      <c r="T176" s="343">
        <v>0</v>
      </c>
      <c r="U176" s="343">
        <v>0</v>
      </c>
      <c r="V176" s="343">
        <v>20</v>
      </c>
      <c r="W176" s="343">
        <v>0</v>
      </c>
      <c r="X176" s="343">
        <v>14036</v>
      </c>
      <c r="Y176" s="343">
        <v>5448</v>
      </c>
      <c r="Z176" s="343">
        <v>1389</v>
      </c>
      <c r="AA176" s="343">
        <v>1183</v>
      </c>
      <c r="AB176" s="343">
        <v>0</v>
      </c>
      <c r="AC176" s="343">
        <v>0</v>
      </c>
      <c r="AD176" s="343">
        <v>0</v>
      </c>
      <c r="AE176" s="343">
        <v>0</v>
      </c>
      <c r="AF176" s="343">
        <v>0</v>
      </c>
      <c r="AG176" s="343">
        <v>0</v>
      </c>
      <c r="AH176" s="343">
        <v>1389</v>
      </c>
      <c r="AI176" s="343">
        <v>1183</v>
      </c>
      <c r="AJ176" s="343">
        <v>0</v>
      </c>
      <c r="AK176" s="343">
        <v>0</v>
      </c>
      <c r="AL176" s="342" t="s">
        <v>1753</v>
      </c>
      <c r="AM176" s="342" t="s">
        <v>2461</v>
      </c>
      <c r="AN176" s="342" t="s">
        <v>2461</v>
      </c>
    </row>
    <row r="177" spans="1:40">
      <c r="A177" s="342" t="s">
        <v>1800</v>
      </c>
      <c r="B177" s="342">
        <v>2266</v>
      </c>
      <c r="C177" s="343">
        <v>0</v>
      </c>
      <c r="D177" s="343">
        <v>11054</v>
      </c>
      <c r="E177" s="343">
        <v>8131</v>
      </c>
      <c r="F177" s="343">
        <v>735</v>
      </c>
      <c r="G177" s="343">
        <v>0</v>
      </c>
      <c r="H177" s="343">
        <v>159</v>
      </c>
      <c r="I177" s="343">
        <v>142</v>
      </c>
      <c r="J177" s="343">
        <v>14214</v>
      </c>
      <c r="K177" s="343">
        <v>8273</v>
      </c>
      <c r="L177" s="343">
        <v>23917</v>
      </c>
      <c r="M177" s="343">
        <v>0</v>
      </c>
      <c r="N177" s="343">
        <v>0</v>
      </c>
      <c r="O177" s="343">
        <v>0</v>
      </c>
      <c r="P177" s="343">
        <v>0</v>
      </c>
      <c r="Q177" s="343">
        <v>0</v>
      </c>
      <c r="R177" s="343">
        <v>0</v>
      </c>
      <c r="S177" s="343">
        <v>0</v>
      </c>
      <c r="T177" s="343">
        <v>0</v>
      </c>
      <c r="U177" s="343">
        <v>0</v>
      </c>
      <c r="V177" s="343">
        <v>23917</v>
      </c>
      <c r="W177" s="343">
        <v>0</v>
      </c>
      <c r="X177" s="343">
        <v>38131</v>
      </c>
      <c r="Y177" s="343">
        <v>8273</v>
      </c>
      <c r="Z177" s="343">
        <v>740</v>
      </c>
      <c r="AA177" s="343">
        <v>675</v>
      </c>
      <c r="AB177" s="343">
        <v>0</v>
      </c>
      <c r="AC177" s="343">
        <v>0</v>
      </c>
      <c r="AD177" s="343">
        <v>0</v>
      </c>
      <c r="AE177" s="343">
        <v>0</v>
      </c>
      <c r="AF177" s="343">
        <v>0</v>
      </c>
      <c r="AG177" s="343">
        <v>0</v>
      </c>
      <c r="AH177" s="343">
        <v>740</v>
      </c>
      <c r="AI177" s="343">
        <v>675</v>
      </c>
      <c r="AJ177" s="343">
        <v>0</v>
      </c>
      <c r="AK177" s="343">
        <v>0</v>
      </c>
      <c r="AL177" s="342" t="s">
        <v>1798</v>
      </c>
      <c r="AM177" s="342" t="s">
        <v>2461</v>
      </c>
      <c r="AN177" s="342" t="s">
        <v>2461</v>
      </c>
    </row>
    <row r="178" spans="1:40">
      <c r="A178" s="342" t="s">
        <v>1980</v>
      </c>
      <c r="B178" s="342">
        <v>0</v>
      </c>
      <c r="C178" s="343">
        <v>0</v>
      </c>
      <c r="D178" s="343">
        <v>1070</v>
      </c>
      <c r="E178" s="343">
        <v>0</v>
      </c>
      <c r="F178" s="343">
        <v>570</v>
      </c>
      <c r="G178" s="343">
        <v>0</v>
      </c>
      <c r="H178" s="343">
        <v>68</v>
      </c>
      <c r="I178" s="343">
        <v>0</v>
      </c>
      <c r="J178" s="343">
        <v>1708</v>
      </c>
      <c r="K178" s="343">
        <v>0</v>
      </c>
      <c r="L178" s="343">
        <v>886</v>
      </c>
      <c r="M178" s="343">
        <v>0</v>
      </c>
      <c r="N178" s="343">
        <v>0</v>
      </c>
      <c r="O178" s="343">
        <v>0</v>
      </c>
      <c r="P178" s="343">
        <v>0</v>
      </c>
      <c r="Q178" s="343">
        <v>0</v>
      </c>
      <c r="R178" s="343">
        <v>0</v>
      </c>
      <c r="S178" s="343">
        <v>0</v>
      </c>
      <c r="T178" s="343">
        <v>0</v>
      </c>
      <c r="U178" s="343">
        <v>0</v>
      </c>
      <c r="V178" s="343">
        <v>886</v>
      </c>
      <c r="W178" s="343">
        <v>0</v>
      </c>
      <c r="X178" s="343">
        <v>2594</v>
      </c>
      <c r="Y178" s="343">
        <v>0</v>
      </c>
      <c r="Z178" s="343">
        <v>3658</v>
      </c>
      <c r="AA178" s="343">
        <v>0</v>
      </c>
      <c r="AB178" s="343">
        <v>0</v>
      </c>
      <c r="AC178" s="343">
        <v>0</v>
      </c>
      <c r="AD178" s="343">
        <v>14</v>
      </c>
      <c r="AE178" s="343">
        <v>0</v>
      </c>
      <c r="AF178" s="343">
        <v>0</v>
      </c>
      <c r="AG178" s="343">
        <v>0</v>
      </c>
      <c r="AH178" s="343">
        <v>3672</v>
      </c>
      <c r="AI178" s="343">
        <v>0</v>
      </c>
      <c r="AJ178" s="343">
        <v>0</v>
      </c>
      <c r="AK178" s="343">
        <v>0</v>
      </c>
      <c r="AL178" s="342" t="s">
        <v>1978</v>
      </c>
      <c r="AM178" s="342" t="s">
        <v>2461</v>
      </c>
      <c r="AN178" s="342" t="s">
        <v>2461</v>
      </c>
    </row>
    <row r="179" spans="1:40">
      <c r="A179" s="342" t="s">
        <v>1310</v>
      </c>
      <c r="B179" s="342">
        <v>3144</v>
      </c>
      <c r="C179" s="343">
        <v>0</v>
      </c>
      <c r="D179" s="343">
        <v>5106</v>
      </c>
      <c r="E179" s="343">
        <v>0</v>
      </c>
      <c r="F179" s="343">
        <v>668</v>
      </c>
      <c r="G179" s="343">
        <v>0</v>
      </c>
      <c r="H179" s="343">
        <v>204</v>
      </c>
      <c r="I179" s="343">
        <v>0</v>
      </c>
      <c r="J179" s="343">
        <v>9122</v>
      </c>
      <c r="K179" s="343">
        <v>0</v>
      </c>
      <c r="L179" s="343">
        <v>1212</v>
      </c>
      <c r="M179" s="343">
        <v>0</v>
      </c>
      <c r="N179" s="343">
        <v>0</v>
      </c>
      <c r="O179" s="343">
        <v>0</v>
      </c>
      <c r="P179" s="343">
        <v>9000</v>
      </c>
      <c r="Q179" s="343">
        <v>0</v>
      </c>
      <c r="R179" s="343">
        <v>0</v>
      </c>
      <c r="S179" s="343">
        <v>0</v>
      </c>
      <c r="T179" s="343">
        <v>0</v>
      </c>
      <c r="U179" s="343">
        <v>0</v>
      </c>
      <c r="V179" s="343">
        <v>10212</v>
      </c>
      <c r="W179" s="343">
        <v>0</v>
      </c>
      <c r="X179" s="343">
        <v>19334</v>
      </c>
      <c r="Y179" s="343">
        <v>0</v>
      </c>
      <c r="Z179" s="343">
        <v>646</v>
      </c>
      <c r="AA179" s="343">
        <v>0</v>
      </c>
      <c r="AB179" s="343">
        <v>0</v>
      </c>
      <c r="AC179" s="343">
        <v>0</v>
      </c>
      <c r="AD179" s="343">
        <v>15000</v>
      </c>
      <c r="AE179" s="343">
        <v>0</v>
      </c>
      <c r="AF179" s="343">
        <v>0</v>
      </c>
      <c r="AG179" s="343">
        <v>0</v>
      </c>
      <c r="AH179" s="343">
        <v>15646</v>
      </c>
      <c r="AI179" s="343">
        <v>0</v>
      </c>
      <c r="AJ179" s="343">
        <v>0</v>
      </c>
      <c r="AK179" s="343">
        <v>0</v>
      </c>
      <c r="AL179" s="342" t="s">
        <v>1308</v>
      </c>
      <c r="AM179" s="342" t="s">
        <v>2461</v>
      </c>
      <c r="AN179" s="342" t="s">
        <v>2461</v>
      </c>
    </row>
    <row r="180" spans="1:40">
      <c r="A180" s="342" t="s">
        <v>1914</v>
      </c>
      <c r="B180" s="342">
        <v>12122</v>
      </c>
      <c r="C180" s="343">
        <v>8840</v>
      </c>
      <c r="D180" s="343">
        <v>23423</v>
      </c>
      <c r="E180" s="343">
        <v>16553</v>
      </c>
      <c r="F180" s="343">
        <v>1496</v>
      </c>
      <c r="G180" s="343">
        <v>0</v>
      </c>
      <c r="H180" s="343">
        <v>1168</v>
      </c>
      <c r="I180" s="343">
        <v>0</v>
      </c>
      <c r="J180" s="343">
        <v>38209</v>
      </c>
      <c r="K180" s="343">
        <v>25393</v>
      </c>
      <c r="L180" s="343">
        <v>975</v>
      </c>
      <c r="M180" s="343">
        <v>0</v>
      </c>
      <c r="N180" s="343">
        <v>0</v>
      </c>
      <c r="O180" s="343">
        <v>0</v>
      </c>
      <c r="P180" s="343">
        <v>3299</v>
      </c>
      <c r="Q180" s="343">
        <v>0</v>
      </c>
      <c r="R180" s="343">
        <v>0</v>
      </c>
      <c r="S180" s="343">
        <v>0</v>
      </c>
      <c r="T180" s="343">
        <v>0</v>
      </c>
      <c r="U180" s="343">
        <v>0</v>
      </c>
      <c r="V180" s="343">
        <v>4274</v>
      </c>
      <c r="W180" s="343">
        <v>0</v>
      </c>
      <c r="X180" s="343">
        <v>42483</v>
      </c>
      <c r="Y180" s="343">
        <v>25393</v>
      </c>
      <c r="Z180" s="343">
        <v>8170</v>
      </c>
      <c r="AA180" s="343">
        <v>3621</v>
      </c>
      <c r="AB180" s="343">
        <v>0</v>
      </c>
      <c r="AC180" s="343">
        <v>0</v>
      </c>
      <c r="AD180" s="343">
        <v>0</v>
      </c>
      <c r="AE180" s="343">
        <v>0</v>
      </c>
      <c r="AF180" s="343">
        <v>0</v>
      </c>
      <c r="AG180" s="343">
        <v>0</v>
      </c>
      <c r="AH180" s="343">
        <v>8170</v>
      </c>
      <c r="AI180" s="343">
        <v>3621</v>
      </c>
      <c r="AJ180" s="343">
        <v>0</v>
      </c>
      <c r="AK180" s="343">
        <v>0</v>
      </c>
      <c r="AL180" s="342" t="s">
        <v>1912</v>
      </c>
      <c r="AM180" s="342" t="s">
        <v>2461</v>
      </c>
      <c r="AN180" s="342" t="s">
        <v>2461</v>
      </c>
    </row>
    <row r="181" spans="1:40">
      <c r="A181" s="342" t="s">
        <v>2043</v>
      </c>
      <c r="B181" s="342">
        <v>1101</v>
      </c>
      <c r="C181" s="343">
        <v>0</v>
      </c>
      <c r="D181" s="343">
        <v>773</v>
      </c>
      <c r="E181" s="343">
        <v>0</v>
      </c>
      <c r="F181" s="343">
        <v>353</v>
      </c>
      <c r="G181" s="343">
        <v>0</v>
      </c>
      <c r="H181" s="343">
        <v>7</v>
      </c>
      <c r="I181" s="343">
        <v>0</v>
      </c>
      <c r="J181" s="343">
        <v>2234</v>
      </c>
      <c r="K181" s="343">
        <v>0</v>
      </c>
      <c r="L181" s="343">
        <v>4119</v>
      </c>
      <c r="M181" s="343">
        <v>0</v>
      </c>
      <c r="N181" s="343">
        <v>2667</v>
      </c>
      <c r="O181" s="343">
        <v>0</v>
      </c>
      <c r="P181" s="343">
        <v>0</v>
      </c>
      <c r="Q181" s="343">
        <v>0</v>
      </c>
      <c r="R181" s="343">
        <v>0</v>
      </c>
      <c r="S181" s="343">
        <v>0</v>
      </c>
      <c r="T181" s="343">
        <v>0</v>
      </c>
      <c r="U181" s="343">
        <v>0</v>
      </c>
      <c r="V181" s="343">
        <v>4119</v>
      </c>
      <c r="W181" s="343">
        <v>0</v>
      </c>
      <c r="X181" s="343">
        <v>6353</v>
      </c>
      <c r="Y181" s="343">
        <v>0</v>
      </c>
      <c r="Z181" s="343">
        <v>0</v>
      </c>
      <c r="AA181" s="343">
        <v>0</v>
      </c>
      <c r="AB181" s="343">
        <v>0</v>
      </c>
      <c r="AC181" s="343">
        <v>0</v>
      </c>
      <c r="AD181" s="343">
        <v>7</v>
      </c>
      <c r="AE181" s="343">
        <v>0</v>
      </c>
      <c r="AF181" s="343">
        <v>0</v>
      </c>
      <c r="AG181" s="343">
        <v>0</v>
      </c>
      <c r="AH181" s="343">
        <v>7</v>
      </c>
      <c r="AI181" s="343">
        <v>0</v>
      </c>
      <c r="AJ181" s="343">
        <v>0</v>
      </c>
      <c r="AK181" s="343">
        <v>0</v>
      </c>
      <c r="AL181" s="342" t="s">
        <v>2041</v>
      </c>
      <c r="AM181" s="342" t="s">
        <v>2461</v>
      </c>
      <c r="AN181" s="342" t="s">
        <v>2461</v>
      </c>
    </row>
    <row r="182" spans="1:40">
      <c r="A182" s="342" t="s">
        <v>2211</v>
      </c>
      <c r="B182" s="342">
        <v>0</v>
      </c>
      <c r="C182" s="343">
        <v>0</v>
      </c>
      <c r="D182" s="343">
        <v>2382</v>
      </c>
      <c r="E182" s="343">
        <v>0</v>
      </c>
      <c r="F182" s="343">
        <v>132</v>
      </c>
      <c r="G182" s="343">
        <v>0</v>
      </c>
      <c r="H182" s="343">
        <v>0</v>
      </c>
      <c r="I182" s="343">
        <v>0</v>
      </c>
      <c r="J182" s="343">
        <v>2514</v>
      </c>
      <c r="K182" s="343">
        <v>0</v>
      </c>
      <c r="L182" s="343">
        <v>2975</v>
      </c>
      <c r="M182" s="343">
        <v>0</v>
      </c>
      <c r="N182" s="343">
        <v>1948</v>
      </c>
      <c r="O182" s="343">
        <v>0</v>
      </c>
      <c r="P182" s="343">
        <v>0</v>
      </c>
      <c r="Q182" s="343">
        <v>0</v>
      </c>
      <c r="R182" s="343">
        <v>0</v>
      </c>
      <c r="S182" s="343">
        <v>0</v>
      </c>
      <c r="T182" s="343">
        <v>0</v>
      </c>
      <c r="U182" s="343">
        <v>0</v>
      </c>
      <c r="V182" s="343">
        <v>2975</v>
      </c>
      <c r="W182" s="343">
        <v>0</v>
      </c>
      <c r="X182" s="343">
        <v>5489</v>
      </c>
      <c r="Y182" s="343">
        <v>0</v>
      </c>
      <c r="Z182" s="343">
        <v>0</v>
      </c>
      <c r="AA182" s="343">
        <v>0</v>
      </c>
      <c r="AB182" s="343">
        <v>0</v>
      </c>
      <c r="AC182" s="343">
        <v>0</v>
      </c>
      <c r="AD182" s="343">
        <v>0</v>
      </c>
      <c r="AE182" s="343">
        <v>0</v>
      </c>
      <c r="AF182" s="343">
        <v>0</v>
      </c>
      <c r="AG182" s="343">
        <v>0</v>
      </c>
      <c r="AH182" s="343">
        <v>0</v>
      </c>
      <c r="AI182" s="343">
        <v>0</v>
      </c>
      <c r="AJ182" s="343">
        <v>0</v>
      </c>
      <c r="AK182" s="343">
        <v>0</v>
      </c>
      <c r="AL182" s="342" t="s">
        <v>2209</v>
      </c>
      <c r="AM182" s="342" t="s">
        <v>2461</v>
      </c>
      <c r="AN182" s="342" t="s">
        <v>2461</v>
      </c>
    </row>
    <row r="183" spans="1:40">
      <c r="A183" s="342" t="s">
        <v>2283</v>
      </c>
      <c r="B183" s="342">
        <v>0</v>
      </c>
      <c r="C183" s="343">
        <v>0</v>
      </c>
      <c r="D183" s="343">
        <v>477</v>
      </c>
      <c r="E183" s="343">
        <v>0</v>
      </c>
      <c r="F183" s="343">
        <v>801</v>
      </c>
      <c r="G183" s="343">
        <v>0</v>
      </c>
      <c r="H183" s="343">
        <v>0</v>
      </c>
      <c r="I183" s="343">
        <v>0</v>
      </c>
      <c r="J183" s="343">
        <v>1278</v>
      </c>
      <c r="K183" s="343">
        <v>0</v>
      </c>
      <c r="L183" s="343">
        <v>589</v>
      </c>
      <c r="M183" s="343">
        <v>0</v>
      </c>
      <c r="N183" s="343">
        <v>0</v>
      </c>
      <c r="O183" s="343">
        <v>0</v>
      </c>
      <c r="P183" s="343">
        <v>0</v>
      </c>
      <c r="Q183" s="343">
        <v>0</v>
      </c>
      <c r="R183" s="343">
        <v>0</v>
      </c>
      <c r="S183" s="343">
        <v>0</v>
      </c>
      <c r="T183" s="343">
        <v>0</v>
      </c>
      <c r="U183" s="343">
        <v>0</v>
      </c>
      <c r="V183" s="343">
        <v>589</v>
      </c>
      <c r="W183" s="343">
        <v>0</v>
      </c>
      <c r="X183" s="343">
        <v>1867</v>
      </c>
      <c r="Y183" s="343">
        <v>0</v>
      </c>
      <c r="Z183" s="343">
        <v>0</v>
      </c>
      <c r="AA183" s="343">
        <v>0</v>
      </c>
      <c r="AB183" s="343">
        <v>0</v>
      </c>
      <c r="AC183" s="343">
        <v>0</v>
      </c>
      <c r="AD183" s="343">
        <v>129</v>
      </c>
      <c r="AE183" s="343">
        <v>0</v>
      </c>
      <c r="AF183" s="343">
        <v>0</v>
      </c>
      <c r="AG183" s="343">
        <v>0</v>
      </c>
      <c r="AH183" s="343">
        <v>129</v>
      </c>
      <c r="AI183" s="343">
        <v>0</v>
      </c>
      <c r="AJ183" s="343">
        <v>0</v>
      </c>
      <c r="AK183" s="343">
        <v>0</v>
      </c>
      <c r="AL183" s="342" t="s">
        <v>2281</v>
      </c>
      <c r="AM183" s="342" t="s">
        <v>2461</v>
      </c>
      <c r="AN183" s="342" t="s">
        <v>2461</v>
      </c>
    </row>
    <row r="184" spans="1:40">
      <c r="A184" s="342" t="s">
        <v>1289</v>
      </c>
      <c r="B184" s="342">
        <v>0</v>
      </c>
      <c r="C184" s="343">
        <v>0</v>
      </c>
      <c r="D184" s="343">
        <v>5023</v>
      </c>
      <c r="E184" s="343">
        <v>4143</v>
      </c>
      <c r="F184" s="343">
        <v>118</v>
      </c>
      <c r="G184" s="343">
        <v>0</v>
      </c>
      <c r="H184" s="343">
        <v>21</v>
      </c>
      <c r="I184" s="343">
        <v>0</v>
      </c>
      <c r="J184" s="343">
        <v>5162</v>
      </c>
      <c r="K184" s="343">
        <v>4143</v>
      </c>
      <c r="L184" s="343">
        <v>1127</v>
      </c>
      <c r="M184" s="343">
        <v>0</v>
      </c>
      <c r="N184" s="343">
        <v>0</v>
      </c>
      <c r="O184" s="343">
        <v>0</v>
      </c>
      <c r="P184" s="343">
        <v>0</v>
      </c>
      <c r="Q184" s="343">
        <v>0</v>
      </c>
      <c r="R184" s="343">
        <v>0</v>
      </c>
      <c r="S184" s="343">
        <v>0</v>
      </c>
      <c r="T184" s="343">
        <v>0</v>
      </c>
      <c r="U184" s="343">
        <v>0</v>
      </c>
      <c r="V184" s="343">
        <v>1127</v>
      </c>
      <c r="W184" s="343">
        <v>0</v>
      </c>
      <c r="X184" s="343">
        <v>6289</v>
      </c>
      <c r="Y184" s="343">
        <v>4143</v>
      </c>
      <c r="Z184" s="343">
        <v>1185</v>
      </c>
      <c r="AA184" s="343">
        <v>555</v>
      </c>
      <c r="AB184" s="343">
        <v>0</v>
      </c>
      <c r="AC184" s="343">
        <v>0</v>
      </c>
      <c r="AD184" s="343">
        <v>0</v>
      </c>
      <c r="AE184" s="343">
        <v>0</v>
      </c>
      <c r="AF184" s="343">
        <v>0</v>
      </c>
      <c r="AG184" s="343">
        <v>0</v>
      </c>
      <c r="AH184" s="343">
        <v>1185</v>
      </c>
      <c r="AI184" s="343">
        <v>555</v>
      </c>
      <c r="AJ184" s="343">
        <v>0</v>
      </c>
      <c r="AK184" s="343">
        <v>0</v>
      </c>
      <c r="AL184" s="342" t="s">
        <v>1287</v>
      </c>
      <c r="AM184" s="342" t="s">
        <v>2461</v>
      </c>
      <c r="AN184" s="342" t="s">
        <v>2461</v>
      </c>
    </row>
    <row r="185" spans="1:40">
      <c r="A185" s="342" t="s">
        <v>1459</v>
      </c>
      <c r="B185" s="342">
        <v>785</v>
      </c>
      <c r="C185" s="343">
        <v>0</v>
      </c>
      <c r="D185" s="343">
        <v>4022</v>
      </c>
      <c r="E185" s="343">
        <v>0</v>
      </c>
      <c r="F185" s="343">
        <v>105</v>
      </c>
      <c r="G185" s="343">
        <v>0</v>
      </c>
      <c r="H185" s="343">
        <v>0</v>
      </c>
      <c r="I185" s="343">
        <v>0</v>
      </c>
      <c r="J185" s="343">
        <v>4912</v>
      </c>
      <c r="K185" s="343">
        <v>0</v>
      </c>
      <c r="L185" s="343">
        <v>971</v>
      </c>
      <c r="M185" s="343">
        <v>0</v>
      </c>
      <c r="N185" s="343">
        <v>0</v>
      </c>
      <c r="O185" s="343">
        <v>0</v>
      </c>
      <c r="P185" s="343">
        <v>0</v>
      </c>
      <c r="Q185" s="343">
        <v>0</v>
      </c>
      <c r="R185" s="343">
        <v>0</v>
      </c>
      <c r="S185" s="343">
        <v>0</v>
      </c>
      <c r="T185" s="343">
        <v>0</v>
      </c>
      <c r="U185" s="343">
        <v>0</v>
      </c>
      <c r="V185" s="343">
        <v>971</v>
      </c>
      <c r="W185" s="343">
        <v>0</v>
      </c>
      <c r="X185" s="343">
        <v>5883</v>
      </c>
      <c r="Y185" s="343">
        <v>0</v>
      </c>
      <c r="Z185" s="343">
        <v>0</v>
      </c>
      <c r="AA185" s="343">
        <v>0</v>
      </c>
      <c r="AB185" s="343">
        <v>0</v>
      </c>
      <c r="AC185" s="343">
        <v>0</v>
      </c>
      <c r="AD185" s="343">
        <v>0</v>
      </c>
      <c r="AE185" s="343">
        <v>0</v>
      </c>
      <c r="AF185" s="343">
        <v>0</v>
      </c>
      <c r="AG185" s="343">
        <v>0</v>
      </c>
      <c r="AH185" s="343">
        <v>0</v>
      </c>
      <c r="AI185" s="343">
        <v>0</v>
      </c>
      <c r="AJ185" s="343">
        <v>0</v>
      </c>
      <c r="AK185" s="343">
        <v>0</v>
      </c>
      <c r="AL185" s="342" t="s">
        <v>1457</v>
      </c>
      <c r="AM185" s="342" t="s">
        <v>2461</v>
      </c>
      <c r="AN185" s="342" t="s">
        <v>2461</v>
      </c>
    </row>
    <row r="186" spans="1:40">
      <c r="A186" s="342" t="s">
        <v>1722</v>
      </c>
      <c r="B186" s="342">
        <v>0</v>
      </c>
      <c r="C186" s="343">
        <v>0</v>
      </c>
      <c r="D186" s="343">
        <v>1136</v>
      </c>
      <c r="E186" s="343">
        <v>0</v>
      </c>
      <c r="F186" s="343">
        <v>254</v>
      </c>
      <c r="G186" s="343">
        <v>0</v>
      </c>
      <c r="H186" s="343">
        <v>25</v>
      </c>
      <c r="I186" s="343">
        <v>0</v>
      </c>
      <c r="J186" s="343">
        <v>1415</v>
      </c>
      <c r="K186" s="343">
        <v>0</v>
      </c>
      <c r="L186" s="343">
        <v>903</v>
      </c>
      <c r="M186" s="343">
        <v>0</v>
      </c>
      <c r="N186" s="343">
        <v>0</v>
      </c>
      <c r="O186" s="343">
        <v>0</v>
      </c>
      <c r="P186" s="343">
        <v>0</v>
      </c>
      <c r="Q186" s="343">
        <v>0</v>
      </c>
      <c r="R186" s="343">
        <v>0</v>
      </c>
      <c r="S186" s="343">
        <v>0</v>
      </c>
      <c r="T186" s="343">
        <v>0</v>
      </c>
      <c r="U186" s="343">
        <v>0</v>
      </c>
      <c r="V186" s="343">
        <v>903</v>
      </c>
      <c r="W186" s="343">
        <v>0</v>
      </c>
      <c r="X186" s="343">
        <v>2318</v>
      </c>
      <c r="Y186" s="343">
        <v>0</v>
      </c>
      <c r="Z186" s="343">
        <v>0</v>
      </c>
      <c r="AA186" s="343">
        <v>0</v>
      </c>
      <c r="AB186" s="343">
        <v>0</v>
      </c>
      <c r="AC186" s="343">
        <v>0</v>
      </c>
      <c r="AD186" s="343">
        <v>1</v>
      </c>
      <c r="AE186" s="343">
        <v>0</v>
      </c>
      <c r="AF186" s="343">
        <v>0</v>
      </c>
      <c r="AG186" s="343">
        <v>0</v>
      </c>
      <c r="AH186" s="343">
        <v>1</v>
      </c>
      <c r="AI186" s="343">
        <v>0</v>
      </c>
      <c r="AJ186" s="343">
        <v>0</v>
      </c>
      <c r="AK186" s="343">
        <v>0</v>
      </c>
      <c r="AL186" s="342" t="s">
        <v>1720</v>
      </c>
      <c r="AM186" s="342" t="s">
        <v>2461</v>
      </c>
      <c r="AN186" s="342" t="s">
        <v>2461</v>
      </c>
    </row>
    <row r="187" spans="1:40">
      <c r="A187" s="342" t="s">
        <v>1806</v>
      </c>
      <c r="B187" s="342">
        <v>0</v>
      </c>
      <c r="C187" s="343">
        <v>0</v>
      </c>
      <c r="D187" s="343">
        <v>5557</v>
      </c>
      <c r="E187" s="343">
        <v>0</v>
      </c>
      <c r="F187" s="343">
        <v>1535</v>
      </c>
      <c r="G187" s="343">
        <v>0</v>
      </c>
      <c r="H187" s="343">
        <v>161</v>
      </c>
      <c r="I187" s="343">
        <v>0</v>
      </c>
      <c r="J187" s="343">
        <v>7253</v>
      </c>
      <c r="K187" s="343">
        <v>0</v>
      </c>
      <c r="L187" s="343">
        <v>1142</v>
      </c>
      <c r="M187" s="343">
        <v>0</v>
      </c>
      <c r="N187" s="343">
        <v>0</v>
      </c>
      <c r="O187" s="343">
        <v>0</v>
      </c>
      <c r="P187" s="343">
        <v>0</v>
      </c>
      <c r="Q187" s="343">
        <v>0</v>
      </c>
      <c r="R187" s="343">
        <v>0</v>
      </c>
      <c r="S187" s="343">
        <v>0</v>
      </c>
      <c r="T187" s="343">
        <v>0</v>
      </c>
      <c r="U187" s="343">
        <v>0</v>
      </c>
      <c r="V187" s="343">
        <v>1142</v>
      </c>
      <c r="W187" s="343">
        <v>0</v>
      </c>
      <c r="X187" s="343">
        <v>8395</v>
      </c>
      <c r="Y187" s="343">
        <v>0</v>
      </c>
      <c r="Z187" s="343">
        <v>1973</v>
      </c>
      <c r="AA187" s="343">
        <v>0</v>
      </c>
      <c r="AB187" s="343">
        <v>0</v>
      </c>
      <c r="AC187" s="343">
        <v>0</v>
      </c>
      <c r="AD187" s="343">
        <v>0</v>
      </c>
      <c r="AE187" s="343">
        <v>0</v>
      </c>
      <c r="AF187" s="343">
        <v>0</v>
      </c>
      <c r="AG187" s="343">
        <v>0</v>
      </c>
      <c r="AH187" s="343">
        <v>1973</v>
      </c>
      <c r="AI187" s="343">
        <v>0</v>
      </c>
      <c r="AJ187" s="343">
        <v>0</v>
      </c>
      <c r="AK187" s="343">
        <v>0</v>
      </c>
      <c r="AL187" s="342" t="s">
        <v>1804</v>
      </c>
      <c r="AM187" s="342" t="s">
        <v>2461</v>
      </c>
      <c r="AN187" s="342" t="s">
        <v>2461</v>
      </c>
    </row>
    <row r="188" spans="1:40">
      <c r="A188" s="342" t="s">
        <v>2049</v>
      </c>
      <c r="B188" s="342">
        <v>0</v>
      </c>
      <c r="C188" s="343">
        <v>0</v>
      </c>
      <c r="D188" s="343">
        <v>2107</v>
      </c>
      <c r="E188" s="343">
        <v>0</v>
      </c>
      <c r="F188" s="343">
        <v>228</v>
      </c>
      <c r="G188" s="343">
        <v>0</v>
      </c>
      <c r="H188" s="343">
        <v>95</v>
      </c>
      <c r="I188" s="343">
        <v>0</v>
      </c>
      <c r="J188" s="343">
        <v>2430</v>
      </c>
      <c r="K188" s="343">
        <v>0</v>
      </c>
      <c r="L188" s="343">
        <v>79</v>
      </c>
      <c r="M188" s="343">
        <v>0</v>
      </c>
      <c r="N188" s="343">
        <v>0</v>
      </c>
      <c r="O188" s="343">
        <v>0</v>
      </c>
      <c r="P188" s="343">
        <v>80</v>
      </c>
      <c r="Q188" s="343">
        <v>0</v>
      </c>
      <c r="R188" s="343">
        <v>0</v>
      </c>
      <c r="S188" s="343">
        <v>0</v>
      </c>
      <c r="T188" s="343">
        <v>0</v>
      </c>
      <c r="U188" s="343">
        <v>0</v>
      </c>
      <c r="V188" s="343">
        <v>159</v>
      </c>
      <c r="W188" s="343">
        <v>0</v>
      </c>
      <c r="X188" s="343">
        <v>2589</v>
      </c>
      <c r="Y188" s="343">
        <v>0</v>
      </c>
      <c r="Z188" s="343">
        <v>0</v>
      </c>
      <c r="AA188" s="343">
        <v>0</v>
      </c>
      <c r="AB188" s="343">
        <v>0</v>
      </c>
      <c r="AC188" s="343">
        <v>0</v>
      </c>
      <c r="AD188" s="343">
        <v>0</v>
      </c>
      <c r="AE188" s="343">
        <v>0</v>
      </c>
      <c r="AF188" s="343">
        <v>0</v>
      </c>
      <c r="AG188" s="343">
        <v>0</v>
      </c>
      <c r="AH188" s="343">
        <v>0</v>
      </c>
      <c r="AI188" s="343">
        <v>0</v>
      </c>
      <c r="AJ188" s="343">
        <v>0</v>
      </c>
      <c r="AK188" s="343">
        <v>0</v>
      </c>
      <c r="AL188" s="342" t="s">
        <v>2047</v>
      </c>
      <c r="AM188" s="342" t="s">
        <v>2461</v>
      </c>
      <c r="AN188" s="342" t="s">
        <v>2461</v>
      </c>
    </row>
    <row r="189" spans="1:40">
      <c r="A189" s="342" t="s">
        <v>2082</v>
      </c>
      <c r="B189" s="342">
        <v>0</v>
      </c>
      <c r="C189" s="343">
        <v>0</v>
      </c>
      <c r="D189" s="343">
        <v>2484</v>
      </c>
      <c r="E189" s="343">
        <v>0</v>
      </c>
      <c r="F189" s="343">
        <v>91</v>
      </c>
      <c r="G189" s="343">
        <v>0</v>
      </c>
      <c r="H189" s="343">
        <v>0</v>
      </c>
      <c r="I189" s="343">
        <v>0</v>
      </c>
      <c r="J189" s="343">
        <v>2575</v>
      </c>
      <c r="K189" s="343">
        <v>0</v>
      </c>
      <c r="L189" s="343">
        <v>737</v>
      </c>
      <c r="M189" s="343">
        <v>0</v>
      </c>
      <c r="N189" s="343">
        <v>0</v>
      </c>
      <c r="O189" s="343">
        <v>0</v>
      </c>
      <c r="P189" s="343">
        <v>4</v>
      </c>
      <c r="Q189" s="343">
        <v>0</v>
      </c>
      <c r="R189" s="343">
        <v>0</v>
      </c>
      <c r="S189" s="343">
        <v>0</v>
      </c>
      <c r="T189" s="343">
        <v>0</v>
      </c>
      <c r="U189" s="343">
        <v>0</v>
      </c>
      <c r="V189" s="343">
        <v>741</v>
      </c>
      <c r="W189" s="343">
        <v>0</v>
      </c>
      <c r="X189" s="343">
        <v>3316</v>
      </c>
      <c r="Y189" s="343">
        <v>0</v>
      </c>
      <c r="Z189" s="343">
        <v>349</v>
      </c>
      <c r="AA189" s="343">
        <v>0</v>
      </c>
      <c r="AB189" s="343">
        <v>0</v>
      </c>
      <c r="AC189" s="343">
        <v>0</v>
      </c>
      <c r="AD189" s="343">
        <v>22</v>
      </c>
      <c r="AE189" s="343">
        <v>0</v>
      </c>
      <c r="AF189" s="343">
        <v>0</v>
      </c>
      <c r="AG189" s="343">
        <v>0</v>
      </c>
      <c r="AH189" s="343">
        <v>371</v>
      </c>
      <c r="AI189" s="343">
        <v>0</v>
      </c>
      <c r="AJ189" s="343">
        <v>0</v>
      </c>
      <c r="AK189" s="343">
        <v>0</v>
      </c>
      <c r="AL189" s="342" t="s">
        <v>2080</v>
      </c>
      <c r="AM189" s="342" t="s">
        <v>2461</v>
      </c>
      <c r="AN189" s="342" t="s">
        <v>2461</v>
      </c>
    </row>
    <row r="190" spans="1:40">
      <c r="A190" s="342" t="s">
        <v>2088</v>
      </c>
      <c r="B190" s="342">
        <v>0</v>
      </c>
      <c r="C190" s="343">
        <v>0</v>
      </c>
      <c r="D190" s="343">
        <v>1439</v>
      </c>
      <c r="E190" s="343">
        <v>0</v>
      </c>
      <c r="F190" s="343">
        <v>166</v>
      </c>
      <c r="G190" s="343">
        <v>0</v>
      </c>
      <c r="H190" s="343">
        <v>0</v>
      </c>
      <c r="I190" s="343">
        <v>0</v>
      </c>
      <c r="J190" s="343">
        <v>1605</v>
      </c>
      <c r="K190" s="343">
        <v>0</v>
      </c>
      <c r="L190" s="343">
        <v>1141</v>
      </c>
      <c r="M190" s="343">
        <v>0</v>
      </c>
      <c r="N190" s="343">
        <v>0</v>
      </c>
      <c r="O190" s="343">
        <v>0</v>
      </c>
      <c r="P190" s="343">
        <v>0</v>
      </c>
      <c r="Q190" s="343">
        <v>0</v>
      </c>
      <c r="R190" s="343">
        <v>0</v>
      </c>
      <c r="S190" s="343">
        <v>0</v>
      </c>
      <c r="T190" s="343">
        <v>0</v>
      </c>
      <c r="U190" s="343">
        <v>0</v>
      </c>
      <c r="V190" s="343">
        <v>1141</v>
      </c>
      <c r="W190" s="343">
        <v>0</v>
      </c>
      <c r="X190" s="343">
        <v>2746</v>
      </c>
      <c r="Y190" s="343">
        <v>0</v>
      </c>
      <c r="Z190" s="343">
        <v>0</v>
      </c>
      <c r="AA190" s="343">
        <v>0</v>
      </c>
      <c r="AB190" s="343">
        <v>0</v>
      </c>
      <c r="AC190" s="343">
        <v>0</v>
      </c>
      <c r="AD190" s="343">
        <v>0</v>
      </c>
      <c r="AE190" s="343">
        <v>0</v>
      </c>
      <c r="AF190" s="343">
        <v>0</v>
      </c>
      <c r="AG190" s="343">
        <v>0</v>
      </c>
      <c r="AH190" s="343">
        <v>0</v>
      </c>
      <c r="AI190" s="343">
        <v>0</v>
      </c>
      <c r="AJ190" s="343">
        <v>0</v>
      </c>
      <c r="AK190" s="343">
        <v>0</v>
      </c>
      <c r="AL190" s="342" t="s">
        <v>2086</v>
      </c>
      <c r="AM190" s="342" t="s">
        <v>2461</v>
      </c>
      <c r="AN190" s="342" t="s">
        <v>2461</v>
      </c>
    </row>
    <row r="191" spans="1:40">
      <c r="A191" s="342" t="s">
        <v>2148</v>
      </c>
      <c r="B191" s="342">
        <v>1031</v>
      </c>
      <c r="C191" s="343">
        <v>984</v>
      </c>
      <c r="D191" s="343">
        <v>13311</v>
      </c>
      <c r="E191" s="343">
        <v>7011</v>
      </c>
      <c r="F191" s="343">
        <v>37</v>
      </c>
      <c r="G191" s="343">
        <v>0</v>
      </c>
      <c r="H191" s="343">
        <v>50</v>
      </c>
      <c r="I191" s="343">
        <v>4</v>
      </c>
      <c r="J191" s="343">
        <v>14429</v>
      </c>
      <c r="K191" s="343">
        <v>7999</v>
      </c>
      <c r="L191" s="343">
        <v>31</v>
      </c>
      <c r="M191" s="343">
        <v>0</v>
      </c>
      <c r="N191" s="343">
        <v>0</v>
      </c>
      <c r="O191" s="343">
        <v>0</v>
      </c>
      <c r="P191" s="343">
        <v>0</v>
      </c>
      <c r="Q191" s="343">
        <v>0</v>
      </c>
      <c r="R191" s="343">
        <v>0</v>
      </c>
      <c r="S191" s="343">
        <v>0</v>
      </c>
      <c r="T191" s="343">
        <v>0</v>
      </c>
      <c r="U191" s="343">
        <v>0</v>
      </c>
      <c r="V191" s="343">
        <v>31</v>
      </c>
      <c r="W191" s="343">
        <v>0</v>
      </c>
      <c r="X191" s="343">
        <v>14460</v>
      </c>
      <c r="Y191" s="343">
        <v>7999</v>
      </c>
      <c r="Z191" s="343">
        <v>1388</v>
      </c>
      <c r="AA191" s="343">
        <v>1364</v>
      </c>
      <c r="AB191" s="343">
        <v>0</v>
      </c>
      <c r="AC191" s="343">
        <v>0</v>
      </c>
      <c r="AD191" s="343">
        <v>0</v>
      </c>
      <c r="AE191" s="343">
        <v>0</v>
      </c>
      <c r="AF191" s="343">
        <v>0</v>
      </c>
      <c r="AG191" s="343">
        <v>0</v>
      </c>
      <c r="AH191" s="343">
        <v>1388</v>
      </c>
      <c r="AI191" s="343">
        <v>1364</v>
      </c>
      <c r="AJ191" s="343">
        <v>0</v>
      </c>
      <c r="AK191" s="343">
        <v>0</v>
      </c>
      <c r="AL191" s="342" t="s">
        <v>2146</v>
      </c>
      <c r="AM191" s="342" t="s">
        <v>2461</v>
      </c>
      <c r="AN191" s="342" t="s">
        <v>2461</v>
      </c>
    </row>
    <row r="192" spans="1:40">
      <c r="A192" s="342" t="s">
        <v>1149</v>
      </c>
      <c r="B192" s="342">
        <v>237</v>
      </c>
      <c r="C192" s="343">
        <v>237</v>
      </c>
      <c r="D192" s="343">
        <v>8146</v>
      </c>
      <c r="E192" s="343">
        <v>7887</v>
      </c>
      <c r="F192" s="343">
        <v>520</v>
      </c>
      <c r="G192" s="343">
        <v>0</v>
      </c>
      <c r="H192" s="343">
        <v>345</v>
      </c>
      <c r="I192" s="343">
        <v>0</v>
      </c>
      <c r="J192" s="343">
        <v>9248</v>
      </c>
      <c r="K192" s="343">
        <v>8124</v>
      </c>
      <c r="L192" s="343">
        <v>1199</v>
      </c>
      <c r="M192" s="343">
        <v>515</v>
      </c>
      <c r="N192" s="343">
        <v>0</v>
      </c>
      <c r="O192" s="343">
        <v>0</v>
      </c>
      <c r="P192" s="343">
        <v>0</v>
      </c>
      <c r="Q192" s="343">
        <v>0</v>
      </c>
      <c r="R192" s="343">
        <v>0</v>
      </c>
      <c r="S192" s="343">
        <v>0</v>
      </c>
      <c r="T192" s="343">
        <v>0</v>
      </c>
      <c r="U192" s="343">
        <v>0</v>
      </c>
      <c r="V192" s="343">
        <v>1199</v>
      </c>
      <c r="W192" s="343">
        <v>515</v>
      </c>
      <c r="X192" s="343">
        <v>10447</v>
      </c>
      <c r="Y192" s="343">
        <v>8124</v>
      </c>
      <c r="Z192" s="343">
        <v>2680</v>
      </c>
      <c r="AA192" s="343">
        <v>2404</v>
      </c>
      <c r="AB192" s="343">
        <v>0</v>
      </c>
      <c r="AC192" s="343">
        <v>0</v>
      </c>
      <c r="AD192" s="343">
        <v>181</v>
      </c>
      <c r="AE192" s="343">
        <v>15</v>
      </c>
      <c r="AF192" s="343">
        <v>0</v>
      </c>
      <c r="AG192" s="343">
        <v>0</v>
      </c>
      <c r="AH192" s="343">
        <v>2861</v>
      </c>
      <c r="AI192" s="343">
        <v>2419</v>
      </c>
      <c r="AJ192" s="343">
        <v>0</v>
      </c>
      <c r="AK192" s="343">
        <v>0</v>
      </c>
      <c r="AL192" s="342" t="s">
        <v>1147</v>
      </c>
      <c r="AM192" s="342" t="s">
        <v>2461</v>
      </c>
      <c r="AN192" s="342" t="s">
        <v>2461</v>
      </c>
    </row>
    <row r="193" spans="1:40">
      <c r="A193" s="342" t="s">
        <v>1642</v>
      </c>
      <c r="B193" s="342">
        <v>6948</v>
      </c>
      <c r="C193" s="343">
        <v>4695</v>
      </c>
      <c r="D193" s="343">
        <v>20746</v>
      </c>
      <c r="E193" s="343">
        <v>11627</v>
      </c>
      <c r="F193" s="343">
        <v>3423</v>
      </c>
      <c r="G193" s="343">
        <v>1826</v>
      </c>
      <c r="H193" s="343">
        <v>0</v>
      </c>
      <c r="I193" s="343">
        <v>0</v>
      </c>
      <c r="J193" s="343">
        <v>31117</v>
      </c>
      <c r="K193" s="343">
        <v>18148</v>
      </c>
      <c r="L193" s="343">
        <v>479</v>
      </c>
      <c r="M193" s="343">
        <v>0</v>
      </c>
      <c r="N193" s="343">
        <v>0</v>
      </c>
      <c r="O193" s="343">
        <v>0</v>
      </c>
      <c r="P193" s="343">
        <v>4450</v>
      </c>
      <c r="Q193" s="343">
        <v>0</v>
      </c>
      <c r="R193" s="343">
        <v>0</v>
      </c>
      <c r="S193" s="343">
        <v>0</v>
      </c>
      <c r="T193" s="343">
        <v>0</v>
      </c>
      <c r="U193" s="343">
        <v>0</v>
      </c>
      <c r="V193" s="343">
        <v>4929</v>
      </c>
      <c r="W193" s="343">
        <v>0</v>
      </c>
      <c r="X193" s="343">
        <v>36046</v>
      </c>
      <c r="Y193" s="343">
        <v>18148</v>
      </c>
      <c r="Z193" s="343">
        <v>7602</v>
      </c>
      <c r="AA193" s="343">
        <v>3285</v>
      </c>
      <c r="AB193" s="343">
        <v>0</v>
      </c>
      <c r="AC193" s="343">
        <v>0</v>
      </c>
      <c r="AD193" s="343">
        <v>35</v>
      </c>
      <c r="AE193" s="343">
        <v>0</v>
      </c>
      <c r="AF193" s="343">
        <v>0</v>
      </c>
      <c r="AG193" s="343">
        <v>0</v>
      </c>
      <c r="AH193" s="343">
        <v>7637</v>
      </c>
      <c r="AI193" s="343">
        <v>3285</v>
      </c>
      <c r="AJ193" s="343">
        <v>0</v>
      </c>
      <c r="AK193" s="343">
        <v>0</v>
      </c>
      <c r="AL193" s="342" t="s">
        <v>1640</v>
      </c>
      <c r="AM193" s="342" t="s">
        <v>2461</v>
      </c>
      <c r="AN193" s="342" t="s">
        <v>2461</v>
      </c>
    </row>
    <row r="194" spans="1:40">
      <c r="A194" s="342" t="s">
        <v>1779</v>
      </c>
      <c r="B194" s="342">
        <v>43</v>
      </c>
      <c r="C194" s="343">
        <v>43</v>
      </c>
      <c r="D194" s="343">
        <v>14450</v>
      </c>
      <c r="E194" s="343">
        <v>13807</v>
      </c>
      <c r="F194" s="343">
        <v>552</v>
      </c>
      <c r="G194" s="343">
        <v>0</v>
      </c>
      <c r="H194" s="343">
        <v>429</v>
      </c>
      <c r="I194" s="343">
        <v>111</v>
      </c>
      <c r="J194" s="343">
        <v>15474</v>
      </c>
      <c r="K194" s="343">
        <v>13961</v>
      </c>
      <c r="L194" s="343">
        <v>3404</v>
      </c>
      <c r="M194" s="343">
        <v>524</v>
      </c>
      <c r="N194" s="343">
        <v>0</v>
      </c>
      <c r="O194" s="343">
        <v>0</v>
      </c>
      <c r="P194" s="343">
        <v>0</v>
      </c>
      <c r="Q194" s="343">
        <v>0</v>
      </c>
      <c r="R194" s="343">
        <v>0</v>
      </c>
      <c r="S194" s="343">
        <v>0</v>
      </c>
      <c r="T194" s="343">
        <v>0</v>
      </c>
      <c r="U194" s="343">
        <v>0</v>
      </c>
      <c r="V194" s="343">
        <v>3404</v>
      </c>
      <c r="W194" s="343">
        <v>524</v>
      </c>
      <c r="X194" s="343">
        <v>18878</v>
      </c>
      <c r="Y194" s="343">
        <v>13961</v>
      </c>
      <c r="Z194" s="343">
        <v>6890</v>
      </c>
      <c r="AA194" s="343">
        <v>4230</v>
      </c>
      <c r="AB194" s="343">
        <v>0</v>
      </c>
      <c r="AC194" s="343">
        <v>0</v>
      </c>
      <c r="AD194" s="343">
        <v>2838</v>
      </c>
      <c r="AE194" s="343">
        <v>2672</v>
      </c>
      <c r="AF194" s="343">
        <v>0</v>
      </c>
      <c r="AG194" s="343">
        <v>0</v>
      </c>
      <c r="AH194" s="343">
        <v>9728</v>
      </c>
      <c r="AI194" s="343">
        <v>6902</v>
      </c>
      <c r="AJ194" s="343">
        <v>0</v>
      </c>
      <c r="AK194" s="343">
        <v>0</v>
      </c>
      <c r="AL194" s="342" t="s">
        <v>1777</v>
      </c>
      <c r="AM194" s="342" t="s">
        <v>2461</v>
      </c>
      <c r="AN194" s="342" t="s">
        <v>2461</v>
      </c>
    </row>
    <row r="195" spans="1:40">
      <c r="A195" s="342" t="s">
        <v>1477</v>
      </c>
      <c r="B195" s="342">
        <v>4072</v>
      </c>
      <c r="C195" s="343">
        <v>0</v>
      </c>
      <c r="D195" s="343">
        <v>536</v>
      </c>
      <c r="E195" s="343">
        <v>0</v>
      </c>
      <c r="F195" s="343">
        <v>1230</v>
      </c>
      <c r="G195" s="343">
        <v>0</v>
      </c>
      <c r="H195" s="343">
        <v>300</v>
      </c>
      <c r="I195" s="343">
        <v>0</v>
      </c>
      <c r="J195" s="343">
        <v>6138</v>
      </c>
      <c r="K195" s="343">
        <v>0</v>
      </c>
      <c r="L195" s="343">
        <v>2531</v>
      </c>
      <c r="M195" s="343">
        <v>0</v>
      </c>
      <c r="N195" s="343">
        <v>0</v>
      </c>
      <c r="O195" s="343">
        <v>0</v>
      </c>
      <c r="P195" s="343">
        <v>0</v>
      </c>
      <c r="Q195" s="343">
        <v>0</v>
      </c>
      <c r="R195" s="343">
        <v>0</v>
      </c>
      <c r="S195" s="343">
        <v>0</v>
      </c>
      <c r="T195" s="343">
        <v>0</v>
      </c>
      <c r="U195" s="343">
        <v>0</v>
      </c>
      <c r="V195" s="343">
        <v>2531</v>
      </c>
      <c r="W195" s="343">
        <v>0</v>
      </c>
      <c r="X195" s="343">
        <v>8669</v>
      </c>
      <c r="Y195" s="343">
        <v>0</v>
      </c>
      <c r="Z195" s="343">
        <v>0</v>
      </c>
      <c r="AA195" s="343">
        <v>0</v>
      </c>
      <c r="AB195" s="343">
        <v>0</v>
      </c>
      <c r="AC195" s="343">
        <v>0</v>
      </c>
      <c r="AD195" s="343">
        <v>48</v>
      </c>
      <c r="AE195" s="343">
        <v>0</v>
      </c>
      <c r="AF195" s="343">
        <v>0</v>
      </c>
      <c r="AG195" s="343">
        <v>0</v>
      </c>
      <c r="AH195" s="343">
        <v>48</v>
      </c>
      <c r="AI195" s="343">
        <v>0</v>
      </c>
      <c r="AJ195" s="343">
        <v>0</v>
      </c>
      <c r="AK195" s="343">
        <v>0</v>
      </c>
      <c r="AL195" s="342" t="s">
        <v>1475</v>
      </c>
      <c r="AM195" s="342" t="s">
        <v>2461</v>
      </c>
      <c r="AN195" s="342" t="s">
        <v>2461</v>
      </c>
    </row>
    <row r="196" spans="1:40">
      <c r="A196" s="342" t="s">
        <v>1486</v>
      </c>
      <c r="B196" s="342">
        <v>0</v>
      </c>
      <c r="C196" s="343">
        <v>0</v>
      </c>
      <c r="D196" s="343">
        <v>431</v>
      </c>
      <c r="E196" s="343">
        <v>0</v>
      </c>
      <c r="F196" s="343">
        <v>169</v>
      </c>
      <c r="G196" s="343">
        <v>0</v>
      </c>
      <c r="H196" s="343">
        <v>125</v>
      </c>
      <c r="I196" s="343">
        <v>0</v>
      </c>
      <c r="J196" s="343">
        <v>725</v>
      </c>
      <c r="K196" s="343">
        <v>0</v>
      </c>
      <c r="L196" s="343">
        <v>765</v>
      </c>
      <c r="M196" s="343">
        <v>0</v>
      </c>
      <c r="N196" s="343">
        <v>0</v>
      </c>
      <c r="O196" s="343">
        <v>0</v>
      </c>
      <c r="P196" s="343">
        <v>0</v>
      </c>
      <c r="Q196" s="343">
        <v>0</v>
      </c>
      <c r="R196" s="343">
        <v>0</v>
      </c>
      <c r="S196" s="343">
        <v>0</v>
      </c>
      <c r="T196" s="343">
        <v>0</v>
      </c>
      <c r="U196" s="343">
        <v>0</v>
      </c>
      <c r="V196" s="343">
        <v>765</v>
      </c>
      <c r="W196" s="343">
        <v>0</v>
      </c>
      <c r="X196" s="343">
        <v>1490</v>
      </c>
      <c r="Y196" s="343">
        <v>0</v>
      </c>
      <c r="Z196" s="343">
        <v>0</v>
      </c>
      <c r="AA196" s="343">
        <v>0</v>
      </c>
      <c r="AB196" s="343">
        <v>0</v>
      </c>
      <c r="AC196" s="343">
        <v>0</v>
      </c>
      <c r="AD196" s="343">
        <v>0</v>
      </c>
      <c r="AE196" s="343">
        <v>0</v>
      </c>
      <c r="AF196" s="343">
        <v>0</v>
      </c>
      <c r="AG196" s="343">
        <v>0</v>
      </c>
      <c r="AH196" s="343">
        <v>0</v>
      </c>
      <c r="AI196" s="343">
        <v>0</v>
      </c>
      <c r="AJ196" s="343">
        <v>0</v>
      </c>
      <c r="AK196" s="343">
        <v>0</v>
      </c>
      <c r="AL196" s="342" t="s">
        <v>1484</v>
      </c>
      <c r="AM196" s="342" t="s">
        <v>2461</v>
      </c>
      <c r="AN196" s="342" t="s">
        <v>2461</v>
      </c>
    </row>
    <row r="197" spans="1:40">
      <c r="A197" s="342" t="s">
        <v>1552</v>
      </c>
      <c r="B197" s="342">
        <v>4071</v>
      </c>
      <c r="C197" s="343">
        <v>2441</v>
      </c>
      <c r="D197" s="343">
        <v>60499</v>
      </c>
      <c r="E197" s="343">
        <v>23070</v>
      </c>
      <c r="F197" s="343">
        <v>103</v>
      </c>
      <c r="G197" s="343">
        <v>0</v>
      </c>
      <c r="H197" s="343">
        <v>137</v>
      </c>
      <c r="I197" s="343">
        <v>0</v>
      </c>
      <c r="J197" s="343">
        <v>64810</v>
      </c>
      <c r="K197" s="343">
        <v>25511</v>
      </c>
      <c r="L197" s="343">
        <v>632</v>
      </c>
      <c r="M197" s="343">
        <v>0</v>
      </c>
      <c r="N197" s="343">
        <v>0</v>
      </c>
      <c r="O197" s="343">
        <v>0</v>
      </c>
      <c r="P197" s="343">
        <v>0</v>
      </c>
      <c r="Q197" s="343">
        <v>0</v>
      </c>
      <c r="R197" s="343">
        <v>0</v>
      </c>
      <c r="S197" s="343">
        <v>0</v>
      </c>
      <c r="T197" s="343">
        <v>0</v>
      </c>
      <c r="U197" s="343">
        <v>0</v>
      </c>
      <c r="V197" s="343">
        <v>632</v>
      </c>
      <c r="W197" s="343">
        <v>0</v>
      </c>
      <c r="X197" s="343">
        <v>65442</v>
      </c>
      <c r="Y197" s="343">
        <v>25511</v>
      </c>
      <c r="Z197" s="343">
        <v>4082</v>
      </c>
      <c r="AA197" s="343">
        <v>4037</v>
      </c>
      <c r="AB197" s="343">
        <v>0</v>
      </c>
      <c r="AC197" s="343">
        <v>0</v>
      </c>
      <c r="AD197" s="343">
        <v>17189</v>
      </c>
      <c r="AE197" s="343">
        <v>0</v>
      </c>
      <c r="AF197" s="343">
        <v>0</v>
      </c>
      <c r="AG197" s="343">
        <v>0</v>
      </c>
      <c r="AH197" s="343">
        <v>21271</v>
      </c>
      <c r="AI197" s="343">
        <v>4037</v>
      </c>
      <c r="AJ197" s="343">
        <v>0</v>
      </c>
      <c r="AK197" s="343">
        <v>0</v>
      </c>
      <c r="AL197" s="342" t="s">
        <v>1550</v>
      </c>
      <c r="AM197" s="342" t="s">
        <v>2461</v>
      </c>
      <c r="AN197" s="342" t="s">
        <v>2461</v>
      </c>
    </row>
    <row r="198" spans="1:40">
      <c r="A198" s="342" t="s">
        <v>1791</v>
      </c>
      <c r="B198" s="342">
        <v>0</v>
      </c>
      <c r="C198" s="343">
        <v>0</v>
      </c>
      <c r="D198" s="343">
        <v>1134</v>
      </c>
      <c r="E198" s="343">
        <v>0</v>
      </c>
      <c r="F198" s="343">
        <v>193</v>
      </c>
      <c r="G198" s="343">
        <v>0</v>
      </c>
      <c r="H198" s="343">
        <v>31</v>
      </c>
      <c r="I198" s="343">
        <v>0</v>
      </c>
      <c r="J198" s="343">
        <v>1358</v>
      </c>
      <c r="K198" s="343">
        <v>0</v>
      </c>
      <c r="L198" s="343">
        <v>1725</v>
      </c>
      <c r="M198" s="343">
        <v>0</v>
      </c>
      <c r="N198" s="343">
        <v>0</v>
      </c>
      <c r="O198" s="343">
        <v>0</v>
      </c>
      <c r="P198" s="343">
        <v>0</v>
      </c>
      <c r="Q198" s="343">
        <v>0</v>
      </c>
      <c r="R198" s="343">
        <v>0</v>
      </c>
      <c r="S198" s="343">
        <v>0</v>
      </c>
      <c r="T198" s="343">
        <v>0</v>
      </c>
      <c r="U198" s="343">
        <v>0</v>
      </c>
      <c r="V198" s="343">
        <v>1725</v>
      </c>
      <c r="W198" s="343">
        <v>0</v>
      </c>
      <c r="X198" s="343">
        <v>3083</v>
      </c>
      <c r="Y198" s="343">
        <v>0</v>
      </c>
      <c r="Z198" s="343">
        <v>644</v>
      </c>
      <c r="AA198" s="343">
        <v>0</v>
      </c>
      <c r="AB198" s="343">
        <v>0</v>
      </c>
      <c r="AC198" s="343">
        <v>0</v>
      </c>
      <c r="AD198" s="343">
        <v>0</v>
      </c>
      <c r="AE198" s="343">
        <v>0</v>
      </c>
      <c r="AF198" s="343">
        <v>0</v>
      </c>
      <c r="AG198" s="343">
        <v>0</v>
      </c>
      <c r="AH198" s="343">
        <v>644</v>
      </c>
      <c r="AI198" s="343">
        <v>0</v>
      </c>
      <c r="AJ198" s="343">
        <v>0</v>
      </c>
      <c r="AK198" s="343">
        <v>0</v>
      </c>
      <c r="AL198" s="342" t="s">
        <v>1789</v>
      </c>
      <c r="AM198" s="342" t="s">
        <v>2461</v>
      </c>
      <c r="AN198" s="342" t="s">
        <v>2461</v>
      </c>
    </row>
    <row r="199" spans="1:40">
      <c r="A199" s="342" t="s">
        <v>1950</v>
      </c>
      <c r="B199" s="342">
        <v>3564</v>
      </c>
      <c r="C199" s="343">
        <v>0</v>
      </c>
      <c r="D199" s="343">
        <v>6670</v>
      </c>
      <c r="E199" s="343">
        <v>0</v>
      </c>
      <c r="F199" s="343">
        <v>354</v>
      </c>
      <c r="G199" s="343">
        <v>0</v>
      </c>
      <c r="H199" s="343">
        <v>0</v>
      </c>
      <c r="I199" s="343">
        <v>0</v>
      </c>
      <c r="J199" s="343">
        <v>10588</v>
      </c>
      <c r="K199" s="343">
        <v>0</v>
      </c>
      <c r="L199" s="343">
        <v>2774</v>
      </c>
      <c r="M199" s="343">
        <v>0</v>
      </c>
      <c r="N199" s="343">
        <v>0</v>
      </c>
      <c r="O199" s="343">
        <v>0</v>
      </c>
      <c r="P199" s="343">
        <v>0</v>
      </c>
      <c r="Q199" s="343">
        <v>0</v>
      </c>
      <c r="R199" s="343">
        <v>0</v>
      </c>
      <c r="S199" s="343">
        <v>0</v>
      </c>
      <c r="T199" s="343">
        <v>0</v>
      </c>
      <c r="U199" s="343">
        <v>0</v>
      </c>
      <c r="V199" s="343">
        <v>2774</v>
      </c>
      <c r="W199" s="343">
        <v>0</v>
      </c>
      <c r="X199" s="343">
        <v>13362</v>
      </c>
      <c r="Y199" s="343">
        <v>0</v>
      </c>
      <c r="Z199" s="343">
        <v>35790</v>
      </c>
      <c r="AA199" s="343">
        <v>0</v>
      </c>
      <c r="AB199" s="343">
        <v>0</v>
      </c>
      <c r="AC199" s="343">
        <v>0</v>
      </c>
      <c r="AD199" s="343">
        <v>4531</v>
      </c>
      <c r="AE199" s="343">
        <v>0</v>
      </c>
      <c r="AF199" s="343">
        <v>0</v>
      </c>
      <c r="AG199" s="343">
        <v>0</v>
      </c>
      <c r="AH199" s="343">
        <v>40321</v>
      </c>
      <c r="AI199" s="343">
        <v>0</v>
      </c>
      <c r="AJ199" s="343">
        <v>0</v>
      </c>
      <c r="AK199" s="343">
        <v>0</v>
      </c>
      <c r="AL199" s="342" t="s">
        <v>1948</v>
      </c>
      <c r="AM199" s="342" t="s">
        <v>2461</v>
      </c>
      <c r="AN199" s="342" t="s">
        <v>2461</v>
      </c>
    </row>
    <row r="200" spans="1:40">
      <c r="A200" s="342" t="s">
        <v>1977</v>
      </c>
      <c r="B200" s="342">
        <v>2630</v>
      </c>
      <c r="C200" s="343">
        <v>2630</v>
      </c>
      <c r="D200" s="343">
        <v>8504</v>
      </c>
      <c r="E200" s="343">
        <v>4062</v>
      </c>
      <c r="F200" s="343">
        <v>198</v>
      </c>
      <c r="G200" s="343">
        <v>0</v>
      </c>
      <c r="H200" s="343">
        <v>109</v>
      </c>
      <c r="I200" s="343">
        <v>61</v>
      </c>
      <c r="J200" s="343">
        <v>11441</v>
      </c>
      <c r="K200" s="343">
        <v>6753</v>
      </c>
      <c r="L200" s="343">
        <v>157</v>
      </c>
      <c r="M200" s="343">
        <v>155</v>
      </c>
      <c r="N200" s="343">
        <v>0</v>
      </c>
      <c r="O200" s="343">
        <v>0</v>
      </c>
      <c r="P200" s="343">
        <v>0</v>
      </c>
      <c r="Q200" s="343">
        <v>0</v>
      </c>
      <c r="R200" s="343">
        <v>0</v>
      </c>
      <c r="S200" s="343">
        <v>0</v>
      </c>
      <c r="T200" s="343">
        <v>0</v>
      </c>
      <c r="U200" s="343">
        <v>0</v>
      </c>
      <c r="V200" s="343">
        <v>157</v>
      </c>
      <c r="W200" s="343">
        <v>155</v>
      </c>
      <c r="X200" s="343">
        <v>11598</v>
      </c>
      <c r="Y200" s="343">
        <v>6753</v>
      </c>
      <c r="Z200" s="343">
        <v>4206</v>
      </c>
      <c r="AA200" s="343">
        <v>904</v>
      </c>
      <c r="AB200" s="343">
        <v>0</v>
      </c>
      <c r="AC200" s="343">
        <v>0</v>
      </c>
      <c r="AD200" s="343">
        <v>14</v>
      </c>
      <c r="AE200" s="343">
        <v>2</v>
      </c>
      <c r="AF200" s="343">
        <v>0</v>
      </c>
      <c r="AG200" s="343">
        <v>0</v>
      </c>
      <c r="AH200" s="343">
        <v>4220</v>
      </c>
      <c r="AI200" s="343">
        <v>906</v>
      </c>
      <c r="AJ200" s="343">
        <v>0</v>
      </c>
      <c r="AK200" s="343">
        <v>0</v>
      </c>
      <c r="AL200" s="342" t="s">
        <v>1975</v>
      </c>
      <c r="AM200" s="342" t="s">
        <v>2461</v>
      </c>
      <c r="AN200" s="342" t="s">
        <v>2461</v>
      </c>
    </row>
    <row r="201" spans="1:40">
      <c r="A201" s="342" t="s">
        <v>2073</v>
      </c>
      <c r="B201" s="342">
        <v>4356</v>
      </c>
      <c r="C201" s="343">
        <v>0</v>
      </c>
      <c r="D201" s="343">
        <v>21922</v>
      </c>
      <c r="E201" s="343">
        <v>0</v>
      </c>
      <c r="F201" s="343">
        <v>926</v>
      </c>
      <c r="G201" s="343">
        <v>0</v>
      </c>
      <c r="H201" s="343">
        <v>140</v>
      </c>
      <c r="I201" s="343">
        <v>0</v>
      </c>
      <c r="J201" s="343">
        <v>27344</v>
      </c>
      <c r="K201" s="343">
        <v>0</v>
      </c>
      <c r="L201" s="343">
        <v>929</v>
      </c>
      <c r="M201" s="343">
        <v>0</v>
      </c>
      <c r="N201" s="343">
        <v>0</v>
      </c>
      <c r="O201" s="343">
        <v>0</v>
      </c>
      <c r="P201" s="343">
        <v>0</v>
      </c>
      <c r="Q201" s="343">
        <v>0</v>
      </c>
      <c r="R201" s="343">
        <v>0</v>
      </c>
      <c r="S201" s="343">
        <v>0</v>
      </c>
      <c r="T201" s="343">
        <v>0</v>
      </c>
      <c r="U201" s="343">
        <v>0</v>
      </c>
      <c r="V201" s="343">
        <v>929</v>
      </c>
      <c r="W201" s="343">
        <v>0</v>
      </c>
      <c r="X201" s="343">
        <v>28273</v>
      </c>
      <c r="Y201" s="343">
        <v>0</v>
      </c>
      <c r="Z201" s="343">
        <v>75</v>
      </c>
      <c r="AA201" s="343">
        <v>0</v>
      </c>
      <c r="AB201" s="343">
        <v>0</v>
      </c>
      <c r="AC201" s="343">
        <v>0</v>
      </c>
      <c r="AD201" s="343">
        <v>0</v>
      </c>
      <c r="AE201" s="343">
        <v>0</v>
      </c>
      <c r="AF201" s="343">
        <v>0</v>
      </c>
      <c r="AG201" s="343">
        <v>0</v>
      </c>
      <c r="AH201" s="343">
        <v>75</v>
      </c>
      <c r="AI201" s="343">
        <v>0</v>
      </c>
      <c r="AJ201" s="343">
        <v>0</v>
      </c>
      <c r="AK201" s="343">
        <v>0</v>
      </c>
      <c r="AL201" s="342" t="s">
        <v>2071</v>
      </c>
      <c r="AM201" s="342" t="s">
        <v>2461</v>
      </c>
      <c r="AN201" s="342" t="s">
        <v>2461</v>
      </c>
    </row>
    <row r="202" spans="1:40">
      <c r="A202" s="342" t="s">
        <v>2127</v>
      </c>
      <c r="B202" s="342">
        <v>1837</v>
      </c>
      <c r="C202" s="343">
        <v>0</v>
      </c>
      <c r="D202" s="343">
        <v>778</v>
      </c>
      <c r="E202" s="343">
        <v>0</v>
      </c>
      <c r="F202" s="343">
        <v>77</v>
      </c>
      <c r="G202" s="343">
        <v>0</v>
      </c>
      <c r="H202" s="343">
        <v>29</v>
      </c>
      <c r="I202" s="343">
        <v>0</v>
      </c>
      <c r="J202" s="343">
        <v>2721</v>
      </c>
      <c r="K202" s="343">
        <v>0</v>
      </c>
      <c r="L202" s="343">
        <v>1400</v>
      </c>
      <c r="M202" s="343">
        <v>0</v>
      </c>
      <c r="N202" s="343">
        <v>0</v>
      </c>
      <c r="O202" s="343">
        <v>0</v>
      </c>
      <c r="P202" s="343">
        <v>0</v>
      </c>
      <c r="Q202" s="343">
        <v>0</v>
      </c>
      <c r="R202" s="343">
        <v>0</v>
      </c>
      <c r="S202" s="343">
        <v>0</v>
      </c>
      <c r="T202" s="343">
        <v>0</v>
      </c>
      <c r="U202" s="343">
        <v>0</v>
      </c>
      <c r="V202" s="343">
        <v>1400</v>
      </c>
      <c r="W202" s="343">
        <v>0</v>
      </c>
      <c r="X202" s="343">
        <v>4121</v>
      </c>
      <c r="Y202" s="343">
        <v>0</v>
      </c>
      <c r="Z202" s="343">
        <v>0</v>
      </c>
      <c r="AA202" s="343">
        <v>0</v>
      </c>
      <c r="AB202" s="343">
        <v>0</v>
      </c>
      <c r="AC202" s="343">
        <v>0</v>
      </c>
      <c r="AD202" s="343">
        <v>0</v>
      </c>
      <c r="AE202" s="343">
        <v>0</v>
      </c>
      <c r="AF202" s="343">
        <v>0</v>
      </c>
      <c r="AG202" s="343">
        <v>0</v>
      </c>
      <c r="AH202" s="343">
        <v>0</v>
      </c>
      <c r="AI202" s="343">
        <v>0</v>
      </c>
      <c r="AJ202" s="343">
        <v>0</v>
      </c>
      <c r="AK202" s="343">
        <v>0</v>
      </c>
      <c r="AL202" s="342" t="s">
        <v>2125</v>
      </c>
      <c r="AM202" s="342" t="s">
        <v>2461</v>
      </c>
      <c r="AN202" s="342" t="s">
        <v>2461</v>
      </c>
    </row>
    <row r="203" spans="1:40">
      <c r="A203" s="342" t="s">
        <v>2151</v>
      </c>
      <c r="B203" s="342">
        <v>2427</v>
      </c>
      <c r="C203" s="343">
        <v>2427</v>
      </c>
      <c r="D203" s="343">
        <v>6438</v>
      </c>
      <c r="E203" s="343">
        <v>6332</v>
      </c>
      <c r="F203" s="343">
        <v>184</v>
      </c>
      <c r="G203" s="343">
        <v>31</v>
      </c>
      <c r="H203" s="343">
        <v>374</v>
      </c>
      <c r="I203" s="343">
        <v>7</v>
      </c>
      <c r="J203" s="343">
        <v>9423</v>
      </c>
      <c r="K203" s="343">
        <v>8797</v>
      </c>
      <c r="L203" s="343">
        <v>219</v>
      </c>
      <c r="M203" s="343">
        <v>0</v>
      </c>
      <c r="N203" s="343">
        <v>0</v>
      </c>
      <c r="O203" s="343">
        <v>0</v>
      </c>
      <c r="P203" s="343">
        <v>0</v>
      </c>
      <c r="Q203" s="343">
        <v>0</v>
      </c>
      <c r="R203" s="343">
        <v>0</v>
      </c>
      <c r="S203" s="343">
        <v>0</v>
      </c>
      <c r="T203" s="343">
        <v>0</v>
      </c>
      <c r="U203" s="343">
        <v>0</v>
      </c>
      <c r="V203" s="343">
        <v>219</v>
      </c>
      <c r="W203" s="343">
        <v>0</v>
      </c>
      <c r="X203" s="343">
        <v>9642</v>
      </c>
      <c r="Y203" s="343">
        <v>8797</v>
      </c>
      <c r="Z203" s="343">
        <v>875</v>
      </c>
      <c r="AA203" s="343">
        <v>875</v>
      </c>
      <c r="AB203" s="343">
        <v>0</v>
      </c>
      <c r="AC203" s="343">
        <v>0</v>
      </c>
      <c r="AD203" s="343">
        <v>238</v>
      </c>
      <c r="AE203" s="343">
        <v>0</v>
      </c>
      <c r="AF203" s="343">
        <v>0</v>
      </c>
      <c r="AG203" s="343">
        <v>0</v>
      </c>
      <c r="AH203" s="343">
        <v>1113</v>
      </c>
      <c r="AI203" s="343">
        <v>875</v>
      </c>
      <c r="AJ203" s="343">
        <v>0</v>
      </c>
      <c r="AK203" s="343">
        <v>0</v>
      </c>
      <c r="AL203" s="342" t="s">
        <v>2149</v>
      </c>
      <c r="AM203" s="342" t="s">
        <v>2461</v>
      </c>
      <c r="AN203" s="342" t="s">
        <v>2461</v>
      </c>
    </row>
    <row r="204" spans="1:40">
      <c r="A204" s="342" t="s">
        <v>2241</v>
      </c>
      <c r="B204" s="342">
        <v>472</v>
      </c>
      <c r="C204" s="343">
        <v>472</v>
      </c>
      <c r="D204" s="343">
        <v>10247</v>
      </c>
      <c r="E204" s="343">
        <v>7325</v>
      </c>
      <c r="F204" s="343">
        <v>67</v>
      </c>
      <c r="G204" s="343">
        <v>0</v>
      </c>
      <c r="H204" s="343">
        <v>354</v>
      </c>
      <c r="I204" s="343">
        <v>0</v>
      </c>
      <c r="J204" s="343">
        <v>11140</v>
      </c>
      <c r="K204" s="343">
        <v>7797</v>
      </c>
      <c r="L204" s="343">
        <v>2056</v>
      </c>
      <c r="M204" s="343">
        <v>0</v>
      </c>
      <c r="N204" s="343">
        <v>289</v>
      </c>
      <c r="O204" s="343">
        <v>0</v>
      </c>
      <c r="P204" s="343">
        <v>0</v>
      </c>
      <c r="Q204" s="343">
        <v>0</v>
      </c>
      <c r="R204" s="343">
        <v>0</v>
      </c>
      <c r="S204" s="343">
        <v>0</v>
      </c>
      <c r="T204" s="343">
        <v>0</v>
      </c>
      <c r="U204" s="343">
        <v>0</v>
      </c>
      <c r="V204" s="343">
        <v>2056</v>
      </c>
      <c r="W204" s="343">
        <v>0</v>
      </c>
      <c r="X204" s="343">
        <v>13196</v>
      </c>
      <c r="Y204" s="343">
        <v>7797</v>
      </c>
      <c r="Z204" s="343">
        <v>1466</v>
      </c>
      <c r="AA204" s="343">
        <v>1466</v>
      </c>
      <c r="AB204" s="343">
        <v>53</v>
      </c>
      <c r="AC204" s="343">
        <v>53</v>
      </c>
      <c r="AD204" s="343">
        <v>10</v>
      </c>
      <c r="AE204" s="343">
        <v>0</v>
      </c>
      <c r="AF204" s="343">
        <v>0</v>
      </c>
      <c r="AG204" s="343">
        <v>0</v>
      </c>
      <c r="AH204" s="343">
        <v>1529</v>
      </c>
      <c r="AI204" s="343">
        <v>1519</v>
      </c>
      <c r="AJ204" s="343">
        <v>0</v>
      </c>
      <c r="AK204" s="343">
        <v>0</v>
      </c>
      <c r="AL204" s="342" t="s">
        <v>2239</v>
      </c>
      <c r="AM204" s="342" t="s">
        <v>2461</v>
      </c>
      <c r="AN204" s="342" t="s">
        <v>2461</v>
      </c>
    </row>
    <row r="205" spans="1:40">
      <c r="A205" s="342" t="s">
        <v>2328</v>
      </c>
      <c r="B205" s="342">
        <v>84</v>
      </c>
      <c r="C205" s="343">
        <v>0</v>
      </c>
      <c r="D205" s="343">
        <v>6300</v>
      </c>
      <c r="E205" s="343">
        <v>0</v>
      </c>
      <c r="F205" s="343">
        <v>407</v>
      </c>
      <c r="G205" s="343">
        <v>0</v>
      </c>
      <c r="H205" s="343">
        <v>0</v>
      </c>
      <c r="I205" s="343">
        <v>0</v>
      </c>
      <c r="J205" s="343">
        <v>6791</v>
      </c>
      <c r="K205" s="343">
        <v>0</v>
      </c>
      <c r="L205" s="343">
        <v>713</v>
      </c>
      <c r="M205" s="343">
        <v>0</v>
      </c>
      <c r="N205" s="343">
        <v>0</v>
      </c>
      <c r="O205" s="343">
        <v>0</v>
      </c>
      <c r="P205" s="343">
        <v>54528</v>
      </c>
      <c r="Q205" s="343">
        <v>0</v>
      </c>
      <c r="R205" s="343">
        <v>0</v>
      </c>
      <c r="S205" s="343">
        <v>0</v>
      </c>
      <c r="T205" s="343">
        <v>0</v>
      </c>
      <c r="U205" s="343">
        <v>0</v>
      </c>
      <c r="V205" s="343">
        <v>55241</v>
      </c>
      <c r="W205" s="343">
        <v>0</v>
      </c>
      <c r="X205" s="343">
        <v>62032</v>
      </c>
      <c r="Y205" s="343">
        <v>0</v>
      </c>
      <c r="Z205" s="343">
        <v>1322</v>
      </c>
      <c r="AA205" s="343">
        <v>0</v>
      </c>
      <c r="AB205" s="343">
        <v>0</v>
      </c>
      <c r="AC205" s="343">
        <v>0</v>
      </c>
      <c r="AD205" s="343">
        <v>185</v>
      </c>
      <c r="AE205" s="343">
        <v>0</v>
      </c>
      <c r="AF205" s="343">
        <v>0</v>
      </c>
      <c r="AG205" s="343">
        <v>0</v>
      </c>
      <c r="AH205" s="343">
        <v>1507</v>
      </c>
      <c r="AI205" s="343">
        <v>0</v>
      </c>
      <c r="AJ205" s="343">
        <v>0</v>
      </c>
      <c r="AK205" s="343">
        <v>0</v>
      </c>
      <c r="AL205" s="342" t="s">
        <v>2326</v>
      </c>
      <c r="AM205" s="342" t="s">
        <v>2461</v>
      </c>
      <c r="AN205" s="342" t="s">
        <v>2461</v>
      </c>
    </row>
    <row r="206" spans="1:40">
      <c r="A206" s="342" t="s">
        <v>1857</v>
      </c>
      <c r="B206" s="342">
        <v>0</v>
      </c>
      <c r="C206" s="343">
        <v>0</v>
      </c>
      <c r="D206" s="343">
        <v>6530</v>
      </c>
      <c r="E206" s="343">
        <v>5517</v>
      </c>
      <c r="F206" s="343">
        <v>1256</v>
      </c>
      <c r="G206" s="343">
        <v>503</v>
      </c>
      <c r="H206" s="343">
        <v>82</v>
      </c>
      <c r="I206" s="343">
        <v>0</v>
      </c>
      <c r="J206" s="343">
        <v>7868</v>
      </c>
      <c r="K206" s="343">
        <v>6020</v>
      </c>
      <c r="L206" s="343">
        <v>937</v>
      </c>
      <c r="M206" s="343">
        <v>864</v>
      </c>
      <c r="N206" s="343">
        <v>0</v>
      </c>
      <c r="O206" s="343">
        <v>0</v>
      </c>
      <c r="P206" s="343">
        <v>0</v>
      </c>
      <c r="Q206" s="343">
        <v>0</v>
      </c>
      <c r="R206" s="343">
        <v>0</v>
      </c>
      <c r="S206" s="343">
        <v>0</v>
      </c>
      <c r="T206" s="343">
        <v>0</v>
      </c>
      <c r="U206" s="343">
        <v>0</v>
      </c>
      <c r="V206" s="343">
        <v>937</v>
      </c>
      <c r="W206" s="343">
        <v>864</v>
      </c>
      <c r="X206" s="343">
        <v>8805</v>
      </c>
      <c r="Y206" s="343">
        <v>6020</v>
      </c>
      <c r="Z206" s="343">
        <v>915</v>
      </c>
      <c r="AA206" s="343">
        <v>915</v>
      </c>
      <c r="AB206" s="343">
        <v>0</v>
      </c>
      <c r="AC206" s="343">
        <v>0</v>
      </c>
      <c r="AD206" s="343">
        <v>0</v>
      </c>
      <c r="AE206" s="343">
        <v>0</v>
      </c>
      <c r="AF206" s="343">
        <v>0</v>
      </c>
      <c r="AG206" s="343">
        <v>0</v>
      </c>
      <c r="AH206" s="343">
        <v>915</v>
      </c>
      <c r="AI206" s="343">
        <v>915</v>
      </c>
      <c r="AJ206" s="343">
        <v>0</v>
      </c>
      <c r="AK206" s="343">
        <v>0</v>
      </c>
      <c r="AL206" s="342" t="s">
        <v>1855</v>
      </c>
      <c r="AM206" s="342" t="s">
        <v>2461</v>
      </c>
      <c r="AN206" s="342" t="s">
        <v>2461</v>
      </c>
    </row>
    <row r="207" spans="1:40">
      <c r="A207" s="342" t="s">
        <v>1905</v>
      </c>
      <c r="B207" s="342">
        <v>215</v>
      </c>
      <c r="C207" s="343">
        <v>173</v>
      </c>
      <c r="D207" s="343">
        <v>22679</v>
      </c>
      <c r="E207" s="343">
        <v>9779</v>
      </c>
      <c r="F207" s="343">
        <v>1472</v>
      </c>
      <c r="G207" s="343">
        <v>1363</v>
      </c>
      <c r="H207" s="343">
        <v>270</v>
      </c>
      <c r="I207" s="343">
        <v>184</v>
      </c>
      <c r="J207" s="343">
        <v>24636</v>
      </c>
      <c r="K207" s="343">
        <v>11499</v>
      </c>
      <c r="L207" s="343">
        <v>3923</v>
      </c>
      <c r="M207" s="343">
        <v>0</v>
      </c>
      <c r="N207" s="343">
        <v>0</v>
      </c>
      <c r="O207" s="343">
        <v>0</v>
      </c>
      <c r="P207" s="343">
        <v>704</v>
      </c>
      <c r="Q207" s="343">
        <v>0</v>
      </c>
      <c r="R207" s="343">
        <v>704</v>
      </c>
      <c r="S207" s="343">
        <v>0</v>
      </c>
      <c r="T207" s="343">
        <v>0</v>
      </c>
      <c r="U207" s="343">
        <v>0</v>
      </c>
      <c r="V207" s="343">
        <v>4627</v>
      </c>
      <c r="W207" s="343">
        <v>0</v>
      </c>
      <c r="X207" s="343">
        <v>29263</v>
      </c>
      <c r="Y207" s="343">
        <v>11499</v>
      </c>
      <c r="Z207" s="343">
        <v>981</v>
      </c>
      <c r="AA207" s="343">
        <v>981</v>
      </c>
      <c r="AB207" s="343">
        <v>0</v>
      </c>
      <c r="AC207" s="343">
        <v>0</v>
      </c>
      <c r="AD207" s="343">
        <v>3</v>
      </c>
      <c r="AE207" s="343">
        <v>0</v>
      </c>
      <c r="AF207" s="343">
        <v>0</v>
      </c>
      <c r="AG207" s="343">
        <v>0</v>
      </c>
      <c r="AH207" s="343">
        <v>984</v>
      </c>
      <c r="AI207" s="343">
        <v>981</v>
      </c>
      <c r="AJ207" s="343">
        <v>0</v>
      </c>
      <c r="AK207" s="343">
        <v>0</v>
      </c>
      <c r="AL207" s="342" t="s">
        <v>1903</v>
      </c>
      <c r="AM207" s="342" t="s">
        <v>2461</v>
      </c>
      <c r="AN207" s="342" t="s">
        <v>2461</v>
      </c>
    </row>
    <row r="208" spans="1:40">
      <c r="A208" s="342" t="s">
        <v>1974</v>
      </c>
      <c r="B208" s="342">
        <v>5269</v>
      </c>
      <c r="C208" s="343">
        <v>5269</v>
      </c>
      <c r="D208" s="343">
        <v>5457</v>
      </c>
      <c r="E208" s="343">
        <v>4924</v>
      </c>
      <c r="F208" s="343">
        <v>2308</v>
      </c>
      <c r="G208" s="343">
        <v>41</v>
      </c>
      <c r="H208" s="343">
        <v>149</v>
      </c>
      <c r="I208" s="343">
        <v>77</v>
      </c>
      <c r="J208" s="343">
        <v>13183</v>
      </c>
      <c r="K208" s="343">
        <v>10311</v>
      </c>
      <c r="L208" s="343">
        <v>717</v>
      </c>
      <c r="M208" s="343">
        <v>0</v>
      </c>
      <c r="N208" s="343">
        <v>0</v>
      </c>
      <c r="O208" s="343">
        <v>0</v>
      </c>
      <c r="P208" s="343">
        <v>869</v>
      </c>
      <c r="Q208" s="343">
        <v>0</v>
      </c>
      <c r="R208" s="343">
        <v>869</v>
      </c>
      <c r="S208" s="343">
        <v>0</v>
      </c>
      <c r="T208" s="343">
        <v>0</v>
      </c>
      <c r="U208" s="343">
        <v>0</v>
      </c>
      <c r="V208" s="343">
        <v>1586</v>
      </c>
      <c r="W208" s="343">
        <v>0</v>
      </c>
      <c r="X208" s="343">
        <v>14769</v>
      </c>
      <c r="Y208" s="343">
        <v>10311</v>
      </c>
      <c r="Z208" s="343">
        <v>789</v>
      </c>
      <c r="AA208" s="343">
        <v>789</v>
      </c>
      <c r="AB208" s="343">
        <v>0</v>
      </c>
      <c r="AC208" s="343">
        <v>0</v>
      </c>
      <c r="AD208" s="343">
        <v>8</v>
      </c>
      <c r="AE208" s="343">
        <v>8</v>
      </c>
      <c r="AF208" s="343">
        <v>0</v>
      </c>
      <c r="AG208" s="343">
        <v>0</v>
      </c>
      <c r="AH208" s="343">
        <v>797</v>
      </c>
      <c r="AI208" s="343">
        <v>797</v>
      </c>
      <c r="AJ208" s="343">
        <v>0</v>
      </c>
      <c r="AK208" s="343">
        <v>0</v>
      </c>
      <c r="AL208" s="342" t="s">
        <v>1972</v>
      </c>
      <c r="AM208" s="342" t="s">
        <v>2461</v>
      </c>
      <c r="AN208" s="342" t="s">
        <v>2461</v>
      </c>
    </row>
    <row r="209" spans="1:40">
      <c r="A209" s="342" t="s">
        <v>2109</v>
      </c>
      <c r="B209" s="342">
        <v>489</v>
      </c>
      <c r="C209" s="343">
        <v>0</v>
      </c>
      <c r="D209" s="343">
        <v>159</v>
      </c>
      <c r="E209" s="343">
        <v>0</v>
      </c>
      <c r="F209" s="343">
        <v>4397</v>
      </c>
      <c r="G209" s="343">
        <v>0</v>
      </c>
      <c r="H209" s="343">
        <v>11</v>
      </c>
      <c r="I209" s="343">
        <v>0</v>
      </c>
      <c r="J209" s="343">
        <v>5056</v>
      </c>
      <c r="K209" s="343">
        <v>0</v>
      </c>
      <c r="L209" s="343">
        <v>694</v>
      </c>
      <c r="M209" s="343">
        <v>0</v>
      </c>
      <c r="N209" s="343">
        <v>0</v>
      </c>
      <c r="O209" s="343">
        <v>0</v>
      </c>
      <c r="P209" s="343">
        <v>1156</v>
      </c>
      <c r="Q209" s="343">
        <v>0</v>
      </c>
      <c r="R209" s="343">
        <v>0</v>
      </c>
      <c r="S209" s="343">
        <v>0</v>
      </c>
      <c r="T209" s="343">
        <v>0</v>
      </c>
      <c r="U209" s="343">
        <v>0</v>
      </c>
      <c r="V209" s="343">
        <v>1850</v>
      </c>
      <c r="W209" s="343">
        <v>0</v>
      </c>
      <c r="X209" s="343">
        <v>6906</v>
      </c>
      <c r="Y209" s="343">
        <v>0</v>
      </c>
      <c r="Z209" s="343">
        <v>316</v>
      </c>
      <c r="AA209" s="343">
        <v>0</v>
      </c>
      <c r="AB209" s="343">
        <v>0</v>
      </c>
      <c r="AC209" s="343">
        <v>0</v>
      </c>
      <c r="AD209" s="343">
        <v>305</v>
      </c>
      <c r="AE209" s="343">
        <v>0</v>
      </c>
      <c r="AF209" s="343">
        <v>0</v>
      </c>
      <c r="AG209" s="343">
        <v>0</v>
      </c>
      <c r="AH209" s="343">
        <v>621</v>
      </c>
      <c r="AI209" s="343">
        <v>0</v>
      </c>
      <c r="AJ209" s="343">
        <v>0</v>
      </c>
      <c r="AK209" s="343">
        <v>0</v>
      </c>
      <c r="AL209" s="342" t="s">
        <v>2107</v>
      </c>
      <c r="AM209" s="342" t="s">
        <v>2461</v>
      </c>
      <c r="AN209" s="342" t="s">
        <v>2461</v>
      </c>
    </row>
    <row r="210" spans="1:40">
      <c r="A210" s="342" t="s">
        <v>2229</v>
      </c>
      <c r="B210" s="342">
        <v>18043</v>
      </c>
      <c r="C210" s="343">
        <v>18043</v>
      </c>
      <c r="D210" s="343">
        <v>16517</v>
      </c>
      <c r="E210" s="343">
        <v>4940</v>
      </c>
      <c r="F210" s="343">
        <v>809</v>
      </c>
      <c r="G210" s="343">
        <v>0</v>
      </c>
      <c r="H210" s="343">
        <v>400</v>
      </c>
      <c r="I210" s="343">
        <v>0</v>
      </c>
      <c r="J210" s="343">
        <v>35769</v>
      </c>
      <c r="K210" s="343">
        <v>22983</v>
      </c>
      <c r="L210" s="343">
        <v>4897</v>
      </c>
      <c r="M210" s="343">
        <v>1573</v>
      </c>
      <c r="N210" s="343">
        <v>0</v>
      </c>
      <c r="O210" s="343">
        <v>0</v>
      </c>
      <c r="P210" s="343">
        <v>3600</v>
      </c>
      <c r="Q210" s="343">
        <v>0</v>
      </c>
      <c r="R210" s="343">
        <v>0</v>
      </c>
      <c r="S210" s="343">
        <v>0</v>
      </c>
      <c r="T210" s="343">
        <v>0</v>
      </c>
      <c r="U210" s="343">
        <v>0</v>
      </c>
      <c r="V210" s="343">
        <v>8497</v>
      </c>
      <c r="W210" s="343">
        <v>1573</v>
      </c>
      <c r="X210" s="343">
        <v>44266</v>
      </c>
      <c r="Y210" s="343">
        <v>22983</v>
      </c>
      <c r="Z210" s="343">
        <v>2625</v>
      </c>
      <c r="AA210" s="343">
        <v>2625</v>
      </c>
      <c r="AB210" s="343">
        <v>0</v>
      </c>
      <c r="AC210" s="343">
        <v>0</v>
      </c>
      <c r="AD210" s="343">
        <v>87</v>
      </c>
      <c r="AE210" s="343">
        <v>0</v>
      </c>
      <c r="AF210" s="343">
        <v>0</v>
      </c>
      <c r="AG210" s="343">
        <v>0</v>
      </c>
      <c r="AH210" s="343">
        <v>2712</v>
      </c>
      <c r="AI210" s="343">
        <v>2625</v>
      </c>
      <c r="AJ210" s="343">
        <v>0</v>
      </c>
      <c r="AK210" s="343">
        <v>0</v>
      </c>
      <c r="AL210" s="342" t="s">
        <v>2227</v>
      </c>
      <c r="AM210" s="342" t="s">
        <v>2461</v>
      </c>
      <c r="AN210" s="342" t="s">
        <v>2461</v>
      </c>
    </row>
    <row r="211" spans="1:40">
      <c r="A211" s="342" t="s">
        <v>1124</v>
      </c>
      <c r="B211" s="342">
        <v>0</v>
      </c>
      <c r="C211" s="343">
        <v>0</v>
      </c>
      <c r="D211" s="343">
        <v>9590</v>
      </c>
      <c r="E211" s="343">
        <v>8579</v>
      </c>
      <c r="F211" s="343">
        <v>247</v>
      </c>
      <c r="G211" s="343">
        <v>0</v>
      </c>
      <c r="H211" s="343">
        <v>55</v>
      </c>
      <c r="I211" s="343">
        <v>0</v>
      </c>
      <c r="J211" s="343">
        <v>9892</v>
      </c>
      <c r="K211" s="343">
        <v>8579</v>
      </c>
      <c r="L211" s="343">
        <v>1642</v>
      </c>
      <c r="M211" s="343">
        <v>0</v>
      </c>
      <c r="N211" s="343">
        <v>0</v>
      </c>
      <c r="O211" s="343">
        <v>0</v>
      </c>
      <c r="P211" s="343">
        <v>0</v>
      </c>
      <c r="Q211" s="343">
        <v>0</v>
      </c>
      <c r="R211" s="343">
        <v>0</v>
      </c>
      <c r="S211" s="343">
        <v>0</v>
      </c>
      <c r="T211" s="343">
        <v>0</v>
      </c>
      <c r="U211" s="343">
        <v>0</v>
      </c>
      <c r="V211" s="343">
        <v>1642</v>
      </c>
      <c r="W211" s="343">
        <v>0</v>
      </c>
      <c r="X211" s="343">
        <v>11534</v>
      </c>
      <c r="Y211" s="343">
        <v>8579</v>
      </c>
      <c r="Z211" s="343">
        <v>3994</v>
      </c>
      <c r="AA211" s="343">
        <v>23</v>
      </c>
      <c r="AB211" s="343">
        <v>0</v>
      </c>
      <c r="AC211" s="343">
        <v>0</v>
      </c>
      <c r="AD211" s="343">
        <v>12</v>
      </c>
      <c r="AE211" s="343">
        <v>12</v>
      </c>
      <c r="AF211" s="343">
        <v>0</v>
      </c>
      <c r="AG211" s="343">
        <v>0</v>
      </c>
      <c r="AH211" s="343">
        <v>4006</v>
      </c>
      <c r="AI211" s="343">
        <v>35</v>
      </c>
      <c r="AJ211" s="343">
        <v>0</v>
      </c>
      <c r="AK211" s="343">
        <v>0</v>
      </c>
      <c r="AL211" s="342" t="s">
        <v>1122</v>
      </c>
      <c r="AM211" s="342" t="s">
        <v>2461</v>
      </c>
      <c r="AN211" s="342" t="s">
        <v>2461</v>
      </c>
    </row>
    <row r="212" spans="1:40">
      <c r="A212" s="342" t="s">
        <v>1132</v>
      </c>
      <c r="B212" s="342">
        <v>0</v>
      </c>
      <c r="C212" s="343">
        <v>0</v>
      </c>
      <c r="D212" s="343">
        <v>4427</v>
      </c>
      <c r="E212" s="343">
        <v>2091</v>
      </c>
      <c r="F212" s="343">
        <v>182</v>
      </c>
      <c r="G212" s="343">
        <v>24</v>
      </c>
      <c r="H212" s="343">
        <v>248</v>
      </c>
      <c r="I212" s="343">
        <v>248</v>
      </c>
      <c r="J212" s="343">
        <v>4857</v>
      </c>
      <c r="K212" s="343">
        <v>2363</v>
      </c>
      <c r="L212" s="343">
        <v>2765</v>
      </c>
      <c r="M212" s="343">
        <v>0</v>
      </c>
      <c r="N212" s="343">
        <v>0</v>
      </c>
      <c r="O212" s="343">
        <v>0</v>
      </c>
      <c r="P212" s="343">
        <v>0</v>
      </c>
      <c r="Q212" s="343">
        <v>0</v>
      </c>
      <c r="R212" s="343">
        <v>0</v>
      </c>
      <c r="S212" s="343">
        <v>0</v>
      </c>
      <c r="T212" s="343">
        <v>0</v>
      </c>
      <c r="U212" s="343">
        <v>0</v>
      </c>
      <c r="V212" s="343">
        <v>2765</v>
      </c>
      <c r="W212" s="343">
        <v>0</v>
      </c>
      <c r="X212" s="343">
        <v>7622</v>
      </c>
      <c r="Y212" s="343">
        <v>2363</v>
      </c>
      <c r="Z212" s="343">
        <v>0</v>
      </c>
      <c r="AA212" s="343">
        <v>0</v>
      </c>
      <c r="AB212" s="343">
        <v>0</v>
      </c>
      <c r="AC212" s="343">
        <v>0</v>
      </c>
      <c r="AD212" s="343">
        <v>20</v>
      </c>
      <c r="AE212" s="343">
        <v>0</v>
      </c>
      <c r="AF212" s="343">
        <v>0</v>
      </c>
      <c r="AG212" s="343">
        <v>0</v>
      </c>
      <c r="AH212" s="343">
        <v>20</v>
      </c>
      <c r="AI212" s="343">
        <v>0</v>
      </c>
      <c r="AJ212" s="343">
        <v>0</v>
      </c>
      <c r="AK212" s="343">
        <v>0</v>
      </c>
      <c r="AL212" s="342" t="s">
        <v>1130</v>
      </c>
      <c r="AM212" s="342" t="s">
        <v>2461</v>
      </c>
      <c r="AN212" s="342" t="s">
        <v>2461</v>
      </c>
    </row>
    <row r="213" spans="1:40">
      <c r="A213" s="342" t="s">
        <v>1328</v>
      </c>
      <c r="B213" s="342">
        <v>0</v>
      </c>
      <c r="C213" s="343">
        <v>0</v>
      </c>
      <c r="D213" s="343">
        <v>250</v>
      </c>
      <c r="E213" s="343">
        <v>0</v>
      </c>
      <c r="F213" s="343">
        <v>1498</v>
      </c>
      <c r="G213" s="343">
        <v>0</v>
      </c>
      <c r="H213" s="343">
        <v>19</v>
      </c>
      <c r="I213" s="343">
        <v>0</v>
      </c>
      <c r="J213" s="343">
        <v>1767</v>
      </c>
      <c r="K213" s="343">
        <v>0</v>
      </c>
      <c r="L213" s="343">
        <v>1861</v>
      </c>
      <c r="M213" s="343">
        <v>0</v>
      </c>
      <c r="N213" s="343">
        <v>393</v>
      </c>
      <c r="O213" s="343">
        <v>0</v>
      </c>
      <c r="P213" s="343">
        <v>187</v>
      </c>
      <c r="Q213" s="343">
        <v>0</v>
      </c>
      <c r="R213" s="343">
        <v>187</v>
      </c>
      <c r="S213" s="343">
        <v>0</v>
      </c>
      <c r="T213" s="343">
        <v>0</v>
      </c>
      <c r="U213" s="343">
        <v>0</v>
      </c>
      <c r="V213" s="343">
        <v>2048</v>
      </c>
      <c r="W213" s="343">
        <v>0</v>
      </c>
      <c r="X213" s="343">
        <v>3815</v>
      </c>
      <c r="Y213" s="343">
        <v>0</v>
      </c>
      <c r="Z213" s="343">
        <v>16</v>
      </c>
      <c r="AA213" s="343">
        <v>0</v>
      </c>
      <c r="AB213" s="343">
        <v>0</v>
      </c>
      <c r="AC213" s="343">
        <v>0</v>
      </c>
      <c r="AD213" s="343">
        <v>27</v>
      </c>
      <c r="AE213" s="343">
        <v>0</v>
      </c>
      <c r="AF213" s="343">
        <v>0</v>
      </c>
      <c r="AG213" s="343">
        <v>0</v>
      </c>
      <c r="AH213" s="343">
        <v>43</v>
      </c>
      <c r="AI213" s="343">
        <v>0</v>
      </c>
      <c r="AJ213" s="343">
        <v>0</v>
      </c>
      <c r="AK213" s="343">
        <v>0</v>
      </c>
      <c r="AL213" s="342" t="s">
        <v>1326</v>
      </c>
      <c r="AM213" s="342" t="s">
        <v>2461</v>
      </c>
      <c r="AN213" s="342" t="s">
        <v>2461</v>
      </c>
    </row>
    <row r="214" spans="1:40">
      <c r="A214" s="342" t="s">
        <v>1355</v>
      </c>
      <c r="B214" s="342">
        <v>9687</v>
      </c>
      <c r="C214" s="343">
        <v>9670</v>
      </c>
      <c r="D214" s="343">
        <v>14931</v>
      </c>
      <c r="E214" s="343">
        <v>13066</v>
      </c>
      <c r="F214" s="343">
        <v>3769</v>
      </c>
      <c r="G214" s="343">
        <v>42</v>
      </c>
      <c r="H214" s="343">
        <v>395</v>
      </c>
      <c r="I214" s="343">
        <v>0</v>
      </c>
      <c r="J214" s="343">
        <v>28782</v>
      </c>
      <c r="K214" s="343">
        <v>22778</v>
      </c>
      <c r="L214" s="343">
        <v>1466</v>
      </c>
      <c r="M214" s="343">
        <v>0</v>
      </c>
      <c r="N214" s="343">
        <v>0</v>
      </c>
      <c r="O214" s="343">
        <v>0</v>
      </c>
      <c r="P214" s="343">
        <v>5</v>
      </c>
      <c r="Q214" s="343">
        <v>0</v>
      </c>
      <c r="R214" s="343">
        <v>0</v>
      </c>
      <c r="S214" s="343">
        <v>0</v>
      </c>
      <c r="T214" s="343">
        <v>0</v>
      </c>
      <c r="U214" s="343">
        <v>0</v>
      </c>
      <c r="V214" s="343">
        <v>1471</v>
      </c>
      <c r="W214" s="343">
        <v>0</v>
      </c>
      <c r="X214" s="343">
        <v>30253</v>
      </c>
      <c r="Y214" s="343">
        <v>22778</v>
      </c>
      <c r="Z214" s="343">
        <v>1439</v>
      </c>
      <c r="AA214" s="343">
        <v>1303</v>
      </c>
      <c r="AB214" s="343">
        <v>0</v>
      </c>
      <c r="AC214" s="343">
        <v>0</v>
      </c>
      <c r="AD214" s="343">
        <v>54</v>
      </c>
      <c r="AE214" s="343">
        <v>0</v>
      </c>
      <c r="AF214" s="343">
        <v>0</v>
      </c>
      <c r="AG214" s="343">
        <v>0</v>
      </c>
      <c r="AH214" s="343">
        <v>1493</v>
      </c>
      <c r="AI214" s="343">
        <v>1303</v>
      </c>
      <c r="AJ214" s="343">
        <v>0</v>
      </c>
      <c r="AK214" s="343">
        <v>0</v>
      </c>
      <c r="AL214" s="342" t="s">
        <v>1353</v>
      </c>
      <c r="AM214" s="342" t="s">
        <v>2461</v>
      </c>
      <c r="AN214" s="342" t="s">
        <v>2461</v>
      </c>
    </row>
    <row r="215" spans="1:40">
      <c r="A215" s="342" t="s">
        <v>1624</v>
      </c>
      <c r="B215" s="342">
        <v>8440</v>
      </c>
      <c r="C215" s="343">
        <v>0</v>
      </c>
      <c r="D215" s="343">
        <v>1098</v>
      </c>
      <c r="E215" s="343">
        <v>0</v>
      </c>
      <c r="F215" s="343">
        <v>1121</v>
      </c>
      <c r="G215" s="343">
        <v>0</v>
      </c>
      <c r="H215" s="343">
        <v>0</v>
      </c>
      <c r="I215" s="343">
        <v>0</v>
      </c>
      <c r="J215" s="343">
        <v>10659</v>
      </c>
      <c r="K215" s="343">
        <v>0</v>
      </c>
      <c r="L215" s="343">
        <v>1043</v>
      </c>
      <c r="M215" s="343">
        <v>0</v>
      </c>
      <c r="N215" s="343">
        <v>0</v>
      </c>
      <c r="O215" s="343">
        <v>0</v>
      </c>
      <c r="P215" s="343">
        <v>0</v>
      </c>
      <c r="Q215" s="343">
        <v>0</v>
      </c>
      <c r="R215" s="343">
        <v>0</v>
      </c>
      <c r="S215" s="343">
        <v>0</v>
      </c>
      <c r="T215" s="343">
        <v>0</v>
      </c>
      <c r="U215" s="343">
        <v>0</v>
      </c>
      <c r="V215" s="343">
        <v>1043</v>
      </c>
      <c r="W215" s="343">
        <v>0</v>
      </c>
      <c r="X215" s="343">
        <v>11702</v>
      </c>
      <c r="Y215" s="343">
        <v>0</v>
      </c>
      <c r="Z215" s="343">
        <v>2</v>
      </c>
      <c r="AA215" s="343">
        <v>0</v>
      </c>
      <c r="AB215" s="343">
        <v>0</v>
      </c>
      <c r="AC215" s="343">
        <v>0</v>
      </c>
      <c r="AD215" s="343">
        <v>71</v>
      </c>
      <c r="AE215" s="343">
        <v>0</v>
      </c>
      <c r="AF215" s="343">
        <v>0</v>
      </c>
      <c r="AG215" s="343">
        <v>0</v>
      </c>
      <c r="AH215" s="343">
        <v>73</v>
      </c>
      <c r="AI215" s="343">
        <v>0</v>
      </c>
      <c r="AJ215" s="343">
        <v>0</v>
      </c>
      <c r="AK215" s="343">
        <v>0</v>
      </c>
      <c r="AL215" s="342" t="s">
        <v>1622</v>
      </c>
      <c r="AM215" s="342" t="s">
        <v>2461</v>
      </c>
      <c r="AN215" s="342" t="s">
        <v>2461</v>
      </c>
    </row>
    <row r="216" spans="1:40">
      <c r="A216" s="342" t="s">
        <v>1782</v>
      </c>
      <c r="B216" s="342">
        <v>757</v>
      </c>
      <c r="C216" s="343">
        <v>0</v>
      </c>
      <c r="D216" s="343">
        <v>549</v>
      </c>
      <c r="E216" s="343">
        <v>0</v>
      </c>
      <c r="F216" s="343">
        <v>84</v>
      </c>
      <c r="G216" s="343">
        <v>0</v>
      </c>
      <c r="H216" s="343">
        <v>0</v>
      </c>
      <c r="I216" s="343">
        <v>0</v>
      </c>
      <c r="J216" s="343">
        <v>1390</v>
      </c>
      <c r="K216" s="343">
        <v>0</v>
      </c>
      <c r="L216" s="343">
        <v>1388</v>
      </c>
      <c r="M216" s="343">
        <v>0</v>
      </c>
      <c r="N216" s="343">
        <v>87</v>
      </c>
      <c r="O216" s="343">
        <v>0</v>
      </c>
      <c r="P216" s="343">
        <v>0</v>
      </c>
      <c r="Q216" s="343">
        <v>0</v>
      </c>
      <c r="R216" s="343">
        <v>0</v>
      </c>
      <c r="S216" s="343">
        <v>0</v>
      </c>
      <c r="T216" s="343">
        <v>0</v>
      </c>
      <c r="U216" s="343">
        <v>0</v>
      </c>
      <c r="V216" s="343">
        <v>1388</v>
      </c>
      <c r="W216" s="343">
        <v>0</v>
      </c>
      <c r="X216" s="343">
        <v>2778</v>
      </c>
      <c r="Y216" s="343">
        <v>0</v>
      </c>
      <c r="Z216" s="343">
        <v>0</v>
      </c>
      <c r="AA216" s="343">
        <v>0</v>
      </c>
      <c r="AB216" s="343">
        <v>0</v>
      </c>
      <c r="AC216" s="343">
        <v>0</v>
      </c>
      <c r="AD216" s="343">
        <v>0</v>
      </c>
      <c r="AE216" s="343">
        <v>0</v>
      </c>
      <c r="AF216" s="343">
        <v>0</v>
      </c>
      <c r="AG216" s="343">
        <v>0</v>
      </c>
      <c r="AH216" s="343">
        <v>0</v>
      </c>
      <c r="AI216" s="343">
        <v>0</v>
      </c>
      <c r="AJ216" s="343">
        <v>0</v>
      </c>
      <c r="AK216" s="343">
        <v>0</v>
      </c>
      <c r="AL216" s="342" t="s">
        <v>1780</v>
      </c>
      <c r="AM216" s="342" t="s">
        <v>2461</v>
      </c>
      <c r="AN216" s="342" t="s">
        <v>2461</v>
      </c>
    </row>
    <row r="217" spans="1:40">
      <c r="A217" s="342" t="s">
        <v>2343</v>
      </c>
      <c r="B217" s="342">
        <v>24</v>
      </c>
      <c r="C217" s="343">
        <v>0</v>
      </c>
      <c r="D217" s="343">
        <v>4235</v>
      </c>
      <c r="E217" s="343">
        <v>0</v>
      </c>
      <c r="F217" s="343">
        <v>434</v>
      </c>
      <c r="G217" s="343">
        <v>0</v>
      </c>
      <c r="H217" s="343">
        <v>71</v>
      </c>
      <c r="I217" s="343">
        <v>0</v>
      </c>
      <c r="J217" s="343">
        <v>4764</v>
      </c>
      <c r="K217" s="343">
        <v>0</v>
      </c>
      <c r="L217" s="343">
        <v>1604</v>
      </c>
      <c r="M217" s="343">
        <v>0</v>
      </c>
      <c r="N217" s="343">
        <v>0</v>
      </c>
      <c r="O217" s="343">
        <v>0</v>
      </c>
      <c r="P217" s="343">
        <v>0</v>
      </c>
      <c r="Q217" s="343">
        <v>0</v>
      </c>
      <c r="R217" s="343">
        <v>0</v>
      </c>
      <c r="S217" s="343">
        <v>0</v>
      </c>
      <c r="T217" s="343">
        <v>0</v>
      </c>
      <c r="U217" s="343">
        <v>0</v>
      </c>
      <c r="V217" s="343">
        <v>1604</v>
      </c>
      <c r="W217" s="343">
        <v>0</v>
      </c>
      <c r="X217" s="343">
        <v>6368</v>
      </c>
      <c r="Y217" s="343">
        <v>0</v>
      </c>
      <c r="Z217" s="343">
        <v>1965</v>
      </c>
      <c r="AA217" s="343">
        <v>0</v>
      </c>
      <c r="AB217" s="343">
        <v>0</v>
      </c>
      <c r="AC217" s="343">
        <v>0</v>
      </c>
      <c r="AD217" s="343">
        <v>2</v>
      </c>
      <c r="AE217" s="343">
        <v>0</v>
      </c>
      <c r="AF217" s="343">
        <v>0</v>
      </c>
      <c r="AG217" s="343">
        <v>0</v>
      </c>
      <c r="AH217" s="343">
        <v>1967</v>
      </c>
      <c r="AI217" s="343">
        <v>0</v>
      </c>
      <c r="AJ217" s="343">
        <v>0</v>
      </c>
      <c r="AK217" s="343">
        <v>0</v>
      </c>
      <c r="AL217" s="342" t="s">
        <v>2341</v>
      </c>
      <c r="AM217" s="342" t="s">
        <v>2461</v>
      </c>
      <c r="AN217" s="342" t="s">
        <v>2461</v>
      </c>
    </row>
    <row r="218" spans="1:40">
      <c r="A218" s="342" t="s">
        <v>1245</v>
      </c>
      <c r="B218" s="342">
        <v>642</v>
      </c>
      <c r="C218" s="343">
        <v>0</v>
      </c>
      <c r="D218" s="343">
        <v>698</v>
      </c>
      <c r="E218" s="343">
        <v>0</v>
      </c>
      <c r="F218" s="343">
        <v>1539</v>
      </c>
      <c r="G218" s="343">
        <v>0</v>
      </c>
      <c r="H218" s="343">
        <v>0</v>
      </c>
      <c r="I218" s="343">
        <v>0</v>
      </c>
      <c r="J218" s="343">
        <v>2879</v>
      </c>
      <c r="K218" s="343">
        <v>0</v>
      </c>
      <c r="L218" s="343">
        <v>757</v>
      </c>
      <c r="M218" s="343">
        <v>0</v>
      </c>
      <c r="N218" s="343">
        <v>0</v>
      </c>
      <c r="O218" s="343">
        <v>0</v>
      </c>
      <c r="P218" s="343">
        <v>0</v>
      </c>
      <c r="Q218" s="343">
        <v>0</v>
      </c>
      <c r="R218" s="343">
        <v>0</v>
      </c>
      <c r="S218" s="343">
        <v>0</v>
      </c>
      <c r="T218" s="343">
        <v>0</v>
      </c>
      <c r="U218" s="343">
        <v>0</v>
      </c>
      <c r="V218" s="343">
        <v>757</v>
      </c>
      <c r="W218" s="343">
        <v>0</v>
      </c>
      <c r="X218" s="343">
        <v>3636</v>
      </c>
      <c r="Y218" s="343">
        <v>0</v>
      </c>
      <c r="Z218" s="343">
        <v>10</v>
      </c>
      <c r="AA218" s="343">
        <v>0</v>
      </c>
      <c r="AB218" s="343">
        <v>0</v>
      </c>
      <c r="AC218" s="343">
        <v>0</v>
      </c>
      <c r="AD218" s="343">
        <v>0</v>
      </c>
      <c r="AE218" s="343">
        <v>0</v>
      </c>
      <c r="AF218" s="343">
        <v>0</v>
      </c>
      <c r="AG218" s="343">
        <v>0</v>
      </c>
      <c r="AH218" s="343">
        <v>10</v>
      </c>
      <c r="AI218" s="343">
        <v>0</v>
      </c>
      <c r="AJ218" s="343">
        <v>0</v>
      </c>
      <c r="AK218" s="343">
        <v>0</v>
      </c>
      <c r="AL218" s="342" t="s">
        <v>1243</v>
      </c>
      <c r="AM218" s="342" t="s">
        <v>2461</v>
      </c>
      <c r="AN218" s="342" t="s">
        <v>2461</v>
      </c>
    </row>
    <row r="219" spans="1:40">
      <c r="A219" s="342" t="s">
        <v>1749</v>
      </c>
      <c r="B219" s="342">
        <v>0</v>
      </c>
      <c r="C219" s="343">
        <v>0</v>
      </c>
      <c r="D219" s="343">
        <v>1973</v>
      </c>
      <c r="E219" s="343">
        <v>0</v>
      </c>
      <c r="F219" s="343">
        <v>76</v>
      </c>
      <c r="G219" s="343">
        <v>0</v>
      </c>
      <c r="H219" s="343">
        <v>0</v>
      </c>
      <c r="I219" s="343">
        <v>0</v>
      </c>
      <c r="J219" s="343">
        <v>2049</v>
      </c>
      <c r="K219" s="343">
        <v>0</v>
      </c>
      <c r="L219" s="343">
        <v>116</v>
      </c>
      <c r="M219" s="343">
        <v>0</v>
      </c>
      <c r="N219" s="343">
        <v>0</v>
      </c>
      <c r="O219" s="343">
        <v>0</v>
      </c>
      <c r="P219" s="343">
        <v>0</v>
      </c>
      <c r="Q219" s="343">
        <v>0</v>
      </c>
      <c r="R219" s="343">
        <v>0</v>
      </c>
      <c r="S219" s="343">
        <v>0</v>
      </c>
      <c r="T219" s="343">
        <v>0</v>
      </c>
      <c r="U219" s="343">
        <v>0</v>
      </c>
      <c r="V219" s="343">
        <v>116</v>
      </c>
      <c r="W219" s="343">
        <v>0</v>
      </c>
      <c r="X219" s="343">
        <v>2165</v>
      </c>
      <c r="Y219" s="343">
        <v>0</v>
      </c>
      <c r="Z219" s="343">
        <v>0</v>
      </c>
      <c r="AA219" s="343">
        <v>0</v>
      </c>
      <c r="AB219" s="343">
        <v>0</v>
      </c>
      <c r="AC219" s="343">
        <v>0</v>
      </c>
      <c r="AD219" s="343">
        <v>0</v>
      </c>
      <c r="AE219" s="343">
        <v>0</v>
      </c>
      <c r="AF219" s="343">
        <v>0</v>
      </c>
      <c r="AG219" s="343">
        <v>0</v>
      </c>
      <c r="AH219" s="343">
        <v>0</v>
      </c>
      <c r="AI219" s="343">
        <v>0</v>
      </c>
      <c r="AJ219" s="343">
        <v>0</v>
      </c>
      <c r="AK219" s="343">
        <v>0</v>
      </c>
      <c r="AL219" s="342" t="s">
        <v>1747</v>
      </c>
      <c r="AM219" s="342" t="s">
        <v>2461</v>
      </c>
      <c r="AN219" s="342" t="s">
        <v>2461</v>
      </c>
    </row>
    <row r="220" spans="1:40">
      <c r="A220" s="342" t="s">
        <v>1947</v>
      </c>
      <c r="B220" s="342">
        <v>1169</v>
      </c>
      <c r="C220" s="343">
        <v>1169</v>
      </c>
      <c r="D220" s="343">
        <v>6603</v>
      </c>
      <c r="E220" s="343">
        <v>5232</v>
      </c>
      <c r="F220" s="343">
        <v>1640</v>
      </c>
      <c r="G220" s="343">
        <v>996</v>
      </c>
      <c r="H220" s="343">
        <v>158</v>
      </c>
      <c r="I220" s="343">
        <v>0</v>
      </c>
      <c r="J220" s="343">
        <v>9570</v>
      </c>
      <c r="K220" s="343">
        <v>7397</v>
      </c>
      <c r="L220" s="343">
        <v>735</v>
      </c>
      <c r="M220" s="343">
        <v>0</v>
      </c>
      <c r="N220" s="343">
        <v>0</v>
      </c>
      <c r="O220" s="343">
        <v>0</v>
      </c>
      <c r="P220" s="343">
        <v>0</v>
      </c>
      <c r="Q220" s="343">
        <v>0</v>
      </c>
      <c r="R220" s="343">
        <v>0</v>
      </c>
      <c r="S220" s="343">
        <v>0</v>
      </c>
      <c r="T220" s="343">
        <v>0</v>
      </c>
      <c r="U220" s="343">
        <v>0</v>
      </c>
      <c r="V220" s="343">
        <v>735</v>
      </c>
      <c r="W220" s="343">
        <v>0</v>
      </c>
      <c r="X220" s="343">
        <v>10305</v>
      </c>
      <c r="Y220" s="343">
        <v>7397</v>
      </c>
      <c r="Z220" s="343">
        <v>1685</v>
      </c>
      <c r="AA220" s="343">
        <v>1490</v>
      </c>
      <c r="AB220" s="343">
        <v>0</v>
      </c>
      <c r="AC220" s="343">
        <v>0</v>
      </c>
      <c r="AD220" s="343">
        <v>0</v>
      </c>
      <c r="AE220" s="343">
        <v>0</v>
      </c>
      <c r="AF220" s="343">
        <v>0</v>
      </c>
      <c r="AG220" s="343">
        <v>0</v>
      </c>
      <c r="AH220" s="343">
        <v>1685</v>
      </c>
      <c r="AI220" s="343">
        <v>1490</v>
      </c>
      <c r="AJ220" s="343">
        <v>0</v>
      </c>
      <c r="AK220" s="343">
        <v>0</v>
      </c>
      <c r="AL220" s="342" t="s">
        <v>1945</v>
      </c>
      <c r="AM220" s="342" t="s">
        <v>2461</v>
      </c>
      <c r="AN220" s="342" t="s">
        <v>2461</v>
      </c>
    </row>
    <row r="221" spans="1:40">
      <c r="A221" s="342" t="s">
        <v>2337</v>
      </c>
      <c r="B221" s="342">
        <v>0</v>
      </c>
      <c r="C221" s="343">
        <v>0</v>
      </c>
      <c r="D221" s="343">
        <v>7754</v>
      </c>
      <c r="E221" s="343">
        <v>0</v>
      </c>
      <c r="F221" s="343">
        <v>2493</v>
      </c>
      <c r="G221" s="343">
        <v>0</v>
      </c>
      <c r="H221" s="343">
        <v>25</v>
      </c>
      <c r="I221" s="343">
        <v>0</v>
      </c>
      <c r="J221" s="343">
        <v>10272</v>
      </c>
      <c r="K221" s="343">
        <v>0</v>
      </c>
      <c r="L221" s="343">
        <v>1975</v>
      </c>
      <c r="M221" s="343">
        <v>0</v>
      </c>
      <c r="N221" s="343">
        <v>0</v>
      </c>
      <c r="O221" s="343">
        <v>0</v>
      </c>
      <c r="P221" s="343">
        <v>0</v>
      </c>
      <c r="Q221" s="343">
        <v>0</v>
      </c>
      <c r="R221" s="343">
        <v>0</v>
      </c>
      <c r="S221" s="343">
        <v>0</v>
      </c>
      <c r="T221" s="343">
        <v>0</v>
      </c>
      <c r="U221" s="343">
        <v>0</v>
      </c>
      <c r="V221" s="343">
        <v>1975</v>
      </c>
      <c r="W221" s="343">
        <v>0</v>
      </c>
      <c r="X221" s="343">
        <v>12247</v>
      </c>
      <c r="Y221" s="343">
        <v>0</v>
      </c>
      <c r="Z221" s="343">
        <v>167</v>
      </c>
      <c r="AA221" s="343">
        <v>0</v>
      </c>
      <c r="AB221" s="343">
        <v>0</v>
      </c>
      <c r="AC221" s="343">
        <v>0</v>
      </c>
      <c r="AD221" s="343">
        <v>21</v>
      </c>
      <c r="AE221" s="343">
        <v>0</v>
      </c>
      <c r="AF221" s="343">
        <v>0</v>
      </c>
      <c r="AG221" s="343">
        <v>0</v>
      </c>
      <c r="AH221" s="343">
        <v>188</v>
      </c>
      <c r="AI221" s="343">
        <v>0</v>
      </c>
      <c r="AJ221" s="343">
        <v>67</v>
      </c>
      <c r="AK221" s="343">
        <v>0</v>
      </c>
      <c r="AL221" s="342" t="s">
        <v>2335</v>
      </c>
      <c r="AM221" s="342" t="s">
        <v>2461</v>
      </c>
      <c r="AN221" s="342" t="s">
        <v>2461</v>
      </c>
    </row>
    <row r="222" spans="1:40">
      <c r="A222" s="342" t="s">
        <v>2346</v>
      </c>
      <c r="B222" s="342">
        <v>0</v>
      </c>
      <c r="C222" s="343">
        <v>0</v>
      </c>
      <c r="D222" s="343">
        <v>1683</v>
      </c>
      <c r="E222" s="343">
        <v>0</v>
      </c>
      <c r="F222" s="343">
        <v>0</v>
      </c>
      <c r="G222" s="343">
        <v>0</v>
      </c>
      <c r="H222" s="343">
        <v>0</v>
      </c>
      <c r="I222" s="343">
        <v>0</v>
      </c>
      <c r="J222" s="343">
        <v>1683</v>
      </c>
      <c r="K222" s="343">
        <v>0</v>
      </c>
      <c r="L222" s="343">
        <v>2666</v>
      </c>
      <c r="M222" s="343">
        <v>0</v>
      </c>
      <c r="N222" s="343">
        <v>1130</v>
      </c>
      <c r="O222" s="343">
        <v>0</v>
      </c>
      <c r="P222" s="343">
        <v>20</v>
      </c>
      <c r="Q222" s="343">
        <v>0</v>
      </c>
      <c r="R222" s="343">
        <v>0</v>
      </c>
      <c r="S222" s="343">
        <v>0</v>
      </c>
      <c r="T222" s="343">
        <v>0</v>
      </c>
      <c r="U222" s="343">
        <v>0</v>
      </c>
      <c r="V222" s="343">
        <v>2686</v>
      </c>
      <c r="W222" s="343">
        <v>0</v>
      </c>
      <c r="X222" s="343">
        <v>4369</v>
      </c>
      <c r="Y222" s="343">
        <v>0</v>
      </c>
      <c r="Z222" s="343">
        <v>84</v>
      </c>
      <c r="AA222" s="343">
        <v>0</v>
      </c>
      <c r="AB222" s="343">
        <v>0</v>
      </c>
      <c r="AC222" s="343">
        <v>0</v>
      </c>
      <c r="AD222" s="343">
        <v>3220</v>
      </c>
      <c r="AE222" s="343">
        <v>0</v>
      </c>
      <c r="AF222" s="343">
        <v>0</v>
      </c>
      <c r="AG222" s="343">
        <v>0</v>
      </c>
      <c r="AH222" s="343">
        <v>3304</v>
      </c>
      <c r="AI222" s="343">
        <v>0</v>
      </c>
      <c r="AJ222" s="343">
        <v>67</v>
      </c>
      <c r="AK222" s="343">
        <v>0</v>
      </c>
      <c r="AL222" s="342" t="s">
        <v>2344</v>
      </c>
      <c r="AM222" s="342" t="s">
        <v>2461</v>
      </c>
      <c r="AN222" s="342" t="s">
        <v>2461</v>
      </c>
    </row>
    <row r="223" spans="1:40">
      <c r="A223" s="342" t="s">
        <v>2352</v>
      </c>
      <c r="B223" s="342">
        <v>869</v>
      </c>
      <c r="C223" s="343">
        <v>0</v>
      </c>
      <c r="D223" s="343">
        <v>5477</v>
      </c>
      <c r="E223" s="343">
        <v>0</v>
      </c>
      <c r="F223" s="343">
        <v>223</v>
      </c>
      <c r="G223" s="343">
        <v>0</v>
      </c>
      <c r="H223" s="343">
        <v>29</v>
      </c>
      <c r="I223" s="343">
        <v>0</v>
      </c>
      <c r="J223" s="343">
        <v>6598</v>
      </c>
      <c r="K223" s="343">
        <v>0</v>
      </c>
      <c r="L223" s="343">
        <v>2293</v>
      </c>
      <c r="M223" s="343">
        <v>0</v>
      </c>
      <c r="N223" s="343">
        <v>0</v>
      </c>
      <c r="O223" s="343">
        <v>0</v>
      </c>
      <c r="P223" s="343">
        <v>0</v>
      </c>
      <c r="Q223" s="343">
        <v>0</v>
      </c>
      <c r="R223" s="343">
        <v>0</v>
      </c>
      <c r="S223" s="343">
        <v>0</v>
      </c>
      <c r="T223" s="343">
        <v>0</v>
      </c>
      <c r="U223" s="343">
        <v>0</v>
      </c>
      <c r="V223" s="343">
        <v>2293</v>
      </c>
      <c r="W223" s="343">
        <v>0</v>
      </c>
      <c r="X223" s="343">
        <v>8891</v>
      </c>
      <c r="Y223" s="343">
        <v>0</v>
      </c>
      <c r="Z223" s="343">
        <v>11</v>
      </c>
      <c r="AA223" s="343">
        <v>0</v>
      </c>
      <c r="AB223" s="343">
        <v>0</v>
      </c>
      <c r="AC223" s="343">
        <v>0</v>
      </c>
      <c r="AD223" s="343">
        <v>1</v>
      </c>
      <c r="AE223" s="343">
        <v>0</v>
      </c>
      <c r="AF223" s="343">
        <v>0</v>
      </c>
      <c r="AG223" s="343">
        <v>0</v>
      </c>
      <c r="AH223" s="343">
        <v>12</v>
      </c>
      <c r="AI223" s="343">
        <v>0</v>
      </c>
      <c r="AJ223" s="343">
        <v>0</v>
      </c>
      <c r="AK223" s="343">
        <v>0</v>
      </c>
      <c r="AL223" s="342" t="s">
        <v>2350</v>
      </c>
      <c r="AM223" s="342" t="s">
        <v>2461</v>
      </c>
      <c r="AN223" s="342" t="s">
        <v>2461</v>
      </c>
    </row>
    <row r="224" spans="1:40">
      <c r="A224" s="342" t="s">
        <v>2076</v>
      </c>
      <c r="B224" s="342">
        <v>1273</v>
      </c>
      <c r="C224" s="343">
        <v>1272</v>
      </c>
      <c r="D224" s="343">
        <v>10044</v>
      </c>
      <c r="E224" s="343">
        <v>9033</v>
      </c>
      <c r="F224" s="343">
        <v>270</v>
      </c>
      <c r="G224" s="343">
        <v>0</v>
      </c>
      <c r="H224" s="343">
        <v>163</v>
      </c>
      <c r="I224" s="343">
        <v>0</v>
      </c>
      <c r="J224" s="343">
        <v>11750</v>
      </c>
      <c r="K224" s="343">
        <v>10305</v>
      </c>
      <c r="L224" s="343">
        <v>868</v>
      </c>
      <c r="M224" s="343">
        <v>445</v>
      </c>
      <c r="N224" s="343">
        <v>423</v>
      </c>
      <c r="O224" s="343">
        <v>0</v>
      </c>
      <c r="P224" s="343">
        <v>0</v>
      </c>
      <c r="Q224" s="343">
        <v>0</v>
      </c>
      <c r="R224" s="343">
        <v>0</v>
      </c>
      <c r="S224" s="343">
        <v>0</v>
      </c>
      <c r="T224" s="343">
        <v>0</v>
      </c>
      <c r="U224" s="343">
        <v>0</v>
      </c>
      <c r="V224" s="343">
        <v>868</v>
      </c>
      <c r="W224" s="343">
        <v>445</v>
      </c>
      <c r="X224" s="343">
        <v>12618</v>
      </c>
      <c r="Y224" s="343">
        <v>10305</v>
      </c>
      <c r="Z224" s="343">
        <v>8857</v>
      </c>
      <c r="AA224" s="343">
        <v>1360</v>
      </c>
      <c r="AB224" s="343">
        <v>0</v>
      </c>
      <c r="AC224" s="343">
        <v>0</v>
      </c>
      <c r="AD224" s="343">
        <v>0</v>
      </c>
      <c r="AE224" s="343">
        <v>0</v>
      </c>
      <c r="AF224" s="343">
        <v>0</v>
      </c>
      <c r="AG224" s="343">
        <v>0</v>
      </c>
      <c r="AH224" s="343">
        <v>8857</v>
      </c>
      <c r="AI224" s="343">
        <v>1360</v>
      </c>
      <c r="AJ224" s="343">
        <v>0</v>
      </c>
      <c r="AK224" s="343">
        <v>0</v>
      </c>
      <c r="AL224" s="342" t="s">
        <v>2074</v>
      </c>
      <c r="AM224" s="342" t="s">
        <v>2461</v>
      </c>
      <c r="AN224" s="342" t="s">
        <v>2461</v>
      </c>
    </row>
    <row r="225" spans="1:40">
      <c r="A225" s="342" t="s">
        <v>2247</v>
      </c>
      <c r="B225" s="342">
        <v>1161</v>
      </c>
      <c r="C225" s="343">
        <v>857</v>
      </c>
      <c r="D225" s="343">
        <v>16962</v>
      </c>
      <c r="E225" s="343">
        <v>12845</v>
      </c>
      <c r="F225" s="343">
        <v>467</v>
      </c>
      <c r="G225" s="343">
        <v>230</v>
      </c>
      <c r="H225" s="343">
        <v>734</v>
      </c>
      <c r="I225" s="343">
        <v>31</v>
      </c>
      <c r="J225" s="343">
        <v>19324</v>
      </c>
      <c r="K225" s="343">
        <v>13963</v>
      </c>
      <c r="L225" s="343">
        <v>440</v>
      </c>
      <c r="M225" s="343">
        <v>0</v>
      </c>
      <c r="N225" s="343">
        <v>0</v>
      </c>
      <c r="O225" s="343">
        <v>0</v>
      </c>
      <c r="P225" s="343">
        <v>0</v>
      </c>
      <c r="Q225" s="343">
        <v>0</v>
      </c>
      <c r="R225" s="343">
        <v>0</v>
      </c>
      <c r="S225" s="343">
        <v>0</v>
      </c>
      <c r="T225" s="343">
        <v>0</v>
      </c>
      <c r="U225" s="343">
        <v>0</v>
      </c>
      <c r="V225" s="343">
        <v>440</v>
      </c>
      <c r="W225" s="343">
        <v>0</v>
      </c>
      <c r="X225" s="343">
        <v>19764</v>
      </c>
      <c r="Y225" s="343">
        <v>13963</v>
      </c>
      <c r="Z225" s="343">
        <v>4195</v>
      </c>
      <c r="AA225" s="343">
        <v>3594</v>
      </c>
      <c r="AB225" s="343">
        <v>0</v>
      </c>
      <c r="AC225" s="343">
        <v>0</v>
      </c>
      <c r="AD225" s="343">
        <v>24</v>
      </c>
      <c r="AE225" s="343">
        <v>0</v>
      </c>
      <c r="AF225" s="343">
        <v>0</v>
      </c>
      <c r="AG225" s="343">
        <v>0</v>
      </c>
      <c r="AH225" s="343">
        <v>4219</v>
      </c>
      <c r="AI225" s="343">
        <v>3594</v>
      </c>
      <c r="AJ225" s="343">
        <v>0</v>
      </c>
      <c r="AK225" s="343">
        <v>0</v>
      </c>
      <c r="AL225" s="342" t="s">
        <v>2245</v>
      </c>
      <c r="AM225" s="342" t="s">
        <v>2461</v>
      </c>
      <c r="AN225" s="342" t="s">
        <v>2461</v>
      </c>
    </row>
    <row r="226" spans="1:40">
      <c r="A226" s="342" t="s">
        <v>1446</v>
      </c>
      <c r="B226" s="342">
        <v>0</v>
      </c>
      <c r="C226" s="343">
        <v>0</v>
      </c>
      <c r="D226" s="343">
        <v>13629</v>
      </c>
      <c r="E226" s="343">
        <v>0</v>
      </c>
      <c r="F226" s="343">
        <v>30</v>
      </c>
      <c r="G226" s="343">
        <v>0</v>
      </c>
      <c r="H226" s="343">
        <v>0</v>
      </c>
      <c r="I226" s="343">
        <v>0</v>
      </c>
      <c r="J226" s="343">
        <v>13659</v>
      </c>
      <c r="K226" s="343">
        <v>0</v>
      </c>
      <c r="L226" s="343">
        <v>0</v>
      </c>
      <c r="M226" s="343">
        <v>0</v>
      </c>
      <c r="N226" s="343">
        <v>0</v>
      </c>
      <c r="O226" s="343">
        <v>0</v>
      </c>
      <c r="P226" s="343">
        <v>0</v>
      </c>
      <c r="Q226" s="343">
        <v>0</v>
      </c>
      <c r="R226" s="343">
        <v>0</v>
      </c>
      <c r="S226" s="343">
        <v>0</v>
      </c>
      <c r="T226" s="343">
        <v>0</v>
      </c>
      <c r="U226" s="343">
        <v>0</v>
      </c>
      <c r="V226" s="343">
        <v>0</v>
      </c>
      <c r="W226" s="343">
        <v>0</v>
      </c>
      <c r="X226" s="343">
        <v>13659</v>
      </c>
      <c r="Y226" s="343">
        <v>0</v>
      </c>
      <c r="Z226" s="343">
        <v>1336</v>
      </c>
      <c r="AA226" s="343">
        <v>0</v>
      </c>
      <c r="AB226" s="343">
        <v>0</v>
      </c>
      <c r="AC226" s="343">
        <v>0</v>
      </c>
      <c r="AD226" s="343">
        <v>0</v>
      </c>
      <c r="AE226" s="343">
        <v>0</v>
      </c>
      <c r="AF226" s="343">
        <v>0</v>
      </c>
      <c r="AG226" s="343">
        <v>0</v>
      </c>
      <c r="AH226" s="343">
        <v>1336</v>
      </c>
      <c r="AI226" s="343">
        <v>0</v>
      </c>
      <c r="AJ226" s="343">
        <v>0</v>
      </c>
      <c r="AK226" s="343">
        <v>0</v>
      </c>
      <c r="AL226" s="342" t="s">
        <v>1444</v>
      </c>
      <c r="AM226" s="342" t="s">
        <v>2461</v>
      </c>
      <c r="AN226" s="342" t="s">
        <v>2461</v>
      </c>
    </row>
    <row r="227" spans="1:40">
      <c r="A227" s="342" t="s">
        <v>2097</v>
      </c>
      <c r="B227" s="342">
        <v>3430</v>
      </c>
      <c r="C227" s="343">
        <v>3430</v>
      </c>
      <c r="D227" s="343">
        <v>25121</v>
      </c>
      <c r="E227" s="343">
        <v>21083</v>
      </c>
      <c r="F227" s="343">
        <v>290</v>
      </c>
      <c r="G227" s="343">
        <v>84</v>
      </c>
      <c r="H227" s="343">
        <v>52</v>
      </c>
      <c r="I227" s="343">
        <v>22</v>
      </c>
      <c r="J227" s="343">
        <v>28893</v>
      </c>
      <c r="K227" s="343">
        <v>24619</v>
      </c>
      <c r="L227" s="343">
        <v>1164</v>
      </c>
      <c r="M227" s="343">
        <v>0</v>
      </c>
      <c r="N227" s="343">
        <v>0</v>
      </c>
      <c r="O227" s="343">
        <v>0</v>
      </c>
      <c r="P227" s="343">
        <v>0</v>
      </c>
      <c r="Q227" s="343">
        <v>0</v>
      </c>
      <c r="R227" s="343">
        <v>0</v>
      </c>
      <c r="S227" s="343">
        <v>0</v>
      </c>
      <c r="T227" s="343">
        <v>0</v>
      </c>
      <c r="U227" s="343">
        <v>0</v>
      </c>
      <c r="V227" s="343">
        <v>1164</v>
      </c>
      <c r="W227" s="343">
        <v>0</v>
      </c>
      <c r="X227" s="343">
        <v>30057</v>
      </c>
      <c r="Y227" s="343">
        <v>24619</v>
      </c>
      <c r="Z227" s="343">
        <v>5094</v>
      </c>
      <c r="AA227" s="343">
        <v>4974</v>
      </c>
      <c r="AB227" s="343">
        <v>0</v>
      </c>
      <c r="AC227" s="343">
        <v>0</v>
      </c>
      <c r="AD227" s="343">
        <v>0</v>
      </c>
      <c r="AE227" s="343">
        <v>0</v>
      </c>
      <c r="AF227" s="343">
        <v>0</v>
      </c>
      <c r="AG227" s="343">
        <v>0</v>
      </c>
      <c r="AH227" s="343">
        <v>5094</v>
      </c>
      <c r="AI227" s="343">
        <v>4974</v>
      </c>
      <c r="AJ227" s="343">
        <v>0</v>
      </c>
      <c r="AK227" s="343">
        <v>0</v>
      </c>
      <c r="AL227" s="342" t="s">
        <v>2095</v>
      </c>
      <c r="AM227" s="342" t="s">
        <v>2461</v>
      </c>
      <c r="AN227" s="342" t="s">
        <v>2461</v>
      </c>
    </row>
    <row r="228" spans="1:40">
      <c r="A228" s="342" t="s">
        <v>1462</v>
      </c>
      <c r="B228" s="342">
        <v>3271</v>
      </c>
      <c r="C228" s="343">
        <v>900</v>
      </c>
      <c r="D228" s="343">
        <v>22531</v>
      </c>
      <c r="E228" s="343">
        <v>7401</v>
      </c>
      <c r="F228" s="343">
        <v>5787</v>
      </c>
      <c r="G228" s="343">
        <v>112</v>
      </c>
      <c r="H228" s="343">
        <v>799</v>
      </c>
      <c r="I228" s="343">
        <v>0</v>
      </c>
      <c r="J228" s="343">
        <v>32388</v>
      </c>
      <c r="K228" s="343">
        <v>8413</v>
      </c>
      <c r="L228" s="343">
        <v>1755</v>
      </c>
      <c r="M228" s="343">
        <v>1755</v>
      </c>
      <c r="N228" s="343">
        <v>0</v>
      </c>
      <c r="O228" s="343">
        <v>0</v>
      </c>
      <c r="P228" s="343">
        <v>0</v>
      </c>
      <c r="Q228" s="343">
        <v>0</v>
      </c>
      <c r="R228" s="343">
        <v>0</v>
      </c>
      <c r="S228" s="343">
        <v>0</v>
      </c>
      <c r="T228" s="343">
        <v>0</v>
      </c>
      <c r="U228" s="343">
        <v>0</v>
      </c>
      <c r="V228" s="343">
        <v>1755</v>
      </c>
      <c r="W228" s="343">
        <v>1755</v>
      </c>
      <c r="X228" s="343">
        <v>34143</v>
      </c>
      <c r="Y228" s="343">
        <v>8413</v>
      </c>
      <c r="Z228" s="343">
        <v>895</v>
      </c>
      <c r="AA228" s="343">
        <v>871</v>
      </c>
      <c r="AB228" s="343">
        <v>0</v>
      </c>
      <c r="AC228" s="343">
        <v>0</v>
      </c>
      <c r="AD228" s="343">
        <v>0</v>
      </c>
      <c r="AE228" s="343">
        <v>0</v>
      </c>
      <c r="AF228" s="343">
        <v>0</v>
      </c>
      <c r="AG228" s="343">
        <v>0</v>
      </c>
      <c r="AH228" s="343">
        <v>895</v>
      </c>
      <c r="AI228" s="343">
        <v>871</v>
      </c>
      <c r="AJ228" s="343">
        <v>0</v>
      </c>
      <c r="AK228" s="343">
        <v>0</v>
      </c>
      <c r="AL228" s="342" t="s">
        <v>1460</v>
      </c>
      <c r="AM228" s="342" t="s">
        <v>2461</v>
      </c>
      <c r="AN228" s="342" t="s">
        <v>2461</v>
      </c>
    </row>
    <row r="229" spans="1:40">
      <c r="A229" s="342" t="s">
        <v>2286</v>
      </c>
      <c r="B229" s="342">
        <v>850</v>
      </c>
      <c r="C229" s="343">
        <v>0</v>
      </c>
      <c r="D229" s="343">
        <v>3418</v>
      </c>
      <c r="E229" s="343">
        <v>0</v>
      </c>
      <c r="F229" s="343">
        <v>2844</v>
      </c>
      <c r="G229" s="343">
        <v>0</v>
      </c>
      <c r="H229" s="343">
        <v>104</v>
      </c>
      <c r="I229" s="343">
        <v>0</v>
      </c>
      <c r="J229" s="343">
        <v>7216</v>
      </c>
      <c r="K229" s="343">
        <v>0</v>
      </c>
      <c r="L229" s="343">
        <v>2141</v>
      </c>
      <c r="M229" s="343">
        <v>0</v>
      </c>
      <c r="N229" s="343">
        <v>0</v>
      </c>
      <c r="O229" s="343">
        <v>0</v>
      </c>
      <c r="P229" s="343">
        <v>0</v>
      </c>
      <c r="Q229" s="343">
        <v>0</v>
      </c>
      <c r="R229" s="343">
        <v>0</v>
      </c>
      <c r="S229" s="343">
        <v>0</v>
      </c>
      <c r="T229" s="343">
        <v>0</v>
      </c>
      <c r="U229" s="343">
        <v>0</v>
      </c>
      <c r="V229" s="343">
        <v>2141</v>
      </c>
      <c r="W229" s="343">
        <v>0</v>
      </c>
      <c r="X229" s="343">
        <v>9357</v>
      </c>
      <c r="Y229" s="343">
        <v>0</v>
      </c>
      <c r="Z229" s="343">
        <v>2685</v>
      </c>
      <c r="AA229" s="343">
        <v>0</v>
      </c>
      <c r="AB229" s="343">
        <v>0</v>
      </c>
      <c r="AC229" s="343">
        <v>0</v>
      </c>
      <c r="AD229" s="343">
        <v>37</v>
      </c>
      <c r="AE229" s="343">
        <v>0</v>
      </c>
      <c r="AF229" s="343">
        <v>0</v>
      </c>
      <c r="AG229" s="343">
        <v>0</v>
      </c>
      <c r="AH229" s="343">
        <v>2722</v>
      </c>
      <c r="AI229" s="343">
        <v>0</v>
      </c>
      <c r="AJ229" s="343">
        <v>0</v>
      </c>
      <c r="AK229" s="343">
        <v>0</v>
      </c>
      <c r="AL229" s="342" t="s">
        <v>2284</v>
      </c>
      <c r="AM229" s="342" t="s">
        <v>2461</v>
      </c>
      <c r="AN229" s="342" t="s">
        <v>2461</v>
      </c>
    </row>
    <row r="230" spans="1:40">
      <c r="A230" s="342" t="s">
        <v>1206</v>
      </c>
      <c r="B230" s="342">
        <v>0</v>
      </c>
      <c r="C230" s="343">
        <v>0</v>
      </c>
      <c r="D230" s="343">
        <v>34222</v>
      </c>
      <c r="E230" s="343">
        <v>0</v>
      </c>
      <c r="F230" s="343">
        <v>550</v>
      </c>
      <c r="G230" s="343">
        <v>0</v>
      </c>
      <c r="H230" s="343">
        <v>75</v>
      </c>
      <c r="I230" s="343">
        <v>0</v>
      </c>
      <c r="J230" s="343">
        <v>34847</v>
      </c>
      <c r="K230" s="343">
        <v>0</v>
      </c>
      <c r="L230" s="343">
        <v>15363</v>
      </c>
      <c r="M230" s="343">
        <v>0</v>
      </c>
      <c r="N230" s="343">
        <v>0</v>
      </c>
      <c r="O230" s="343">
        <v>0</v>
      </c>
      <c r="P230" s="343">
        <v>0</v>
      </c>
      <c r="Q230" s="343">
        <v>0</v>
      </c>
      <c r="R230" s="343">
        <v>0</v>
      </c>
      <c r="S230" s="343">
        <v>0</v>
      </c>
      <c r="T230" s="343">
        <v>0</v>
      </c>
      <c r="U230" s="343">
        <v>0</v>
      </c>
      <c r="V230" s="343">
        <v>15363</v>
      </c>
      <c r="W230" s="343">
        <v>0</v>
      </c>
      <c r="X230" s="343">
        <v>50210</v>
      </c>
      <c r="Y230" s="343">
        <v>0</v>
      </c>
      <c r="Z230" s="343">
        <v>4442</v>
      </c>
      <c r="AA230" s="343">
        <v>0</v>
      </c>
      <c r="AB230" s="343">
        <v>0</v>
      </c>
      <c r="AC230" s="343">
        <v>0</v>
      </c>
      <c r="AD230" s="343">
        <v>0</v>
      </c>
      <c r="AE230" s="343">
        <v>0</v>
      </c>
      <c r="AF230" s="343">
        <v>0</v>
      </c>
      <c r="AG230" s="343">
        <v>0</v>
      </c>
      <c r="AH230" s="343">
        <v>4442</v>
      </c>
      <c r="AI230" s="343">
        <v>0</v>
      </c>
      <c r="AJ230" s="343">
        <v>0</v>
      </c>
      <c r="AK230" s="343">
        <v>0</v>
      </c>
      <c r="AL230" s="342" t="s">
        <v>1204</v>
      </c>
      <c r="AM230" s="342" t="s">
        <v>2462</v>
      </c>
      <c r="AN230" s="342" t="s">
        <v>2462</v>
      </c>
    </row>
    <row r="231" spans="1:40">
      <c r="A231" s="342" t="s">
        <v>1263</v>
      </c>
      <c r="B231" s="342">
        <v>1136</v>
      </c>
      <c r="C231" s="343">
        <v>0</v>
      </c>
      <c r="D231" s="343">
        <v>26201</v>
      </c>
      <c r="E231" s="343">
        <v>7119</v>
      </c>
      <c r="F231" s="343">
        <v>3293</v>
      </c>
      <c r="G231" s="343">
        <v>0</v>
      </c>
      <c r="H231" s="343">
        <v>289</v>
      </c>
      <c r="I231" s="343">
        <v>0</v>
      </c>
      <c r="J231" s="343">
        <v>30919</v>
      </c>
      <c r="K231" s="343">
        <v>7119</v>
      </c>
      <c r="L231" s="343">
        <v>989</v>
      </c>
      <c r="M231" s="343">
        <v>0</v>
      </c>
      <c r="N231" s="343">
        <v>0</v>
      </c>
      <c r="O231" s="343">
        <v>0</v>
      </c>
      <c r="P231" s="343">
        <v>0</v>
      </c>
      <c r="Q231" s="343">
        <v>0</v>
      </c>
      <c r="R231" s="343">
        <v>0</v>
      </c>
      <c r="S231" s="343">
        <v>0</v>
      </c>
      <c r="T231" s="343">
        <v>0</v>
      </c>
      <c r="U231" s="343">
        <v>0</v>
      </c>
      <c r="V231" s="343">
        <v>989</v>
      </c>
      <c r="W231" s="343">
        <v>0</v>
      </c>
      <c r="X231" s="343">
        <v>31908</v>
      </c>
      <c r="Y231" s="343">
        <v>7119</v>
      </c>
      <c r="Z231" s="343">
        <v>5468</v>
      </c>
      <c r="AA231" s="343">
        <v>1749</v>
      </c>
      <c r="AB231" s="343">
        <v>0</v>
      </c>
      <c r="AC231" s="343">
        <v>0</v>
      </c>
      <c r="AD231" s="343">
        <v>0</v>
      </c>
      <c r="AE231" s="343">
        <v>0</v>
      </c>
      <c r="AF231" s="343">
        <v>0</v>
      </c>
      <c r="AG231" s="343">
        <v>0</v>
      </c>
      <c r="AH231" s="343">
        <v>5468</v>
      </c>
      <c r="AI231" s="343">
        <v>1749</v>
      </c>
      <c r="AJ231" s="343">
        <v>0</v>
      </c>
      <c r="AK231" s="343">
        <v>0</v>
      </c>
      <c r="AL231" s="342" t="s">
        <v>1261</v>
      </c>
      <c r="AM231" s="342" t="s">
        <v>2462</v>
      </c>
      <c r="AN231" s="342" t="s">
        <v>2462</v>
      </c>
    </row>
    <row r="232" spans="1:40">
      <c r="A232" s="342" t="s">
        <v>1752</v>
      </c>
      <c r="B232" s="342">
        <v>3655</v>
      </c>
      <c r="C232" s="343">
        <v>3259</v>
      </c>
      <c r="D232" s="343">
        <v>205625</v>
      </c>
      <c r="E232" s="343">
        <v>18240</v>
      </c>
      <c r="F232" s="343">
        <v>2970</v>
      </c>
      <c r="G232" s="343">
        <v>349</v>
      </c>
      <c r="H232" s="343">
        <v>0</v>
      </c>
      <c r="I232" s="343">
        <v>0</v>
      </c>
      <c r="J232" s="343">
        <v>212250</v>
      </c>
      <c r="K232" s="343">
        <v>21848</v>
      </c>
      <c r="L232" s="343">
        <v>21332</v>
      </c>
      <c r="M232" s="343">
        <v>7</v>
      </c>
      <c r="N232" s="343">
        <v>0</v>
      </c>
      <c r="O232" s="343">
        <v>0</v>
      </c>
      <c r="P232" s="343">
        <v>573</v>
      </c>
      <c r="Q232" s="343">
        <v>0</v>
      </c>
      <c r="R232" s="343">
        <v>0</v>
      </c>
      <c r="S232" s="343">
        <v>0</v>
      </c>
      <c r="T232" s="343">
        <v>0</v>
      </c>
      <c r="U232" s="343">
        <v>0</v>
      </c>
      <c r="V232" s="343">
        <v>21905</v>
      </c>
      <c r="W232" s="343">
        <v>7</v>
      </c>
      <c r="X232" s="343">
        <v>234155</v>
      </c>
      <c r="Y232" s="343">
        <v>21848</v>
      </c>
      <c r="Z232" s="343">
        <v>15932</v>
      </c>
      <c r="AA232" s="343">
        <v>8065</v>
      </c>
      <c r="AB232" s="343">
        <v>0</v>
      </c>
      <c r="AC232" s="343">
        <v>0</v>
      </c>
      <c r="AD232" s="343">
        <v>616</v>
      </c>
      <c r="AE232" s="343">
        <v>0</v>
      </c>
      <c r="AF232" s="343">
        <v>0</v>
      </c>
      <c r="AG232" s="343">
        <v>0</v>
      </c>
      <c r="AH232" s="343">
        <v>16548</v>
      </c>
      <c r="AI232" s="343">
        <v>8065</v>
      </c>
      <c r="AJ232" s="343">
        <v>0</v>
      </c>
      <c r="AK232" s="343">
        <v>0</v>
      </c>
      <c r="AL232" s="342" t="s">
        <v>1750</v>
      </c>
      <c r="AM232" s="342" t="s">
        <v>2462</v>
      </c>
      <c r="AN232" s="342" t="s">
        <v>2462</v>
      </c>
    </row>
    <row r="233" spans="1:40">
      <c r="A233" s="342" t="s">
        <v>1911</v>
      </c>
      <c r="B233" s="342">
        <v>0</v>
      </c>
      <c r="C233" s="343">
        <v>0</v>
      </c>
      <c r="D233" s="343">
        <v>41840</v>
      </c>
      <c r="E233" s="343">
        <v>64</v>
      </c>
      <c r="F233" s="343">
        <v>699</v>
      </c>
      <c r="G233" s="343">
        <v>0</v>
      </c>
      <c r="H233" s="343">
        <v>2339</v>
      </c>
      <c r="I233" s="343">
        <v>0</v>
      </c>
      <c r="J233" s="343">
        <v>44878</v>
      </c>
      <c r="K233" s="343">
        <v>64</v>
      </c>
      <c r="L233" s="343">
        <v>5074</v>
      </c>
      <c r="M233" s="343">
        <v>256</v>
      </c>
      <c r="N233" s="343">
        <v>0</v>
      </c>
      <c r="O233" s="343">
        <v>0</v>
      </c>
      <c r="P233" s="343">
        <v>2813</v>
      </c>
      <c r="Q233" s="343">
        <v>0</v>
      </c>
      <c r="R233" s="343">
        <v>0</v>
      </c>
      <c r="S233" s="343">
        <v>0</v>
      </c>
      <c r="T233" s="343">
        <v>0</v>
      </c>
      <c r="U233" s="343">
        <v>0</v>
      </c>
      <c r="V233" s="343">
        <v>7887</v>
      </c>
      <c r="W233" s="343">
        <v>256</v>
      </c>
      <c r="X233" s="343">
        <v>52765</v>
      </c>
      <c r="Y233" s="343">
        <v>64</v>
      </c>
      <c r="Z233" s="343">
        <v>5347</v>
      </c>
      <c r="AA233" s="343">
        <v>522</v>
      </c>
      <c r="AB233" s="343">
        <v>0</v>
      </c>
      <c r="AC233" s="343">
        <v>0</v>
      </c>
      <c r="AD233" s="343">
        <v>256</v>
      </c>
      <c r="AE233" s="343">
        <v>0</v>
      </c>
      <c r="AF233" s="343">
        <v>0</v>
      </c>
      <c r="AG233" s="343">
        <v>0</v>
      </c>
      <c r="AH233" s="343">
        <v>5603</v>
      </c>
      <c r="AI233" s="343">
        <v>522</v>
      </c>
      <c r="AJ233" s="343">
        <v>0</v>
      </c>
      <c r="AK233" s="343">
        <v>0</v>
      </c>
      <c r="AL233" s="342" t="s">
        <v>1909</v>
      </c>
      <c r="AM233" s="342" t="s">
        <v>2462</v>
      </c>
      <c r="AN233" s="342" t="s">
        <v>2462</v>
      </c>
    </row>
    <row r="234" spans="1:40">
      <c r="A234" s="342" t="s">
        <v>1959</v>
      </c>
      <c r="B234" s="342">
        <v>270</v>
      </c>
      <c r="C234" s="343">
        <v>0</v>
      </c>
      <c r="D234" s="343">
        <v>42614</v>
      </c>
      <c r="E234" s="343">
        <v>0</v>
      </c>
      <c r="F234" s="343">
        <v>11559</v>
      </c>
      <c r="G234" s="343">
        <v>0</v>
      </c>
      <c r="H234" s="343">
        <v>576</v>
      </c>
      <c r="I234" s="343">
        <v>0</v>
      </c>
      <c r="J234" s="343">
        <v>55019</v>
      </c>
      <c r="K234" s="343">
        <v>0</v>
      </c>
      <c r="L234" s="343">
        <v>2595</v>
      </c>
      <c r="M234" s="343">
        <v>0</v>
      </c>
      <c r="N234" s="343">
        <v>0</v>
      </c>
      <c r="O234" s="343">
        <v>0</v>
      </c>
      <c r="P234" s="343">
        <v>0</v>
      </c>
      <c r="Q234" s="343">
        <v>0</v>
      </c>
      <c r="R234" s="343">
        <v>0</v>
      </c>
      <c r="S234" s="343">
        <v>0</v>
      </c>
      <c r="T234" s="343">
        <v>0</v>
      </c>
      <c r="U234" s="343">
        <v>0</v>
      </c>
      <c r="V234" s="343">
        <v>2595</v>
      </c>
      <c r="W234" s="343">
        <v>0</v>
      </c>
      <c r="X234" s="343">
        <v>57614</v>
      </c>
      <c r="Y234" s="343">
        <v>0</v>
      </c>
      <c r="Z234" s="343">
        <v>14575</v>
      </c>
      <c r="AA234" s="343">
        <v>0</v>
      </c>
      <c r="AB234" s="343">
        <v>0</v>
      </c>
      <c r="AC234" s="343">
        <v>0</v>
      </c>
      <c r="AD234" s="343">
        <v>0</v>
      </c>
      <c r="AE234" s="343">
        <v>0</v>
      </c>
      <c r="AF234" s="343">
        <v>0</v>
      </c>
      <c r="AG234" s="343">
        <v>0</v>
      </c>
      <c r="AH234" s="343">
        <v>14575</v>
      </c>
      <c r="AI234" s="343">
        <v>0</v>
      </c>
      <c r="AJ234" s="343">
        <v>0</v>
      </c>
      <c r="AK234" s="343">
        <v>0</v>
      </c>
      <c r="AL234" s="342" t="s">
        <v>1957</v>
      </c>
      <c r="AM234" s="342" t="s">
        <v>2462</v>
      </c>
      <c r="AN234" s="342" t="s">
        <v>2462</v>
      </c>
    </row>
    <row r="235" spans="1:40">
      <c r="A235" s="342" t="s">
        <v>1989</v>
      </c>
      <c r="B235" s="342">
        <v>362</v>
      </c>
      <c r="C235" s="343">
        <v>0</v>
      </c>
      <c r="D235" s="343">
        <v>60042</v>
      </c>
      <c r="E235" s="343">
        <v>0</v>
      </c>
      <c r="F235" s="343">
        <v>2832</v>
      </c>
      <c r="G235" s="343">
        <v>0</v>
      </c>
      <c r="H235" s="343">
        <v>0</v>
      </c>
      <c r="I235" s="343">
        <v>0</v>
      </c>
      <c r="J235" s="343">
        <v>63236</v>
      </c>
      <c r="K235" s="343">
        <v>0</v>
      </c>
      <c r="L235" s="343">
        <v>2488</v>
      </c>
      <c r="M235" s="343">
        <v>0</v>
      </c>
      <c r="N235" s="343">
        <v>0</v>
      </c>
      <c r="O235" s="343">
        <v>0</v>
      </c>
      <c r="P235" s="343">
        <v>79</v>
      </c>
      <c r="Q235" s="343">
        <v>0</v>
      </c>
      <c r="R235" s="343">
        <v>0</v>
      </c>
      <c r="S235" s="343">
        <v>0</v>
      </c>
      <c r="T235" s="343">
        <v>0</v>
      </c>
      <c r="U235" s="343">
        <v>0</v>
      </c>
      <c r="V235" s="343">
        <v>2567</v>
      </c>
      <c r="W235" s="343">
        <v>0</v>
      </c>
      <c r="X235" s="343">
        <v>65803</v>
      </c>
      <c r="Y235" s="343">
        <v>0</v>
      </c>
      <c r="Z235" s="343">
        <v>18883</v>
      </c>
      <c r="AA235" s="343">
        <v>0</v>
      </c>
      <c r="AB235" s="343">
        <v>0</v>
      </c>
      <c r="AC235" s="343">
        <v>0</v>
      </c>
      <c r="AD235" s="343">
        <v>0</v>
      </c>
      <c r="AE235" s="343">
        <v>0</v>
      </c>
      <c r="AF235" s="343">
        <v>0</v>
      </c>
      <c r="AG235" s="343">
        <v>0</v>
      </c>
      <c r="AH235" s="343">
        <v>18883</v>
      </c>
      <c r="AI235" s="343">
        <v>0</v>
      </c>
      <c r="AJ235" s="343">
        <v>0</v>
      </c>
      <c r="AK235" s="343">
        <v>0</v>
      </c>
      <c r="AL235" s="342" t="s">
        <v>1987</v>
      </c>
      <c r="AM235" s="342" t="s">
        <v>2462</v>
      </c>
      <c r="AN235" s="342" t="s">
        <v>2462</v>
      </c>
    </row>
    <row r="236" spans="1:40">
      <c r="A236" s="342" t="s">
        <v>2100</v>
      </c>
      <c r="B236" s="342">
        <v>5792</v>
      </c>
      <c r="C236" s="343">
        <v>0</v>
      </c>
      <c r="D236" s="343">
        <v>44864</v>
      </c>
      <c r="E236" s="343">
        <v>10059</v>
      </c>
      <c r="F236" s="343">
        <v>0</v>
      </c>
      <c r="G236" s="343">
        <v>0</v>
      </c>
      <c r="H236" s="343">
        <v>0</v>
      </c>
      <c r="I236" s="343">
        <v>0</v>
      </c>
      <c r="J236" s="343">
        <v>50656</v>
      </c>
      <c r="K236" s="343">
        <v>10059</v>
      </c>
      <c r="L236" s="343">
        <v>9525</v>
      </c>
      <c r="M236" s="343">
        <v>0</v>
      </c>
      <c r="N236" s="343">
        <v>0</v>
      </c>
      <c r="O236" s="343">
        <v>0</v>
      </c>
      <c r="P236" s="343">
        <v>17054</v>
      </c>
      <c r="Q236" s="343">
        <v>0</v>
      </c>
      <c r="R236" s="343">
        <v>0</v>
      </c>
      <c r="S236" s="343">
        <v>0</v>
      </c>
      <c r="T236" s="343">
        <v>0</v>
      </c>
      <c r="U236" s="343">
        <v>0</v>
      </c>
      <c r="V236" s="343">
        <v>26579</v>
      </c>
      <c r="W236" s="343">
        <v>0</v>
      </c>
      <c r="X236" s="343">
        <v>77235</v>
      </c>
      <c r="Y236" s="343">
        <v>10059</v>
      </c>
      <c r="Z236" s="343">
        <v>4434</v>
      </c>
      <c r="AA236" s="343">
        <v>4434</v>
      </c>
      <c r="AB236" s="343">
        <v>0</v>
      </c>
      <c r="AC236" s="343">
        <v>0</v>
      </c>
      <c r="AD236" s="343">
        <v>0</v>
      </c>
      <c r="AE236" s="343">
        <v>0</v>
      </c>
      <c r="AF236" s="343">
        <v>0</v>
      </c>
      <c r="AG236" s="343">
        <v>0</v>
      </c>
      <c r="AH236" s="343">
        <v>4434</v>
      </c>
      <c r="AI236" s="343">
        <v>4434</v>
      </c>
      <c r="AJ236" s="343">
        <v>0</v>
      </c>
      <c r="AK236" s="343">
        <v>0</v>
      </c>
      <c r="AL236" s="342" t="s">
        <v>2098</v>
      </c>
      <c r="AM236" s="342" t="s">
        <v>2462</v>
      </c>
      <c r="AN236" s="342" t="s">
        <v>2462</v>
      </c>
    </row>
    <row r="237" spans="1:40">
      <c r="A237" s="342" t="s">
        <v>2145</v>
      </c>
      <c r="B237" s="342">
        <v>0</v>
      </c>
      <c r="C237" s="343">
        <v>0</v>
      </c>
      <c r="D237" s="343">
        <v>21661</v>
      </c>
      <c r="E237" s="343">
        <v>0</v>
      </c>
      <c r="F237" s="343">
        <v>248</v>
      </c>
      <c r="G237" s="343">
        <v>0</v>
      </c>
      <c r="H237" s="343">
        <v>8</v>
      </c>
      <c r="I237" s="343">
        <v>0</v>
      </c>
      <c r="J237" s="343">
        <v>21917</v>
      </c>
      <c r="K237" s="343">
        <v>0</v>
      </c>
      <c r="L237" s="343">
        <v>2251</v>
      </c>
      <c r="M237" s="343">
        <v>0</v>
      </c>
      <c r="N237" s="343">
        <v>0</v>
      </c>
      <c r="O237" s="343">
        <v>0</v>
      </c>
      <c r="P237" s="343">
        <v>0</v>
      </c>
      <c r="Q237" s="343">
        <v>0</v>
      </c>
      <c r="R237" s="343">
        <v>0</v>
      </c>
      <c r="S237" s="343">
        <v>0</v>
      </c>
      <c r="T237" s="343">
        <v>0</v>
      </c>
      <c r="U237" s="343">
        <v>0</v>
      </c>
      <c r="V237" s="343">
        <v>2251</v>
      </c>
      <c r="W237" s="343">
        <v>0</v>
      </c>
      <c r="X237" s="343">
        <v>24168</v>
      </c>
      <c r="Y237" s="343">
        <v>0</v>
      </c>
      <c r="Z237" s="343">
        <v>2051</v>
      </c>
      <c r="AA237" s="343">
        <v>0</v>
      </c>
      <c r="AB237" s="343">
        <v>0</v>
      </c>
      <c r="AC237" s="343">
        <v>0</v>
      </c>
      <c r="AD237" s="343">
        <v>0</v>
      </c>
      <c r="AE237" s="343">
        <v>0</v>
      </c>
      <c r="AF237" s="343">
        <v>0</v>
      </c>
      <c r="AG237" s="343">
        <v>0</v>
      </c>
      <c r="AH237" s="343">
        <v>2051</v>
      </c>
      <c r="AI237" s="343">
        <v>0</v>
      </c>
      <c r="AJ237" s="343">
        <v>0</v>
      </c>
      <c r="AK237" s="343">
        <v>0</v>
      </c>
      <c r="AL237" s="342" t="s">
        <v>2143</v>
      </c>
      <c r="AM237" s="342" t="s">
        <v>2462</v>
      </c>
      <c r="AN237" s="342" t="s">
        <v>2462</v>
      </c>
    </row>
    <row r="238" spans="1:40">
      <c r="A238" s="342" t="s">
        <v>2199</v>
      </c>
      <c r="B238" s="342">
        <v>4932</v>
      </c>
      <c r="C238" s="343">
        <v>0</v>
      </c>
      <c r="D238" s="343">
        <v>33639</v>
      </c>
      <c r="E238" s="343">
        <v>0</v>
      </c>
      <c r="F238" s="343">
        <v>361</v>
      </c>
      <c r="G238" s="343">
        <v>0</v>
      </c>
      <c r="H238" s="343">
        <v>1101</v>
      </c>
      <c r="I238" s="343">
        <v>0</v>
      </c>
      <c r="J238" s="343">
        <v>40033</v>
      </c>
      <c r="K238" s="343">
        <v>0</v>
      </c>
      <c r="L238" s="343">
        <v>3122</v>
      </c>
      <c r="M238" s="343">
        <v>0</v>
      </c>
      <c r="N238" s="343">
        <v>0</v>
      </c>
      <c r="O238" s="343">
        <v>0</v>
      </c>
      <c r="P238" s="343">
        <v>33462</v>
      </c>
      <c r="Q238" s="343">
        <v>0</v>
      </c>
      <c r="R238" s="343">
        <v>0</v>
      </c>
      <c r="S238" s="343">
        <v>0</v>
      </c>
      <c r="T238" s="343">
        <v>0</v>
      </c>
      <c r="U238" s="343">
        <v>0</v>
      </c>
      <c r="V238" s="343">
        <v>36584</v>
      </c>
      <c r="W238" s="343">
        <v>0</v>
      </c>
      <c r="X238" s="343">
        <v>76617</v>
      </c>
      <c r="Y238" s="343">
        <v>0</v>
      </c>
      <c r="Z238" s="343">
        <v>4740</v>
      </c>
      <c r="AA238" s="343">
        <v>0</v>
      </c>
      <c r="AB238" s="343">
        <v>0</v>
      </c>
      <c r="AC238" s="343">
        <v>0</v>
      </c>
      <c r="AD238" s="343">
        <v>7451</v>
      </c>
      <c r="AE238" s="343">
        <v>0</v>
      </c>
      <c r="AF238" s="343">
        <v>0</v>
      </c>
      <c r="AG238" s="343">
        <v>0</v>
      </c>
      <c r="AH238" s="343">
        <v>12191</v>
      </c>
      <c r="AI238" s="343">
        <v>0</v>
      </c>
      <c r="AJ238" s="343">
        <v>0</v>
      </c>
      <c r="AK238" s="343">
        <v>0</v>
      </c>
      <c r="AL238" s="342" t="s">
        <v>2197</v>
      </c>
      <c r="AM238" s="342" t="s">
        <v>2462</v>
      </c>
      <c r="AN238" s="342" t="s">
        <v>2462</v>
      </c>
    </row>
    <row r="239" spans="1:40">
      <c r="A239" s="342" t="s">
        <v>2310</v>
      </c>
      <c r="B239" s="342">
        <v>353</v>
      </c>
      <c r="C239" s="343">
        <v>353</v>
      </c>
      <c r="D239" s="343">
        <v>53012</v>
      </c>
      <c r="E239" s="343">
        <v>24088</v>
      </c>
      <c r="F239" s="343">
        <v>1307</v>
      </c>
      <c r="G239" s="343">
        <v>0</v>
      </c>
      <c r="H239" s="343">
        <v>0</v>
      </c>
      <c r="I239" s="343">
        <v>0</v>
      </c>
      <c r="J239" s="343">
        <v>54672</v>
      </c>
      <c r="K239" s="343">
        <v>24441</v>
      </c>
      <c r="L239" s="343">
        <v>1571</v>
      </c>
      <c r="M239" s="343">
        <v>0</v>
      </c>
      <c r="N239" s="343">
        <v>0</v>
      </c>
      <c r="O239" s="343">
        <v>0</v>
      </c>
      <c r="P239" s="343">
        <v>0</v>
      </c>
      <c r="Q239" s="343">
        <v>0</v>
      </c>
      <c r="R239" s="343">
        <v>0</v>
      </c>
      <c r="S239" s="343">
        <v>0</v>
      </c>
      <c r="T239" s="343">
        <v>0</v>
      </c>
      <c r="U239" s="343">
        <v>0</v>
      </c>
      <c r="V239" s="343">
        <v>1571</v>
      </c>
      <c r="W239" s="343">
        <v>0</v>
      </c>
      <c r="X239" s="343">
        <v>56243</v>
      </c>
      <c r="Y239" s="343">
        <v>24441</v>
      </c>
      <c r="Z239" s="343">
        <v>6340</v>
      </c>
      <c r="AA239" s="343">
        <v>5953</v>
      </c>
      <c r="AB239" s="343">
        <v>0</v>
      </c>
      <c r="AC239" s="343">
        <v>0</v>
      </c>
      <c r="AD239" s="343">
        <v>111</v>
      </c>
      <c r="AE239" s="343">
        <v>0</v>
      </c>
      <c r="AF239" s="343">
        <v>0</v>
      </c>
      <c r="AG239" s="343">
        <v>0</v>
      </c>
      <c r="AH239" s="343">
        <v>6451</v>
      </c>
      <c r="AI239" s="343">
        <v>5953</v>
      </c>
      <c r="AJ239" s="343">
        <v>0</v>
      </c>
      <c r="AK239" s="343">
        <v>0</v>
      </c>
      <c r="AL239" s="342" t="s">
        <v>2308</v>
      </c>
      <c r="AM239" s="342" t="s">
        <v>2462</v>
      </c>
      <c r="AN239" s="342" t="s">
        <v>2462</v>
      </c>
    </row>
    <row r="240" spans="1:40">
      <c r="A240" s="342" t="s">
        <v>1678</v>
      </c>
      <c r="B240" s="342">
        <v>1469</v>
      </c>
      <c r="C240" s="343">
        <v>0</v>
      </c>
      <c r="D240" s="343">
        <v>20536</v>
      </c>
      <c r="E240" s="343">
        <v>0</v>
      </c>
      <c r="F240" s="343">
        <v>3091</v>
      </c>
      <c r="G240" s="343">
        <v>0</v>
      </c>
      <c r="H240" s="343">
        <v>484</v>
      </c>
      <c r="I240" s="343">
        <v>0</v>
      </c>
      <c r="J240" s="343">
        <v>25580</v>
      </c>
      <c r="K240" s="343">
        <v>0</v>
      </c>
      <c r="L240" s="343">
        <v>2442</v>
      </c>
      <c r="M240" s="343">
        <v>0</v>
      </c>
      <c r="N240" s="343">
        <v>0</v>
      </c>
      <c r="O240" s="343">
        <v>0</v>
      </c>
      <c r="P240" s="343">
        <v>0</v>
      </c>
      <c r="Q240" s="343">
        <v>0</v>
      </c>
      <c r="R240" s="343">
        <v>0</v>
      </c>
      <c r="S240" s="343">
        <v>0</v>
      </c>
      <c r="T240" s="343">
        <v>0</v>
      </c>
      <c r="U240" s="343">
        <v>0</v>
      </c>
      <c r="V240" s="343">
        <v>2442</v>
      </c>
      <c r="W240" s="343">
        <v>0</v>
      </c>
      <c r="X240" s="343">
        <v>28022</v>
      </c>
      <c r="Y240" s="343">
        <v>0</v>
      </c>
      <c r="Z240" s="343">
        <v>60</v>
      </c>
      <c r="AA240" s="343">
        <v>0</v>
      </c>
      <c r="AB240" s="343">
        <v>0</v>
      </c>
      <c r="AC240" s="343">
        <v>0</v>
      </c>
      <c r="AD240" s="343">
        <v>0</v>
      </c>
      <c r="AE240" s="343">
        <v>0</v>
      </c>
      <c r="AF240" s="343">
        <v>0</v>
      </c>
      <c r="AG240" s="343">
        <v>0</v>
      </c>
      <c r="AH240" s="343">
        <v>60</v>
      </c>
      <c r="AI240" s="343">
        <v>0</v>
      </c>
      <c r="AJ240" s="343">
        <v>0</v>
      </c>
      <c r="AK240" s="343">
        <v>0</v>
      </c>
      <c r="AL240" s="342" t="s">
        <v>1676</v>
      </c>
      <c r="AM240" s="342" t="s">
        <v>2462</v>
      </c>
      <c r="AN240" s="342" t="s">
        <v>2462</v>
      </c>
    </row>
    <row r="241" spans="1:40">
      <c r="A241" s="342" t="s">
        <v>1734</v>
      </c>
      <c r="B241" s="342">
        <v>0</v>
      </c>
      <c r="C241" s="343">
        <v>0</v>
      </c>
      <c r="D241" s="343">
        <v>58793</v>
      </c>
      <c r="E241" s="343">
        <v>0</v>
      </c>
      <c r="F241" s="343">
        <v>1986</v>
      </c>
      <c r="G241" s="343">
        <v>0</v>
      </c>
      <c r="H241" s="343">
        <v>0</v>
      </c>
      <c r="I241" s="343">
        <v>0</v>
      </c>
      <c r="J241" s="343">
        <v>60779</v>
      </c>
      <c r="K241" s="343">
        <v>0</v>
      </c>
      <c r="L241" s="343">
        <v>9672</v>
      </c>
      <c r="M241" s="343">
        <v>0</v>
      </c>
      <c r="N241" s="343">
        <v>0</v>
      </c>
      <c r="O241" s="343">
        <v>0</v>
      </c>
      <c r="P241" s="343">
        <v>0</v>
      </c>
      <c r="Q241" s="343">
        <v>0</v>
      </c>
      <c r="R241" s="343">
        <v>0</v>
      </c>
      <c r="S241" s="343">
        <v>0</v>
      </c>
      <c r="T241" s="343">
        <v>0</v>
      </c>
      <c r="U241" s="343">
        <v>0</v>
      </c>
      <c r="V241" s="343">
        <v>9672</v>
      </c>
      <c r="W241" s="343">
        <v>0</v>
      </c>
      <c r="X241" s="343">
        <v>70451</v>
      </c>
      <c r="Y241" s="343">
        <v>0</v>
      </c>
      <c r="Z241" s="343">
        <v>71</v>
      </c>
      <c r="AA241" s="343">
        <v>0</v>
      </c>
      <c r="AB241" s="343">
        <v>0</v>
      </c>
      <c r="AC241" s="343">
        <v>0</v>
      </c>
      <c r="AD241" s="343">
        <v>0</v>
      </c>
      <c r="AE241" s="343">
        <v>0</v>
      </c>
      <c r="AF241" s="343">
        <v>0</v>
      </c>
      <c r="AG241" s="343">
        <v>0</v>
      </c>
      <c r="AH241" s="343">
        <v>71</v>
      </c>
      <c r="AI241" s="343">
        <v>0</v>
      </c>
      <c r="AJ241" s="343">
        <v>0</v>
      </c>
      <c r="AK241" s="343">
        <v>0</v>
      </c>
      <c r="AL241" s="342" t="s">
        <v>1732</v>
      </c>
      <c r="AM241" s="342" t="s">
        <v>2462</v>
      </c>
      <c r="AN241" s="342" t="s">
        <v>2462</v>
      </c>
    </row>
    <row r="242" spans="1:40">
      <c r="A242" s="342" t="s">
        <v>2079</v>
      </c>
      <c r="B242" s="342">
        <v>8311</v>
      </c>
      <c r="C242" s="343">
        <v>0</v>
      </c>
      <c r="D242" s="343">
        <v>20630</v>
      </c>
      <c r="E242" s="343">
        <v>0</v>
      </c>
      <c r="F242" s="343">
        <v>2663</v>
      </c>
      <c r="G242" s="343">
        <v>0</v>
      </c>
      <c r="H242" s="343">
        <v>35</v>
      </c>
      <c r="I242" s="343">
        <v>0</v>
      </c>
      <c r="J242" s="343">
        <v>31639</v>
      </c>
      <c r="K242" s="343">
        <v>0</v>
      </c>
      <c r="L242" s="343">
        <v>3528</v>
      </c>
      <c r="M242" s="343">
        <v>0</v>
      </c>
      <c r="N242" s="343">
        <v>0</v>
      </c>
      <c r="O242" s="343">
        <v>0</v>
      </c>
      <c r="P242" s="343">
        <v>850</v>
      </c>
      <c r="Q242" s="343">
        <v>0</v>
      </c>
      <c r="R242" s="343">
        <v>0</v>
      </c>
      <c r="S242" s="343">
        <v>0</v>
      </c>
      <c r="T242" s="343">
        <v>0</v>
      </c>
      <c r="U242" s="343">
        <v>0</v>
      </c>
      <c r="V242" s="343">
        <v>4378</v>
      </c>
      <c r="W242" s="343">
        <v>0</v>
      </c>
      <c r="X242" s="343">
        <v>36017</v>
      </c>
      <c r="Y242" s="343">
        <v>0</v>
      </c>
      <c r="Z242" s="343">
        <v>133</v>
      </c>
      <c r="AA242" s="343">
        <v>0</v>
      </c>
      <c r="AB242" s="343">
        <v>0</v>
      </c>
      <c r="AC242" s="343">
        <v>0</v>
      </c>
      <c r="AD242" s="343">
        <v>47</v>
      </c>
      <c r="AE242" s="343">
        <v>0</v>
      </c>
      <c r="AF242" s="343">
        <v>0</v>
      </c>
      <c r="AG242" s="343">
        <v>0</v>
      </c>
      <c r="AH242" s="343">
        <v>180</v>
      </c>
      <c r="AI242" s="343">
        <v>0</v>
      </c>
      <c r="AJ242" s="343">
        <v>0</v>
      </c>
      <c r="AK242" s="343">
        <v>0</v>
      </c>
      <c r="AL242" s="342" t="s">
        <v>2077</v>
      </c>
      <c r="AM242" s="342" t="s">
        <v>2462</v>
      </c>
      <c r="AN242" s="342" t="s">
        <v>2462</v>
      </c>
    </row>
    <row r="243" spans="1:40">
      <c r="A243" s="342" t="s">
        <v>1995</v>
      </c>
      <c r="B243" s="342">
        <v>252</v>
      </c>
      <c r="C243" s="343">
        <v>0</v>
      </c>
      <c r="D243" s="343">
        <v>20433</v>
      </c>
      <c r="E243" s="343">
        <v>0</v>
      </c>
      <c r="F243" s="343">
        <v>1446</v>
      </c>
      <c r="G243" s="343">
        <v>0</v>
      </c>
      <c r="H243" s="343">
        <v>868</v>
      </c>
      <c r="I243" s="343">
        <v>0</v>
      </c>
      <c r="J243" s="343">
        <v>22999</v>
      </c>
      <c r="K243" s="343">
        <v>0</v>
      </c>
      <c r="L243" s="343">
        <v>2155</v>
      </c>
      <c r="M243" s="343">
        <v>0</v>
      </c>
      <c r="N243" s="343">
        <v>0</v>
      </c>
      <c r="O243" s="343">
        <v>0</v>
      </c>
      <c r="P243" s="343">
        <v>0</v>
      </c>
      <c r="Q243" s="343">
        <v>0</v>
      </c>
      <c r="R243" s="343">
        <v>0</v>
      </c>
      <c r="S243" s="343">
        <v>0</v>
      </c>
      <c r="T243" s="343">
        <v>0</v>
      </c>
      <c r="U243" s="343">
        <v>0</v>
      </c>
      <c r="V243" s="343">
        <v>2155</v>
      </c>
      <c r="W243" s="343">
        <v>0</v>
      </c>
      <c r="X243" s="343">
        <v>25154</v>
      </c>
      <c r="Y243" s="343">
        <v>0</v>
      </c>
      <c r="Z243" s="343">
        <v>3303</v>
      </c>
      <c r="AA243" s="343">
        <v>0</v>
      </c>
      <c r="AB243" s="343">
        <v>77</v>
      </c>
      <c r="AC243" s="343">
        <v>0</v>
      </c>
      <c r="AD243" s="343">
        <v>0</v>
      </c>
      <c r="AE243" s="343">
        <v>0</v>
      </c>
      <c r="AF243" s="343">
        <v>0</v>
      </c>
      <c r="AG243" s="343">
        <v>0</v>
      </c>
      <c r="AH243" s="343">
        <v>3380</v>
      </c>
      <c r="AI243" s="343">
        <v>0</v>
      </c>
      <c r="AJ243" s="343">
        <v>0</v>
      </c>
      <c r="AK243" s="343">
        <v>0</v>
      </c>
      <c r="AL243" s="342" t="s">
        <v>1993</v>
      </c>
      <c r="AM243" s="342" t="s">
        <v>2462</v>
      </c>
      <c r="AN243" s="342" t="s">
        <v>2462</v>
      </c>
    </row>
    <row r="244" spans="1:40">
      <c r="A244" s="342" t="s">
        <v>2325</v>
      </c>
      <c r="B244" s="342">
        <v>10951</v>
      </c>
      <c r="C244" s="343">
        <v>0</v>
      </c>
      <c r="D244" s="343">
        <v>30103</v>
      </c>
      <c r="E244" s="343">
        <v>0</v>
      </c>
      <c r="F244" s="343">
        <v>3109</v>
      </c>
      <c r="G244" s="343">
        <v>0</v>
      </c>
      <c r="H244" s="343">
        <v>2658</v>
      </c>
      <c r="I244" s="343">
        <v>0</v>
      </c>
      <c r="J244" s="343">
        <v>46821</v>
      </c>
      <c r="K244" s="343">
        <v>0</v>
      </c>
      <c r="L244" s="343">
        <v>4055</v>
      </c>
      <c r="M244" s="343">
        <v>0</v>
      </c>
      <c r="N244" s="343">
        <v>0</v>
      </c>
      <c r="O244" s="343">
        <v>0</v>
      </c>
      <c r="P244" s="343">
        <v>540</v>
      </c>
      <c r="Q244" s="343">
        <v>0</v>
      </c>
      <c r="R244" s="343">
        <v>0</v>
      </c>
      <c r="S244" s="343">
        <v>0</v>
      </c>
      <c r="T244" s="343">
        <v>0</v>
      </c>
      <c r="U244" s="343">
        <v>0</v>
      </c>
      <c r="V244" s="343">
        <v>4595</v>
      </c>
      <c r="W244" s="343">
        <v>0</v>
      </c>
      <c r="X244" s="343">
        <v>51416</v>
      </c>
      <c r="Y244" s="343">
        <v>0</v>
      </c>
      <c r="Z244" s="343">
        <v>0</v>
      </c>
      <c r="AA244" s="343">
        <v>0</v>
      </c>
      <c r="AB244" s="343">
        <v>0</v>
      </c>
      <c r="AC244" s="343">
        <v>0</v>
      </c>
      <c r="AD244" s="343">
        <v>0</v>
      </c>
      <c r="AE244" s="343">
        <v>0</v>
      </c>
      <c r="AF244" s="343">
        <v>0</v>
      </c>
      <c r="AG244" s="343">
        <v>0</v>
      </c>
      <c r="AH244" s="343">
        <v>0</v>
      </c>
      <c r="AI244" s="343">
        <v>0</v>
      </c>
      <c r="AJ244" s="343">
        <v>0</v>
      </c>
      <c r="AK244" s="343">
        <v>0</v>
      </c>
      <c r="AL244" s="342" t="s">
        <v>2323</v>
      </c>
      <c r="AM244" s="342" t="s">
        <v>2462</v>
      </c>
      <c r="AN244" s="342" t="s">
        <v>2462</v>
      </c>
    </row>
    <row r="245" spans="1:40">
      <c r="A245" s="342" t="s">
        <v>1159</v>
      </c>
      <c r="B245" s="342">
        <v>5866</v>
      </c>
      <c r="C245" s="343">
        <v>837</v>
      </c>
      <c r="D245" s="343">
        <v>55752</v>
      </c>
      <c r="E245" s="343">
        <v>17477</v>
      </c>
      <c r="F245" s="343">
        <v>1991</v>
      </c>
      <c r="G245" s="343">
        <v>931</v>
      </c>
      <c r="H245" s="343">
        <v>453</v>
      </c>
      <c r="I245" s="343">
        <v>453</v>
      </c>
      <c r="J245" s="343">
        <v>64062</v>
      </c>
      <c r="K245" s="343">
        <v>19698</v>
      </c>
      <c r="L245" s="343">
        <v>4458</v>
      </c>
      <c r="M245" s="343">
        <v>0</v>
      </c>
      <c r="N245" s="343">
        <v>0</v>
      </c>
      <c r="O245" s="343">
        <v>0</v>
      </c>
      <c r="P245" s="343">
        <v>0</v>
      </c>
      <c r="Q245" s="343">
        <v>0</v>
      </c>
      <c r="R245" s="343">
        <v>0</v>
      </c>
      <c r="S245" s="343">
        <v>0</v>
      </c>
      <c r="T245" s="343">
        <v>2449</v>
      </c>
      <c r="U245" s="343">
        <v>0</v>
      </c>
      <c r="V245" s="343">
        <v>6907</v>
      </c>
      <c r="W245" s="343">
        <v>0</v>
      </c>
      <c r="X245" s="343">
        <v>70969</v>
      </c>
      <c r="Y245" s="343">
        <v>19698</v>
      </c>
      <c r="Z245" s="343">
        <v>3403</v>
      </c>
      <c r="AA245" s="343">
        <v>0</v>
      </c>
      <c r="AB245" s="343">
        <v>0</v>
      </c>
      <c r="AC245" s="343">
        <v>0</v>
      </c>
      <c r="AD245" s="343">
        <v>0</v>
      </c>
      <c r="AE245" s="343">
        <v>0</v>
      </c>
      <c r="AF245" s="343">
        <v>0</v>
      </c>
      <c r="AG245" s="343">
        <v>0</v>
      </c>
      <c r="AH245" s="343">
        <v>3403</v>
      </c>
      <c r="AI245" s="343">
        <v>0</v>
      </c>
      <c r="AJ245" s="343">
        <v>0</v>
      </c>
      <c r="AK245" s="343">
        <v>0</v>
      </c>
      <c r="AL245" s="342" t="s">
        <v>1157</v>
      </c>
      <c r="AM245" s="342" t="s">
        <v>2462</v>
      </c>
      <c r="AN245" s="342" t="s">
        <v>2462</v>
      </c>
    </row>
    <row r="246" spans="1:40">
      <c r="A246" s="342" t="s">
        <v>1407</v>
      </c>
      <c r="B246" s="342">
        <v>4462</v>
      </c>
      <c r="C246" s="343">
        <v>4385</v>
      </c>
      <c r="D246" s="343">
        <v>43542</v>
      </c>
      <c r="E246" s="343">
        <v>21684</v>
      </c>
      <c r="F246" s="343">
        <v>3304</v>
      </c>
      <c r="G246" s="343">
        <v>0</v>
      </c>
      <c r="H246" s="343">
        <v>662</v>
      </c>
      <c r="I246" s="343">
        <v>141</v>
      </c>
      <c r="J246" s="343">
        <v>51970</v>
      </c>
      <c r="K246" s="343">
        <v>26210</v>
      </c>
      <c r="L246" s="343">
        <v>2671</v>
      </c>
      <c r="M246" s="343">
        <v>0</v>
      </c>
      <c r="N246" s="343">
        <v>0</v>
      </c>
      <c r="O246" s="343">
        <v>0</v>
      </c>
      <c r="P246" s="343">
        <v>0</v>
      </c>
      <c r="Q246" s="343">
        <v>0</v>
      </c>
      <c r="R246" s="343">
        <v>0</v>
      </c>
      <c r="S246" s="343">
        <v>0</v>
      </c>
      <c r="T246" s="343">
        <v>0</v>
      </c>
      <c r="U246" s="343">
        <v>0</v>
      </c>
      <c r="V246" s="343">
        <v>2671</v>
      </c>
      <c r="W246" s="343">
        <v>0</v>
      </c>
      <c r="X246" s="343">
        <v>54641</v>
      </c>
      <c r="Y246" s="343">
        <v>26210</v>
      </c>
      <c r="Z246" s="343">
        <v>6290</v>
      </c>
      <c r="AA246" s="343">
        <v>4149</v>
      </c>
      <c r="AB246" s="343">
        <v>0</v>
      </c>
      <c r="AC246" s="343">
        <v>0</v>
      </c>
      <c r="AD246" s="343">
        <v>0</v>
      </c>
      <c r="AE246" s="343">
        <v>0</v>
      </c>
      <c r="AF246" s="343">
        <v>0</v>
      </c>
      <c r="AG246" s="343">
        <v>0</v>
      </c>
      <c r="AH246" s="343">
        <v>6290</v>
      </c>
      <c r="AI246" s="343">
        <v>4149</v>
      </c>
      <c r="AJ246" s="343">
        <v>0</v>
      </c>
      <c r="AK246" s="343">
        <v>0</v>
      </c>
      <c r="AL246" s="342" t="s">
        <v>1405</v>
      </c>
      <c r="AM246" s="342" t="s">
        <v>2462</v>
      </c>
      <c r="AN246" s="342" t="s">
        <v>2462</v>
      </c>
    </row>
    <row r="247" spans="1:40">
      <c r="A247" s="342" t="s">
        <v>1971</v>
      </c>
      <c r="B247" s="342">
        <v>7454</v>
      </c>
      <c r="C247" s="343">
        <v>5543</v>
      </c>
      <c r="D247" s="343">
        <v>68923</v>
      </c>
      <c r="E247" s="343">
        <v>18135</v>
      </c>
      <c r="F247" s="343">
        <v>7120</v>
      </c>
      <c r="G247" s="343">
        <v>0</v>
      </c>
      <c r="H247" s="343">
        <v>157</v>
      </c>
      <c r="I247" s="343">
        <v>104</v>
      </c>
      <c r="J247" s="343">
        <v>83654</v>
      </c>
      <c r="K247" s="343">
        <v>23782</v>
      </c>
      <c r="L247" s="343">
        <v>4313</v>
      </c>
      <c r="M247" s="343">
        <v>10</v>
      </c>
      <c r="N247" s="343">
        <v>0</v>
      </c>
      <c r="O247" s="343">
        <v>0</v>
      </c>
      <c r="P247" s="343">
        <v>0</v>
      </c>
      <c r="Q247" s="343">
        <v>0</v>
      </c>
      <c r="R247" s="343">
        <v>0</v>
      </c>
      <c r="S247" s="343">
        <v>0</v>
      </c>
      <c r="T247" s="343">
        <v>0</v>
      </c>
      <c r="U247" s="343">
        <v>0</v>
      </c>
      <c r="V247" s="343">
        <v>4313</v>
      </c>
      <c r="W247" s="343">
        <v>10</v>
      </c>
      <c r="X247" s="343">
        <v>87967</v>
      </c>
      <c r="Y247" s="343">
        <v>23782</v>
      </c>
      <c r="Z247" s="343">
        <v>9861</v>
      </c>
      <c r="AA247" s="343">
        <v>8596</v>
      </c>
      <c r="AB247" s="343">
        <v>0</v>
      </c>
      <c r="AC247" s="343">
        <v>0</v>
      </c>
      <c r="AD247" s="343">
        <v>34</v>
      </c>
      <c r="AE247" s="343">
        <v>0</v>
      </c>
      <c r="AF247" s="343">
        <v>0</v>
      </c>
      <c r="AG247" s="343">
        <v>0</v>
      </c>
      <c r="AH247" s="343">
        <v>9895</v>
      </c>
      <c r="AI247" s="343">
        <v>8596</v>
      </c>
      <c r="AJ247" s="343">
        <v>0</v>
      </c>
      <c r="AK247" s="343">
        <v>0</v>
      </c>
      <c r="AL247" s="342" t="s">
        <v>1969</v>
      </c>
      <c r="AM247" s="342" t="s">
        <v>2462</v>
      </c>
      <c r="AN247" s="342" t="s">
        <v>2462</v>
      </c>
    </row>
    <row r="248" spans="1:40">
      <c r="A248" s="342" t="s">
        <v>2001</v>
      </c>
      <c r="B248" s="342">
        <v>10777</v>
      </c>
      <c r="C248" s="343">
        <v>7799</v>
      </c>
      <c r="D248" s="343">
        <v>99616</v>
      </c>
      <c r="E248" s="343">
        <v>29069</v>
      </c>
      <c r="F248" s="343">
        <v>1694</v>
      </c>
      <c r="G248" s="343">
        <v>49</v>
      </c>
      <c r="H248" s="343">
        <v>0</v>
      </c>
      <c r="I248" s="343">
        <v>0</v>
      </c>
      <c r="J248" s="343">
        <v>112087</v>
      </c>
      <c r="K248" s="343">
        <v>36917</v>
      </c>
      <c r="L248" s="343">
        <v>4588</v>
      </c>
      <c r="M248" s="343">
        <v>0</v>
      </c>
      <c r="N248" s="343">
        <v>0</v>
      </c>
      <c r="O248" s="343">
        <v>0</v>
      </c>
      <c r="P248" s="343">
        <v>13206</v>
      </c>
      <c r="Q248" s="343">
        <v>0</v>
      </c>
      <c r="R248" s="343">
        <v>0</v>
      </c>
      <c r="S248" s="343">
        <v>0</v>
      </c>
      <c r="T248" s="343">
        <v>0</v>
      </c>
      <c r="U248" s="343">
        <v>0</v>
      </c>
      <c r="V248" s="343">
        <v>17794</v>
      </c>
      <c r="W248" s="343">
        <v>0</v>
      </c>
      <c r="X248" s="343">
        <v>129881</v>
      </c>
      <c r="Y248" s="343">
        <v>36917</v>
      </c>
      <c r="Z248" s="343">
        <v>13897</v>
      </c>
      <c r="AA248" s="343">
        <v>10656</v>
      </c>
      <c r="AB248" s="343">
        <v>0</v>
      </c>
      <c r="AC248" s="343">
        <v>0</v>
      </c>
      <c r="AD248" s="343">
        <v>0</v>
      </c>
      <c r="AE248" s="343">
        <v>0</v>
      </c>
      <c r="AF248" s="343">
        <v>0</v>
      </c>
      <c r="AG248" s="343">
        <v>0</v>
      </c>
      <c r="AH248" s="343">
        <v>13897</v>
      </c>
      <c r="AI248" s="343">
        <v>10656</v>
      </c>
      <c r="AJ248" s="343">
        <v>0</v>
      </c>
      <c r="AK248" s="343">
        <v>0</v>
      </c>
      <c r="AL248" s="342" t="s">
        <v>1999</v>
      </c>
      <c r="AM248" s="342" t="s">
        <v>2462</v>
      </c>
      <c r="AN248" s="342" t="s">
        <v>2462</v>
      </c>
    </row>
    <row r="249" spans="1:40">
      <c r="A249" s="342" t="s">
        <v>1803</v>
      </c>
      <c r="B249" s="342">
        <v>6683</v>
      </c>
      <c r="C249" s="343">
        <v>6683</v>
      </c>
      <c r="D249" s="343">
        <v>50812</v>
      </c>
      <c r="E249" s="343">
        <v>25653</v>
      </c>
      <c r="F249" s="343">
        <v>3316</v>
      </c>
      <c r="G249" s="343">
        <v>1729</v>
      </c>
      <c r="H249" s="343">
        <v>0</v>
      </c>
      <c r="I249" s="343">
        <v>0</v>
      </c>
      <c r="J249" s="343">
        <v>60811</v>
      </c>
      <c r="K249" s="343">
        <v>34065</v>
      </c>
      <c r="L249" s="343">
        <v>17138</v>
      </c>
      <c r="M249" s="343">
        <v>0</v>
      </c>
      <c r="N249" s="343">
        <v>2942</v>
      </c>
      <c r="O249" s="343">
        <v>0</v>
      </c>
      <c r="P249" s="343">
        <v>0</v>
      </c>
      <c r="Q249" s="343">
        <v>0</v>
      </c>
      <c r="R249" s="343">
        <v>0</v>
      </c>
      <c r="S249" s="343">
        <v>0</v>
      </c>
      <c r="T249" s="343">
        <v>0</v>
      </c>
      <c r="U249" s="343">
        <v>0</v>
      </c>
      <c r="V249" s="343">
        <v>17138</v>
      </c>
      <c r="W249" s="343">
        <v>0</v>
      </c>
      <c r="X249" s="343">
        <v>77949</v>
      </c>
      <c r="Y249" s="343">
        <v>34065</v>
      </c>
      <c r="Z249" s="343">
        <v>8140</v>
      </c>
      <c r="AA249" s="343">
        <v>6544</v>
      </c>
      <c r="AB249" s="343">
        <v>0</v>
      </c>
      <c r="AC249" s="343">
        <v>0</v>
      </c>
      <c r="AD249" s="343">
        <v>25</v>
      </c>
      <c r="AE249" s="343">
        <v>0</v>
      </c>
      <c r="AF249" s="343">
        <v>0</v>
      </c>
      <c r="AG249" s="343">
        <v>0</v>
      </c>
      <c r="AH249" s="343">
        <v>8165</v>
      </c>
      <c r="AI249" s="343">
        <v>6544</v>
      </c>
      <c r="AJ249" s="343">
        <v>0</v>
      </c>
      <c r="AK249" s="343">
        <v>0</v>
      </c>
      <c r="AL249" s="342" t="s">
        <v>1801</v>
      </c>
      <c r="AM249" s="342" t="s">
        <v>2462</v>
      </c>
      <c r="AN249" s="342" t="s">
        <v>2462</v>
      </c>
    </row>
    <row r="250" spans="1:40">
      <c r="A250" s="342" t="s">
        <v>1854</v>
      </c>
      <c r="B250" s="342">
        <v>379</v>
      </c>
      <c r="C250" s="343">
        <v>379</v>
      </c>
      <c r="D250" s="343">
        <v>40035</v>
      </c>
      <c r="E250" s="343">
        <v>19372</v>
      </c>
      <c r="F250" s="343">
        <v>2405</v>
      </c>
      <c r="G250" s="343">
        <v>524</v>
      </c>
      <c r="H250" s="343">
        <v>677</v>
      </c>
      <c r="I250" s="343">
        <v>0</v>
      </c>
      <c r="J250" s="343">
        <v>43496</v>
      </c>
      <c r="K250" s="343">
        <v>20275</v>
      </c>
      <c r="L250" s="343">
        <v>8789</v>
      </c>
      <c r="M250" s="343">
        <v>0</v>
      </c>
      <c r="N250" s="343">
        <v>0</v>
      </c>
      <c r="O250" s="343">
        <v>0</v>
      </c>
      <c r="P250" s="343">
        <v>0</v>
      </c>
      <c r="Q250" s="343">
        <v>0</v>
      </c>
      <c r="R250" s="343">
        <v>0</v>
      </c>
      <c r="S250" s="343">
        <v>0</v>
      </c>
      <c r="T250" s="343">
        <v>1328</v>
      </c>
      <c r="U250" s="343">
        <v>0</v>
      </c>
      <c r="V250" s="343">
        <v>10117</v>
      </c>
      <c r="W250" s="343">
        <v>0</v>
      </c>
      <c r="X250" s="343">
        <v>53613</v>
      </c>
      <c r="Y250" s="343">
        <v>20275</v>
      </c>
      <c r="Z250" s="343">
        <v>7702</v>
      </c>
      <c r="AA250" s="343">
        <v>2405</v>
      </c>
      <c r="AB250" s="343">
        <v>0</v>
      </c>
      <c r="AC250" s="343">
        <v>0</v>
      </c>
      <c r="AD250" s="343">
        <v>0</v>
      </c>
      <c r="AE250" s="343">
        <v>0</v>
      </c>
      <c r="AF250" s="343">
        <v>0</v>
      </c>
      <c r="AG250" s="343">
        <v>0</v>
      </c>
      <c r="AH250" s="343">
        <v>7702</v>
      </c>
      <c r="AI250" s="343">
        <v>2405</v>
      </c>
      <c r="AJ250" s="343">
        <v>0</v>
      </c>
      <c r="AK250" s="343">
        <v>0</v>
      </c>
      <c r="AL250" s="342" t="s">
        <v>1852</v>
      </c>
      <c r="AM250" s="342" t="s">
        <v>2462</v>
      </c>
      <c r="AN250" s="342" t="s">
        <v>2462</v>
      </c>
    </row>
    <row r="251" spans="1:40">
      <c r="A251" s="342" t="s">
        <v>2052</v>
      </c>
      <c r="B251" s="342">
        <v>1035</v>
      </c>
      <c r="C251" s="343">
        <v>138</v>
      </c>
      <c r="D251" s="343">
        <v>52640</v>
      </c>
      <c r="E251" s="343">
        <v>16254</v>
      </c>
      <c r="F251" s="343">
        <v>4314</v>
      </c>
      <c r="G251" s="343">
        <v>0</v>
      </c>
      <c r="H251" s="343">
        <v>1030</v>
      </c>
      <c r="I251" s="343">
        <v>0</v>
      </c>
      <c r="J251" s="343">
        <v>59019</v>
      </c>
      <c r="K251" s="343">
        <v>16392</v>
      </c>
      <c r="L251" s="343">
        <v>1327</v>
      </c>
      <c r="M251" s="343">
        <v>34</v>
      </c>
      <c r="N251" s="343">
        <v>0</v>
      </c>
      <c r="O251" s="343">
        <v>0</v>
      </c>
      <c r="P251" s="343">
        <v>0</v>
      </c>
      <c r="Q251" s="343">
        <v>0</v>
      </c>
      <c r="R251" s="343">
        <v>0</v>
      </c>
      <c r="S251" s="343">
        <v>0</v>
      </c>
      <c r="T251" s="343">
        <v>0</v>
      </c>
      <c r="U251" s="343">
        <v>0</v>
      </c>
      <c r="V251" s="343">
        <v>1327</v>
      </c>
      <c r="W251" s="343">
        <v>34</v>
      </c>
      <c r="X251" s="343">
        <v>60346</v>
      </c>
      <c r="Y251" s="343">
        <v>16392</v>
      </c>
      <c r="Z251" s="343">
        <v>5004</v>
      </c>
      <c r="AA251" s="343">
        <v>2175</v>
      </c>
      <c r="AB251" s="343">
        <v>0</v>
      </c>
      <c r="AC251" s="343">
        <v>0</v>
      </c>
      <c r="AD251" s="343">
        <v>12724</v>
      </c>
      <c r="AE251" s="343">
        <v>0</v>
      </c>
      <c r="AF251" s="343">
        <v>0</v>
      </c>
      <c r="AG251" s="343">
        <v>0</v>
      </c>
      <c r="AH251" s="343">
        <v>17728</v>
      </c>
      <c r="AI251" s="343">
        <v>2175</v>
      </c>
      <c r="AJ251" s="343">
        <v>0</v>
      </c>
      <c r="AK251" s="343">
        <v>0</v>
      </c>
      <c r="AL251" s="342" t="s">
        <v>2050</v>
      </c>
      <c r="AM251" s="342" t="s">
        <v>2462</v>
      </c>
      <c r="AN251" s="342" t="s">
        <v>2462</v>
      </c>
    </row>
    <row r="252" spans="1:40">
      <c r="A252" s="342" t="s">
        <v>2121</v>
      </c>
      <c r="B252" s="342">
        <v>8560</v>
      </c>
      <c r="C252" s="343">
        <v>0</v>
      </c>
      <c r="D252" s="343">
        <v>65106</v>
      </c>
      <c r="E252" s="343">
        <v>0</v>
      </c>
      <c r="F252" s="343">
        <v>4229</v>
      </c>
      <c r="G252" s="343">
        <v>0</v>
      </c>
      <c r="H252" s="343">
        <v>0</v>
      </c>
      <c r="I252" s="343">
        <v>0</v>
      </c>
      <c r="J252" s="343">
        <v>77895</v>
      </c>
      <c r="K252" s="343">
        <v>0</v>
      </c>
      <c r="L252" s="343">
        <v>3686</v>
      </c>
      <c r="M252" s="343">
        <v>0</v>
      </c>
      <c r="N252" s="343">
        <v>0</v>
      </c>
      <c r="O252" s="343">
        <v>0</v>
      </c>
      <c r="P252" s="343">
        <v>0</v>
      </c>
      <c r="Q252" s="343">
        <v>0</v>
      </c>
      <c r="R252" s="343">
        <v>0</v>
      </c>
      <c r="S252" s="343">
        <v>0</v>
      </c>
      <c r="T252" s="343">
        <v>0</v>
      </c>
      <c r="U252" s="343">
        <v>0</v>
      </c>
      <c r="V252" s="343">
        <v>3686</v>
      </c>
      <c r="W252" s="343">
        <v>0</v>
      </c>
      <c r="X252" s="343">
        <v>81581</v>
      </c>
      <c r="Y252" s="343">
        <v>0</v>
      </c>
      <c r="Z252" s="343">
        <v>532</v>
      </c>
      <c r="AA252" s="343">
        <v>0</v>
      </c>
      <c r="AB252" s="343">
        <v>0</v>
      </c>
      <c r="AC252" s="343">
        <v>0</v>
      </c>
      <c r="AD252" s="343">
        <v>100</v>
      </c>
      <c r="AE252" s="343">
        <v>0</v>
      </c>
      <c r="AF252" s="343">
        <v>0</v>
      </c>
      <c r="AG252" s="343">
        <v>0</v>
      </c>
      <c r="AH252" s="343">
        <v>632</v>
      </c>
      <c r="AI252" s="343">
        <v>0</v>
      </c>
      <c r="AJ252" s="343">
        <v>0</v>
      </c>
      <c r="AK252" s="343">
        <v>0</v>
      </c>
      <c r="AL252" s="342" t="s">
        <v>2119</v>
      </c>
      <c r="AM252" s="342" t="s">
        <v>2462</v>
      </c>
      <c r="AN252" s="342" t="s">
        <v>2462</v>
      </c>
    </row>
    <row r="253" spans="1:40">
      <c r="A253" s="342" t="s">
        <v>1191</v>
      </c>
      <c r="B253" s="342">
        <v>31768</v>
      </c>
      <c r="C253" s="343">
        <v>984</v>
      </c>
      <c r="D253" s="343">
        <v>138537</v>
      </c>
      <c r="E253" s="343">
        <v>90197</v>
      </c>
      <c r="F253" s="343">
        <v>8030</v>
      </c>
      <c r="G253" s="343">
        <v>1987</v>
      </c>
      <c r="H253" s="343">
        <v>0</v>
      </c>
      <c r="I253" s="343">
        <v>0</v>
      </c>
      <c r="J253" s="343">
        <v>178335</v>
      </c>
      <c r="K253" s="343">
        <v>93168</v>
      </c>
      <c r="L253" s="343">
        <v>17107</v>
      </c>
      <c r="M253" s="343">
        <v>0</v>
      </c>
      <c r="N253" s="343">
        <v>0</v>
      </c>
      <c r="O253" s="343">
        <v>0</v>
      </c>
      <c r="P253" s="343">
        <v>0</v>
      </c>
      <c r="Q253" s="343">
        <v>0</v>
      </c>
      <c r="R253" s="343">
        <v>0</v>
      </c>
      <c r="S253" s="343">
        <v>0</v>
      </c>
      <c r="T253" s="343">
        <v>0</v>
      </c>
      <c r="U253" s="343">
        <v>0</v>
      </c>
      <c r="V253" s="343">
        <v>17107</v>
      </c>
      <c r="W253" s="343">
        <v>0</v>
      </c>
      <c r="X253" s="343">
        <v>195442</v>
      </c>
      <c r="Y253" s="343">
        <v>93168</v>
      </c>
      <c r="Z253" s="343">
        <v>13957</v>
      </c>
      <c r="AA253" s="343">
        <v>0</v>
      </c>
      <c r="AB253" s="343">
        <v>0</v>
      </c>
      <c r="AC253" s="343">
        <v>0</v>
      </c>
      <c r="AD253" s="343">
        <v>0</v>
      </c>
      <c r="AE253" s="343">
        <v>0</v>
      </c>
      <c r="AF253" s="343">
        <v>0</v>
      </c>
      <c r="AG253" s="343">
        <v>0</v>
      </c>
      <c r="AH253" s="343">
        <v>13957</v>
      </c>
      <c r="AI253" s="343">
        <v>0</v>
      </c>
      <c r="AJ253" s="343">
        <v>0</v>
      </c>
      <c r="AK253" s="343">
        <v>0</v>
      </c>
      <c r="AL253" s="342" t="s">
        <v>1189</v>
      </c>
      <c r="AM253" s="342" t="s">
        <v>2462</v>
      </c>
      <c r="AN253" s="342" t="s">
        <v>2462</v>
      </c>
    </row>
    <row r="254" spans="1:40">
      <c r="A254" s="342" t="s">
        <v>1352</v>
      </c>
      <c r="B254" s="342">
        <v>6935</v>
      </c>
      <c r="C254" s="343">
        <v>0</v>
      </c>
      <c r="D254" s="343">
        <v>51441</v>
      </c>
      <c r="E254" s="343">
        <v>0</v>
      </c>
      <c r="F254" s="343">
        <v>1578</v>
      </c>
      <c r="G254" s="343">
        <v>0</v>
      </c>
      <c r="H254" s="343">
        <v>269</v>
      </c>
      <c r="I254" s="343">
        <v>0</v>
      </c>
      <c r="J254" s="343">
        <v>60223</v>
      </c>
      <c r="K254" s="343">
        <v>0</v>
      </c>
      <c r="L254" s="343">
        <v>9099</v>
      </c>
      <c r="M254" s="343">
        <v>0</v>
      </c>
      <c r="N254" s="343">
        <v>1122</v>
      </c>
      <c r="O254" s="343">
        <v>0</v>
      </c>
      <c r="P254" s="343">
        <v>4763</v>
      </c>
      <c r="Q254" s="343">
        <v>0</v>
      </c>
      <c r="R254" s="343">
        <v>0</v>
      </c>
      <c r="S254" s="343">
        <v>0</v>
      </c>
      <c r="T254" s="343">
        <v>0</v>
      </c>
      <c r="U254" s="343">
        <v>0</v>
      </c>
      <c r="V254" s="343">
        <v>13862</v>
      </c>
      <c r="W254" s="343">
        <v>0</v>
      </c>
      <c r="X254" s="343">
        <v>74085</v>
      </c>
      <c r="Y254" s="343">
        <v>0</v>
      </c>
      <c r="Z254" s="343">
        <v>413</v>
      </c>
      <c r="AA254" s="343">
        <v>0</v>
      </c>
      <c r="AB254" s="343">
        <v>0</v>
      </c>
      <c r="AC254" s="343">
        <v>0</v>
      </c>
      <c r="AD254" s="343">
        <v>580</v>
      </c>
      <c r="AE254" s="343">
        <v>0</v>
      </c>
      <c r="AF254" s="343">
        <v>0</v>
      </c>
      <c r="AG254" s="343">
        <v>0</v>
      </c>
      <c r="AH254" s="343">
        <v>993</v>
      </c>
      <c r="AI254" s="343">
        <v>0</v>
      </c>
      <c r="AJ254" s="343">
        <v>0</v>
      </c>
      <c r="AK254" s="343">
        <v>0</v>
      </c>
      <c r="AL254" s="342" t="s">
        <v>1350</v>
      </c>
      <c r="AM254" s="342" t="s">
        <v>2462</v>
      </c>
      <c r="AN254" s="342" t="s">
        <v>2462</v>
      </c>
    </row>
    <row r="255" spans="1:40">
      <c r="A255" s="342" t="s">
        <v>1422</v>
      </c>
      <c r="B255" s="342">
        <v>1048</v>
      </c>
      <c r="C255" s="343">
        <v>0</v>
      </c>
      <c r="D255" s="343">
        <v>37421</v>
      </c>
      <c r="E255" s="343">
        <v>0</v>
      </c>
      <c r="F255" s="343">
        <v>2288</v>
      </c>
      <c r="G255" s="343">
        <v>0</v>
      </c>
      <c r="H255" s="343">
        <v>0</v>
      </c>
      <c r="I255" s="343">
        <v>0</v>
      </c>
      <c r="J255" s="343">
        <v>40757</v>
      </c>
      <c r="K255" s="343">
        <v>0</v>
      </c>
      <c r="L255" s="343">
        <v>5637</v>
      </c>
      <c r="M255" s="343">
        <v>0</v>
      </c>
      <c r="N255" s="343">
        <v>0</v>
      </c>
      <c r="O255" s="343">
        <v>0</v>
      </c>
      <c r="P255" s="343">
        <v>0</v>
      </c>
      <c r="Q255" s="343">
        <v>0</v>
      </c>
      <c r="R255" s="343">
        <v>0</v>
      </c>
      <c r="S255" s="343">
        <v>0</v>
      </c>
      <c r="T255" s="343">
        <v>0</v>
      </c>
      <c r="U255" s="343">
        <v>0</v>
      </c>
      <c r="V255" s="343">
        <v>5637</v>
      </c>
      <c r="W255" s="343">
        <v>0</v>
      </c>
      <c r="X255" s="343">
        <v>46394</v>
      </c>
      <c r="Y255" s="343">
        <v>0</v>
      </c>
      <c r="Z255" s="343">
        <v>6800</v>
      </c>
      <c r="AA255" s="343">
        <v>0</v>
      </c>
      <c r="AB255" s="343">
        <v>0</v>
      </c>
      <c r="AC255" s="343">
        <v>0</v>
      </c>
      <c r="AD255" s="343">
        <v>40</v>
      </c>
      <c r="AE255" s="343">
        <v>0</v>
      </c>
      <c r="AF255" s="343">
        <v>0</v>
      </c>
      <c r="AG255" s="343">
        <v>0</v>
      </c>
      <c r="AH255" s="343">
        <v>6840</v>
      </c>
      <c r="AI255" s="343">
        <v>0</v>
      </c>
      <c r="AJ255" s="343">
        <v>0</v>
      </c>
      <c r="AK255" s="343">
        <v>0</v>
      </c>
      <c r="AL255" s="342" t="s">
        <v>1420</v>
      </c>
      <c r="AM255" s="342" t="s">
        <v>2462</v>
      </c>
      <c r="AN255" s="342" t="s">
        <v>2462</v>
      </c>
    </row>
    <row r="256" spans="1:40">
      <c r="A256" s="342" t="s">
        <v>1992</v>
      </c>
      <c r="B256" s="342">
        <v>5095</v>
      </c>
      <c r="C256" s="343">
        <v>3676</v>
      </c>
      <c r="D256" s="343">
        <v>77142</v>
      </c>
      <c r="E256" s="343">
        <v>42355</v>
      </c>
      <c r="F256" s="343">
        <v>947</v>
      </c>
      <c r="G256" s="343">
        <v>0</v>
      </c>
      <c r="H256" s="343">
        <v>0</v>
      </c>
      <c r="I256" s="343">
        <v>0</v>
      </c>
      <c r="J256" s="343">
        <v>83184</v>
      </c>
      <c r="K256" s="343">
        <v>46031</v>
      </c>
      <c r="L256" s="343">
        <v>2747</v>
      </c>
      <c r="M256" s="343">
        <v>0</v>
      </c>
      <c r="N256" s="343">
        <v>0</v>
      </c>
      <c r="O256" s="343">
        <v>0</v>
      </c>
      <c r="P256" s="343">
        <v>0</v>
      </c>
      <c r="Q256" s="343">
        <v>0</v>
      </c>
      <c r="R256" s="343">
        <v>0</v>
      </c>
      <c r="S256" s="343">
        <v>0</v>
      </c>
      <c r="T256" s="343">
        <v>0</v>
      </c>
      <c r="U256" s="343">
        <v>0</v>
      </c>
      <c r="V256" s="343">
        <v>2747</v>
      </c>
      <c r="W256" s="343">
        <v>0</v>
      </c>
      <c r="X256" s="343">
        <v>85931</v>
      </c>
      <c r="Y256" s="343">
        <v>46031</v>
      </c>
      <c r="Z256" s="343">
        <v>10075</v>
      </c>
      <c r="AA256" s="343">
        <v>9329</v>
      </c>
      <c r="AB256" s="343">
        <v>0</v>
      </c>
      <c r="AC256" s="343">
        <v>0</v>
      </c>
      <c r="AD256" s="343">
        <v>0</v>
      </c>
      <c r="AE256" s="343">
        <v>0</v>
      </c>
      <c r="AF256" s="343">
        <v>0</v>
      </c>
      <c r="AG256" s="343">
        <v>0</v>
      </c>
      <c r="AH256" s="343">
        <v>10075</v>
      </c>
      <c r="AI256" s="343">
        <v>9329</v>
      </c>
      <c r="AJ256" s="343">
        <v>0</v>
      </c>
      <c r="AK256" s="343">
        <v>0</v>
      </c>
      <c r="AL256" s="342" t="s">
        <v>1990</v>
      </c>
      <c r="AM256" s="342" t="s">
        <v>2462</v>
      </c>
      <c r="AN256" s="342" t="s">
        <v>2462</v>
      </c>
    </row>
    <row r="257" spans="1:40">
      <c r="A257" s="342" t="s">
        <v>2013</v>
      </c>
      <c r="B257" s="342">
        <v>2588</v>
      </c>
      <c r="C257" s="343">
        <v>1706</v>
      </c>
      <c r="D257" s="343">
        <v>26750</v>
      </c>
      <c r="E257" s="343">
        <v>9906</v>
      </c>
      <c r="F257" s="343">
        <v>3197</v>
      </c>
      <c r="G257" s="343">
        <v>1541</v>
      </c>
      <c r="H257" s="343">
        <v>753</v>
      </c>
      <c r="I257" s="343">
        <v>0</v>
      </c>
      <c r="J257" s="343">
        <v>33288</v>
      </c>
      <c r="K257" s="343">
        <v>13153</v>
      </c>
      <c r="L257" s="343">
        <v>2431</v>
      </c>
      <c r="M257" s="343">
        <v>952</v>
      </c>
      <c r="N257" s="343">
        <v>0</v>
      </c>
      <c r="O257" s="343">
        <v>0</v>
      </c>
      <c r="P257" s="343">
        <v>0</v>
      </c>
      <c r="Q257" s="343">
        <v>0</v>
      </c>
      <c r="R257" s="343">
        <v>0</v>
      </c>
      <c r="S257" s="343">
        <v>0</v>
      </c>
      <c r="T257" s="343">
        <v>0</v>
      </c>
      <c r="U257" s="343">
        <v>0</v>
      </c>
      <c r="V257" s="343">
        <v>2431</v>
      </c>
      <c r="W257" s="343">
        <v>952</v>
      </c>
      <c r="X257" s="343">
        <v>35719</v>
      </c>
      <c r="Y257" s="343">
        <v>13153</v>
      </c>
      <c r="Z257" s="343">
        <v>1647</v>
      </c>
      <c r="AA257" s="343">
        <v>1479</v>
      </c>
      <c r="AB257" s="343">
        <v>0</v>
      </c>
      <c r="AC257" s="343">
        <v>0</v>
      </c>
      <c r="AD257" s="343">
        <v>45</v>
      </c>
      <c r="AE257" s="343">
        <v>0</v>
      </c>
      <c r="AF257" s="343">
        <v>0</v>
      </c>
      <c r="AG257" s="343">
        <v>0</v>
      </c>
      <c r="AH257" s="343">
        <v>1692</v>
      </c>
      <c r="AI257" s="343">
        <v>1479</v>
      </c>
      <c r="AJ257" s="343">
        <v>0</v>
      </c>
      <c r="AK257" s="343">
        <v>0</v>
      </c>
      <c r="AL257" s="342" t="s">
        <v>2011</v>
      </c>
      <c r="AM257" s="342" t="s">
        <v>2462</v>
      </c>
      <c r="AN257" s="342" t="s">
        <v>2462</v>
      </c>
    </row>
    <row r="258" spans="1:40">
      <c r="A258" s="342" t="s">
        <v>2217</v>
      </c>
      <c r="B258" s="342">
        <v>8878</v>
      </c>
      <c r="C258" s="343">
        <v>0</v>
      </c>
      <c r="D258" s="343">
        <v>34961</v>
      </c>
      <c r="E258" s="343">
        <v>0</v>
      </c>
      <c r="F258" s="343">
        <v>1903</v>
      </c>
      <c r="G258" s="343">
        <v>0</v>
      </c>
      <c r="H258" s="343">
        <v>518</v>
      </c>
      <c r="I258" s="343">
        <v>0</v>
      </c>
      <c r="J258" s="343">
        <v>46260</v>
      </c>
      <c r="K258" s="343">
        <v>0</v>
      </c>
      <c r="L258" s="343">
        <v>14835</v>
      </c>
      <c r="M258" s="343">
        <v>0</v>
      </c>
      <c r="N258" s="343">
        <v>1573</v>
      </c>
      <c r="O258" s="343">
        <v>0</v>
      </c>
      <c r="P258" s="343">
        <v>1810</v>
      </c>
      <c r="Q258" s="343">
        <v>0</v>
      </c>
      <c r="R258" s="343">
        <v>0</v>
      </c>
      <c r="S258" s="343">
        <v>0</v>
      </c>
      <c r="T258" s="343">
        <v>0</v>
      </c>
      <c r="U258" s="343">
        <v>0</v>
      </c>
      <c r="V258" s="343">
        <v>16645</v>
      </c>
      <c r="W258" s="343">
        <v>0</v>
      </c>
      <c r="X258" s="343">
        <v>62905</v>
      </c>
      <c r="Y258" s="343">
        <v>0</v>
      </c>
      <c r="Z258" s="343">
        <v>1292</v>
      </c>
      <c r="AA258" s="343">
        <v>0</v>
      </c>
      <c r="AB258" s="343">
        <v>0</v>
      </c>
      <c r="AC258" s="343">
        <v>0</v>
      </c>
      <c r="AD258" s="343">
        <v>0</v>
      </c>
      <c r="AE258" s="343">
        <v>0</v>
      </c>
      <c r="AF258" s="343">
        <v>0</v>
      </c>
      <c r="AG258" s="343">
        <v>0</v>
      </c>
      <c r="AH258" s="343">
        <v>1292</v>
      </c>
      <c r="AI258" s="343">
        <v>0</v>
      </c>
      <c r="AJ258" s="343">
        <v>0</v>
      </c>
      <c r="AK258" s="343">
        <v>0</v>
      </c>
      <c r="AL258" s="342" t="s">
        <v>2215</v>
      </c>
      <c r="AM258" s="342" t="s">
        <v>2462</v>
      </c>
      <c r="AN258" s="342" t="s">
        <v>2462</v>
      </c>
    </row>
    <row r="259" spans="1:40">
      <c r="A259" s="342" t="s">
        <v>2334</v>
      </c>
      <c r="B259" s="342">
        <v>2459</v>
      </c>
      <c r="C259" s="343">
        <v>2447</v>
      </c>
      <c r="D259" s="343">
        <v>87775</v>
      </c>
      <c r="E259" s="343">
        <v>71076</v>
      </c>
      <c r="F259" s="343">
        <v>4061</v>
      </c>
      <c r="G259" s="343">
        <v>0</v>
      </c>
      <c r="H259" s="343">
        <v>326</v>
      </c>
      <c r="I259" s="343">
        <v>0</v>
      </c>
      <c r="J259" s="343">
        <v>94621</v>
      </c>
      <c r="K259" s="343">
        <v>73523</v>
      </c>
      <c r="L259" s="343">
        <v>16908</v>
      </c>
      <c r="M259" s="343">
        <v>0</v>
      </c>
      <c r="N259" s="343">
        <v>4804</v>
      </c>
      <c r="O259" s="343">
        <v>0</v>
      </c>
      <c r="P259" s="343">
        <v>1960</v>
      </c>
      <c r="Q259" s="343">
        <v>0</v>
      </c>
      <c r="R259" s="343">
        <v>0</v>
      </c>
      <c r="S259" s="343">
        <v>0</v>
      </c>
      <c r="T259" s="343">
        <v>0</v>
      </c>
      <c r="U259" s="343">
        <v>0</v>
      </c>
      <c r="V259" s="343">
        <v>18868</v>
      </c>
      <c r="W259" s="343">
        <v>0</v>
      </c>
      <c r="X259" s="343">
        <v>113489</v>
      </c>
      <c r="Y259" s="343">
        <v>73523</v>
      </c>
      <c r="Z259" s="343">
        <v>17314</v>
      </c>
      <c r="AA259" s="343">
        <v>9887</v>
      </c>
      <c r="AB259" s="343">
        <v>0</v>
      </c>
      <c r="AC259" s="343">
        <v>0</v>
      </c>
      <c r="AD259" s="343">
        <v>32</v>
      </c>
      <c r="AE259" s="343">
        <v>0</v>
      </c>
      <c r="AF259" s="343">
        <v>0</v>
      </c>
      <c r="AG259" s="343">
        <v>0</v>
      </c>
      <c r="AH259" s="343">
        <v>17346</v>
      </c>
      <c r="AI259" s="343">
        <v>9887</v>
      </c>
      <c r="AJ259" s="343">
        <v>0</v>
      </c>
      <c r="AK259" s="343">
        <v>0</v>
      </c>
      <c r="AL259" s="342" t="s">
        <v>2332</v>
      </c>
      <c r="AM259" s="342" t="s">
        <v>2462</v>
      </c>
      <c r="AN259" s="342" t="s">
        <v>2462</v>
      </c>
    </row>
    <row r="260" spans="1:40">
      <c r="A260" s="342" t="s">
        <v>1218</v>
      </c>
      <c r="B260" s="342">
        <v>4650</v>
      </c>
      <c r="C260" s="343">
        <v>3784</v>
      </c>
      <c r="D260" s="343">
        <v>85767</v>
      </c>
      <c r="E260" s="343">
        <v>2</v>
      </c>
      <c r="F260" s="343">
        <v>6718</v>
      </c>
      <c r="G260" s="343">
        <v>13</v>
      </c>
      <c r="H260" s="343">
        <v>536</v>
      </c>
      <c r="I260" s="343">
        <v>0</v>
      </c>
      <c r="J260" s="343">
        <v>97671</v>
      </c>
      <c r="K260" s="343">
        <v>3799</v>
      </c>
      <c r="L260" s="343">
        <v>13177</v>
      </c>
      <c r="M260" s="343">
        <v>0</v>
      </c>
      <c r="N260" s="343">
        <v>0</v>
      </c>
      <c r="O260" s="343">
        <v>0</v>
      </c>
      <c r="P260" s="343">
        <v>9554</v>
      </c>
      <c r="Q260" s="343">
        <v>0</v>
      </c>
      <c r="R260" s="343">
        <v>0</v>
      </c>
      <c r="S260" s="343">
        <v>0</v>
      </c>
      <c r="T260" s="343">
        <v>0</v>
      </c>
      <c r="U260" s="343">
        <v>0</v>
      </c>
      <c r="V260" s="343">
        <v>22731</v>
      </c>
      <c r="W260" s="343">
        <v>0</v>
      </c>
      <c r="X260" s="343">
        <v>120402</v>
      </c>
      <c r="Y260" s="343">
        <v>3799</v>
      </c>
      <c r="Z260" s="343">
        <v>762</v>
      </c>
      <c r="AA260" s="343">
        <v>0</v>
      </c>
      <c r="AB260" s="343">
        <v>0</v>
      </c>
      <c r="AC260" s="343">
        <v>0</v>
      </c>
      <c r="AD260" s="343">
        <v>199</v>
      </c>
      <c r="AE260" s="343">
        <v>0</v>
      </c>
      <c r="AF260" s="343">
        <v>0</v>
      </c>
      <c r="AG260" s="343">
        <v>0</v>
      </c>
      <c r="AH260" s="343">
        <v>961</v>
      </c>
      <c r="AI260" s="343">
        <v>0</v>
      </c>
      <c r="AJ260" s="343">
        <v>0</v>
      </c>
      <c r="AK260" s="343">
        <v>0</v>
      </c>
      <c r="AL260" s="342" t="s">
        <v>1216</v>
      </c>
      <c r="AM260" s="342" t="s">
        <v>2462</v>
      </c>
      <c r="AN260" s="342" t="s">
        <v>2462</v>
      </c>
    </row>
    <row r="261" spans="1:40">
      <c r="A261" s="342" t="s">
        <v>1266</v>
      </c>
      <c r="B261" s="342">
        <v>0</v>
      </c>
      <c r="C261" s="343">
        <v>0</v>
      </c>
      <c r="D261" s="343">
        <v>26080</v>
      </c>
      <c r="E261" s="343">
        <v>0</v>
      </c>
      <c r="F261" s="343">
        <v>202</v>
      </c>
      <c r="G261" s="343">
        <v>0</v>
      </c>
      <c r="H261" s="343">
        <v>0</v>
      </c>
      <c r="I261" s="343">
        <v>0</v>
      </c>
      <c r="J261" s="343">
        <v>26282</v>
      </c>
      <c r="K261" s="343">
        <v>0</v>
      </c>
      <c r="L261" s="343">
        <v>6238</v>
      </c>
      <c r="M261" s="343">
        <v>0</v>
      </c>
      <c r="N261" s="343">
        <v>0</v>
      </c>
      <c r="O261" s="343">
        <v>0</v>
      </c>
      <c r="P261" s="343">
        <v>0</v>
      </c>
      <c r="Q261" s="343">
        <v>0</v>
      </c>
      <c r="R261" s="343">
        <v>0</v>
      </c>
      <c r="S261" s="343">
        <v>0</v>
      </c>
      <c r="T261" s="343">
        <v>0</v>
      </c>
      <c r="U261" s="343">
        <v>0</v>
      </c>
      <c r="V261" s="343">
        <v>6238</v>
      </c>
      <c r="W261" s="343">
        <v>0</v>
      </c>
      <c r="X261" s="343">
        <v>32520</v>
      </c>
      <c r="Y261" s="343">
        <v>0</v>
      </c>
      <c r="Z261" s="343">
        <v>1613</v>
      </c>
      <c r="AA261" s="343">
        <v>0</v>
      </c>
      <c r="AB261" s="343">
        <v>0</v>
      </c>
      <c r="AC261" s="343">
        <v>0</v>
      </c>
      <c r="AD261" s="343">
        <v>0</v>
      </c>
      <c r="AE261" s="343">
        <v>0</v>
      </c>
      <c r="AF261" s="343">
        <v>0</v>
      </c>
      <c r="AG261" s="343">
        <v>0</v>
      </c>
      <c r="AH261" s="343">
        <v>1613</v>
      </c>
      <c r="AI261" s="343">
        <v>0</v>
      </c>
      <c r="AJ261" s="343">
        <v>0</v>
      </c>
      <c r="AK261" s="343">
        <v>0</v>
      </c>
      <c r="AL261" s="342" t="s">
        <v>1264</v>
      </c>
      <c r="AM261" s="342" t="s">
        <v>2462</v>
      </c>
      <c r="AN261" s="342" t="s">
        <v>2462</v>
      </c>
    </row>
    <row r="262" spans="1:40">
      <c r="A262" s="342" t="s">
        <v>1675</v>
      </c>
      <c r="B262" s="342">
        <v>3559</v>
      </c>
      <c r="C262" s="343">
        <v>2926</v>
      </c>
      <c r="D262" s="343">
        <v>77329</v>
      </c>
      <c r="E262" s="343">
        <v>16428</v>
      </c>
      <c r="F262" s="343">
        <v>7933</v>
      </c>
      <c r="G262" s="343">
        <v>0</v>
      </c>
      <c r="H262" s="343">
        <v>77</v>
      </c>
      <c r="I262" s="343">
        <v>0</v>
      </c>
      <c r="J262" s="343">
        <v>88898</v>
      </c>
      <c r="K262" s="343">
        <v>19354</v>
      </c>
      <c r="L262" s="343">
        <v>4201</v>
      </c>
      <c r="M262" s="343">
        <v>0</v>
      </c>
      <c r="N262" s="343">
        <v>0</v>
      </c>
      <c r="O262" s="343">
        <v>0</v>
      </c>
      <c r="P262" s="343">
        <v>4000</v>
      </c>
      <c r="Q262" s="343">
        <v>0</v>
      </c>
      <c r="R262" s="343">
        <v>0</v>
      </c>
      <c r="S262" s="343">
        <v>0</v>
      </c>
      <c r="T262" s="343">
        <v>0</v>
      </c>
      <c r="U262" s="343">
        <v>0</v>
      </c>
      <c r="V262" s="343">
        <v>8201</v>
      </c>
      <c r="W262" s="343">
        <v>0</v>
      </c>
      <c r="X262" s="343">
        <v>97099</v>
      </c>
      <c r="Y262" s="343">
        <v>19354</v>
      </c>
      <c r="Z262" s="343">
        <v>7772</v>
      </c>
      <c r="AA262" s="343">
        <v>5327</v>
      </c>
      <c r="AB262" s="343">
        <v>0</v>
      </c>
      <c r="AC262" s="343">
        <v>0</v>
      </c>
      <c r="AD262" s="343">
        <v>63</v>
      </c>
      <c r="AE262" s="343">
        <v>0</v>
      </c>
      <c r="AF262" s="343">
        <v>0</v>
      </c>
      <c r="AG262" s="343">
        <v>0</v>
      </c>
      <c r="AH262" s="343">
        <v>7835</v>
      </c>
      <c r="AI262" s="343">
        <v>5327</v>
      </c>
      <c r="AJ262" s="343">
        <v>0</v>
      </c>
      <c r="AK262" s="343">
        <v>0</v>
      </c>
      <c r="AL262" s="342" t="s">
        <v>1673</v>
      </c>
      <c r="AM262" s="342" t="s">
        <v>2462</v>
      </c>
      <c r="AN262" s="342" t="s">
        <v>2462</v>
      </c>
    </row>
    <row r="263" spans="1:40">
      <c r="A263" s="342" t="s">
        <v>1701</v>
      </c>
      <c r="B263" s="342">
        <v>9405</v>
      </c>
      <c r="C263" s="343">
        <v>8263</v>
      </c>
      <c r="D263" s="343">
        <v>141466</v>
      </c>
      <c r="E263" s="343">
        <v>63099</v>
      </c>
      <c r="F263" s="343">
        <v>5322</v>
      </c>
      <c r="G263" s="343">
        <v>34</v>
      </c>
      <c r="H263" s="343">
        <v>0</v>
      </c>
      <c r="I263" s="343">
        <v>0</v>
      </c>
      <c r="J263" s="343">
        <v>156193</v>
      </c>
      <c r="K263" s="343">
        <v>71396</v>
      </c>
      <c r="L263" s="343">
        <v>10131</v>
      </c>
      <c r="M263" s="343">
        <v>332</v>
      </c>
      <c r="N263" s="343">
        <v>0</v>
      </c>
      <c r="O263" s="343">
        <v>0</v>
      </c>
      <c r="P263" s="343">
        <v>1712</v>
      </c>
      <c r="Q263" s="343">
        <v>0</v>
      </c>
      <c r="R263" s="343">
        <v>0</v>
      </c>
      <c r="S263" s="343">
        <v>0</v>
      </c>
      <c r="T263" s="343">
        <v>0</v>
      </c>
      <c r="U263" s="343">
        <v>0</v>
      </c>
      <c r="V263" s="343">
        <v>11843</v>
      </c>
      <c r="W263" s="343">
        <v>332</v>
      </c>
      <c r="X263" s="343">
        <v>168036</v>
      </c>
      <c r="Y263" s="343">
        <v>71396</v>
      </c>
      <c r="Z263" s="343">
        <v>26551</v>
      </c>
      <c r="AA263" s="343">
        <v>24618</v>
      </c>
      <c r="AB263" s="343">
        <v>0</v>
      </c>
      <c r="AC263" s="343">
        <v>0</v>
      </c>
      <c r="AD263" s="343">
        <v>159</v>
      </c>
      <c r="AE263" s="343">
        <v>18</v>
      </c>
      <c r="AF263" s="343">
        <v>0</v>
      </c>
      <c r="AG263" s="343">
        <v>0</v>
      </c>
      <c r="AH263" s="343">
        <v>26710</v>
      </c>
      <c r="AI263" s="343">
        <v>24636</v>
      </c>
      <c r="AJ263" s="343">
        <v>0</v>
      </c>
      <c r="AK263" s="343">
        <v>0</v>
      </c>
      <c r="AL263" s="342" t="s">
        <v>1699</v>
      </c>
      <c r="AM263" s="342" t="s">
        <v>2462</v>
      </c>
      <c r="AN263" s="342" t="s">
        <v>2462</v>
      </c>
    </row>
    <row r="264" spans="1:40">
      <c r="A264" s="342" t="s">
        <v>2214</v>
      </c>
      <c r="B264" s="342">
        <v>3736</v>
      </c>
      <c r="C264" s="343">
        <v>0</v>
      </c>
      <c r="D264" s="343">
        <v>41938</v>
      </c>
      <c r="E264" s="343">
        <v>0</v>
      </c>
      <c r="F264" s="343">
        <v>6070</v>
      </c>
      <c r="G264" s="343">
        <v>0</v>
      </c>
      <c r="H264" s="343">
        <v>1113</v>
      </c>
      <c r="I264" s="343">
        <v>0</v>
      </c>
      <c r="J264" s="343">
        <v>52857</v>
      </c>
      <c r="K264" s="343">
        <v>0</v>
      </c>
      <c r="L264" s="343">
        <v>17108</v>
      </c>
      <c r="M264" s="343">
        <v>0</v>
      </c>
      <c r="N264" s="343">
        <v>393</v>
      </c>
      <c r="O264" s="343">
        <v>0</v>
      </c>
      <c r="P264" s="343">
        <v>0</v>
      </c>
      <c r="Q264" s="343">
        <v>0</v>
      </c>
      <c r="R264" s="343">
        <v>0</v>
      </c>
      <c r="S264" s="343">
        <v>0</v>
      </c>
      <c r="T264" s="343">
        <v>0</v>
      </c>
      <c r="U264" s="343">
        <v>0</v>
      </c>
      <c r="V264" s="343">
        <v>17108</v>
      </c>
      <c r="W264" s="343">
        <v>0</v>
      </c>
      <c r="X264" s="343">
        <v>69965</v>
      </c>
      <c r="Y264" s="343">
        <v>0</v>
      </c>
      <c r="Z264" s="343">
        <v>5858</v>
      </c>
      <c r="AA264" s="343">
        <v>0</v>
      </c>
      <c r="AB264" s="343">
        <v>0</v>
      </c>
      <c r="AC264" s="343">
        <v>0</v>
      </c>
      <c r="AD264" s="343">
        <v>17</v>
      </c>
      <c r="AE264" s="343">
        <v>0</v>
      </c>
      <c r="AF264" s="343">
        <v>0</v>
      </c>
      <c r="AG264" s="343">
        <v>0</v>
      </c>
      <c r="AH264" s="343">
        <v>5875</v>
      </c>
      <c r="AI264" s="343">
        <v>0</v>
      </c>
      <c r="AJ264" s="343">
        <v>0</v>
      </c>
      <c r="AK264" s="343">
        <v>0</v>
      </c>
      <c r="AL264" s="342" t="s">
        <v>2212</v>
      </c>
      <c r="AM264" s="342" t="s">
        <v>2462</v>
      </c>
      <c r="AN264" s="342" t="s">
        <v>2462</v>
      </c>
    </row>
    <row r="265" spans="1:40">
      <c r="A265" s="342" t="s">
        <v>1522</v>
      </c>
      <c r="B265" s="342">
        <v>1947</v>
      </c>
      <c r="C265" s="343">
        <v>1947</v>
      </c>
      <c r="D265" s="343">
        <v>28297</v>
      </c>
      <c r="E265" s="343">
        <v>8405</v>
      </c>
      <c r="F265" s="343">
        <v>4196</v>
      </c>
      <c r="G265" s="343">
        <v>176</v>
      </c>
      <c r="H265" s="343">
        <v>1294</v>
      </c>
      <c r="I265" s="343">
        <v>171</v>
      </c>
      <c r="J265" s="343">
        <v>35734</v>
      </c>
      <c r="K265" s="343">
        <v>10699</v>
      </c>
      <c r="L265" s="343">
        <v>1509</v>
      </c>
      <c r="M265" s="343">
        <v>1390</v>
      </c>
      <c r="N265" s="343">
        <v>0</v>
      </c>
      <c r="O265" s="343">
        <v>0</v>
      </c>
      <c r="P265" s="343">
        <v>0</v>
      </c>
      <c r="Q265" s="343">
        <v>0</v>
      </c>
      <c r="R265" s="343">
        <v>0</v>
      </c>
      <c r="S265" s="343">
        <v>0</v>
      </c>
      <c r="T265" s="343">
        <v>0</v>
      </c>
      <c r="U265" s="343">
        <v>0</v>
      </c>
      <c r="V265" s="343">
        <v>1509</v>
      </c>
      <c r="W265" s="343">
        <v>1390</v>
      </c>
      <c r="X265" s="343">
        <v>37243</v>
      </c>
      <c r="Y265" s="343">
        <v>10699</v>
      </c>
      <c r="Z265" s="343">
        <v>3270</v>
      </c>
      <c r="AA265" s="343">
        <v>0</v>
      </c>
      <c r="AB265" s="343">
        <v>0</v>
      </c>
      <c r="AC265" s="343">
        <v>0</v>
      </c>
      <c r="AD265" s="343">
        <v>298</v>
      </c>
      <c r="AE265" s="343">
        <v>0</v>
      </c>
      <c r="AF265" s="343">
        <v>0</v>
      </c>
      <c r="AG265" s="343">
        <v>0</v>
      </c>
      <c r="AH265" s="343">
        <v>3568</v>
      </c>
      <c r="AI265" s="343">
        <v>0</v>
      </c>
      <c r="AJ265" s="343">
        <v>0</v>
      </c>
      <c r="AK265" s="343">
        <v>0</v>
      </c>
      <c r="AL265" s="342" t="s">
        <v>1520</v>
      </c>
      <c r="AM265" s="342" t="s">
        <v>2462</v>
      </c>
      <c r="AN265" s="342" t="s">
        <v>2462</v>
      </c>
    </row>
    <row r="266" spans="1:40">
      <c r="A266" s="342" t="s">
        <v>1334</v>
      </c>
      <c r="B266" s="342">
        <v>0</v>
      </c>
      <c r="C266" s="343">
        <v>0</v>
      </c>
      <c r="D266" s="343">
        <v>109893</v>
      </c>
      <c r="E266" s="343">
        <v>22479</v>
      </c>
      <c r="F266" s="343">
        <v>5837</v>
      </c>
      <c r="G266" s="343">
        <v>653</v>
      </c>
      <c r="H266" s="343">
        <v>0</v>
      </c>
      <c r="I266" s="343">
        <v>0</v>
      </c>
      <c r="J266" s="343">
        <v>115730</v>
      </c>
      <c r="K266" s="343">
        <v>23132</v>
      </c>
      <c r="L266" s="343">
        <v>0</v>
      </c>
      <c r="M266" s="343">
        <v>0</v>
      </c>
      <c r="N266" s="343">
        <v>0</v>
      </c>
      <c r="O266" s="343">
        <v>0</v>
      </c>
      <c r="P266" s="343">
        <v>0</v>
      </c>
      <c r="Q266" s="343">
        <v>0</v>
      </c>
      <c r="R266" s="343">
        <v>0</v>
      </c>
      <c r="S266" s="343">
        <v>0</v>
      </c>
      <c r="T266" s="343">
        <v>0</v>
      </c>
      <c r="U266" s="343">
        <v>0</v>
      </c>
      <c r="V266" s="343">
        <v>0</v>
      </c>
      <c r="W266" s="343">
        <v>0</v>
      </c>
      <c r="X266" s="343">
        <v>115730</v>
      </c>
      <c r="Y266" s="343">
        <v>23132</v>
      </c>
      <c r="Z266" s="343">
        <v>8000</v>
      </c>
      <c r="AA266" s="343">
        <v>0</v>
      </c>
      <c r="AB266" s="343">
        <v>0</v>
      </c>
      <c r="AC266" s="343">
        <v>0</v>
      </c>
      <c r="AD266" s="343">
        <v>0</v>
      </c>
      <c r="AE266" s="343">
        <v>0</v>
      </c>
      <c r="AF266" s="343">
        <v>0</v>
      </c>
      <c r="AG266" s="343">
        <v>0</v>
      </c>
      <c r="AH266" s="343">
        <v>8000</v>
      </c>
      <c r="AI266" s="343">
        <v>0</v>
      </c>
      <c r="AJ266" s="343">
        <v>0</v>
      </c>
      <c r="AK266" s="343">
        <v>0</v>
      </c>
      <c r="AL266" s="342" t="s">
        <v>1332</v>
      </c>
      <c r="AM266" s="342" t="s">
        <v>2463</v>
      </c>
      <c r="AN266" s="342" t="s">
        <v>2463</v>
      </c>
    </row>
    <row r="267" spans="1:40">
      <c r="A267" s="342" t="s">
        <v>1152</v>
      </c>
      <c r="B267" s="342">
        <v>11840</v>
      </c>
      <c r="C267" s="343">
        <v>1551</v>
      </c>
      <c r="D267" s="343">
        <v>217902</v>
      </c>
      <c r="E267" s="343">
        <v>6636</v>
      </c>
      <c r="F267" s="343">
        <v>3167</v>
      </c>
      <c r="G267" s="343">
        <v>494</v>
      </c>
      <c r="H267" s="343">
        <v>0</v>
      </c>
      <c r="I267" s="343">
        <v>0</v>
      </c>
      <c r="J267" s="343">
        <v>232909</v>
      </c>
      <c r="K267" s="343">
        <v>8681</v>
      </c>
      <c r="L267" s="343">
        <v>0</v>
      </c>
      <c r="M267" s="343">
        <v>0</v>
      </c>
      <c r="N267" s="343">
        <v>0</v>
      </c>
      <c r="O267" s="343">
        <v>0</v>
      </c>
      <c r="P267" s="343">
        <v>0</v>
      </c>
      <c r="Q267" s="343">
        <v>0</v>
      </c>
      <c r="R267" s="343">
        <v>0</v>
      </c>
      <c r="S267" s="343">
        <v>0</v>
      </c>
      <c r="T267" s="343">
        <v>1527</v>
      </c>
      <c r="U267" s="343">
        <v>0</v>
      </c>
      <c r="V267" s="343">
        <v>1527</v>
      </c>
      <c r="W267" s="343">
        <v>0</v>
      </c>
      <c r="X267" s="343">
        <v>234436</v>
      </c>
      <c r="Y267" s="343">
        <v>8681</v>
      </c>
      <c r="Z267" s="343">
        <v>13506</v>
      </c>
      <c r="AA267" s="343">
        <v>12952</v>
      </c>
      <c r="AB267" s="343">
        <v>0</v>
      </c>
      <c r="AC267" s="343">
        <v>0</v>
      </c>
      <c r="AD267" s="343">
        <v>0</v>
      </c>
      <c r="AE267" s="343">
        <v>0</v>
      </c>
      <c r="AF267" s="343">
        <v>0</v>
      </c>
      <c r="AG267" s="343">
        <v>0</v>
      </c>
      <c r="AH267" s="343">
        <v>13506</v>
      </c>
      <c r="AI267" s="343">
        <v>12952</v>
      </c>
      <c r="AJ267" s="343">
        <v>0</v>
      </c>
      <c r="AK267" s="343">
        <v>0</v>
      </c>
      <c r="AL267" s="342" t="s">
        <v>1150</v>
      </c>
      <c r="AM267" s="342" t="s">
        <v>2463</v>
      </c>
      <c r="AN267" s="342" t="s">
        <v>2463</v>
      </c>
    </row>
    <row r="268" spans="1:40">
      <c r="A268" s="342" t="s">
        <v>1156</v>
      </c>
      <c r="B268" s="342">
        <v>69733</v>
      </c>
      <c r="C268" s="343">
        <v>66739</v>
      </c>
      <c r="D268" s="343">
        <v>107565</v>
      </c>
      <c r="E268" s="343">
        <v>38199</v>
      </c>
      <c r="F268" s="343">
        <v>5735</v>
      </c>
      <c r="G268" s="343">
        <v>0</v>
      </c>
      <c r="H268" s="343">
        <v>1503</v>
      </c>
      <c r="I268" s="343">
        <v>0</v>
      </c>
      <c r="J268" s="343">
        <v>184536</v>
      </c>
      <c r="K268" s="343">
        <v>104938</v>
      </c>
      <c r="L268" s="343">
        <v>1074</v>
      </c>
      <c r="M268" s="343">
        <v>0</v>
      </c>
      <c r="N268" s="343">
        <v>0</v>
      </c>
      <c r="O268" s="343">
        <v>0</v>
      </c>
      <c r="P268" s="343">
        <v>7000</v>
      </c>
      <c r="Q268" s="343">
        <v>0</v>
      </c>
      <c r="R268" s="343">
        <v>0</v>
      </c>
      <c r="S268" s="343">
        <v>0</v>
      </c>
      <c r="T268" s="343">
        <v>0</v>
      </c>
      <c r="U268" s="343">
        <v>0</v>
      </c>
      <c r="V268" s="343">
        <v>8074</v>
      </c>
      <c r="W268" s="343">
        <v>0</v>
      </c>
      <c r="X268" s="343">
        <v>192610</v>
      </c>
      <c r="Y268" s="343">
        <v>104938</v>
      </c>
      <c r="Z268" s="343">
        <v>4947</v>
      </c>
      <c r="AA268" s="343">
        <v>4932</v>
      </c>
      <c r="AB268" s="343">
        <v>0</v>
      </c>
      <c r="AC268" s="343">
        <v>0</v>
      </c>
      <c r="AD268" s="343">
        <v>0</v>
      </c>
      <c r="AE268" s="343">
        <v>0</v>
      </c>
      <c r="AF268" s="343">
        <v>0</v>
      </c>
      <c r="AG268" s="343">
        <v>0</v>
      </c>
      <c r="AH268" s="343">
        <v>4947</v>
      </c>
      <c r="AI268" s="343">
        <v>4932</v>
      </c>
      <c r="AJ268" s="343">
        <v>0</v>
      </c>
      <c r="AK268" s="343">
        <v>0</v>
      </c>
      <c r="AL268" s="342" t="s">
        <v>1154</v>
      </c>
      <c r="AM268" s="342" t="s">
        <v>2463</v>
      </c>
      <c r="AN268" s="342" t="s">
        <v>2463</v>
      </c>
    </row>
    <row r="269" spans="1:40">
      <c r="A269" s="342" t="s">
        <v>1188</v>
      </c>
      <c r="B269" s="342">
        <v>0</v>
      </c>
      <c r="C269" s="343">
        <v>0</v>
      </c>
      <c r="D269" s="343">
        <v>12572</v>
      </c>
      <c r="E269" s="343">
        <v>0</v>
      </c>
      <c r="F269" s="343">
        <v>578</v>
      </c>
      <c r="G269" s="343">
        <v>0</v>
      </c>
      <c r="H269" s="343">
        <v>71</v>
      </c>
      <c r="I269" s="343">
        <v>0</v>
      </c>
      <c r="J269" s="343">
        <v>13221</v>
      </c>
      <c r="K269" s="343">
        <v>0</v>
      </c>
      <c r="L269" s="343">
        <v>0</v>
      </c>
      <c r="M269" s="343">
        <v>0</v>
      </c>
      <c r="N269" s="343">
        <v>0</v>
      </c>
      <c r="O269" s="343">
        <v>0</v>
      </c>
      <c r="P269" s="343">
        <v>0</v>
      </c>
      <c r="Q269" s="343">
        <v>0</v>
      </c>
      <c r="R269" s="343">
        <v>0</v>
      </c>
      <c r="S269" s="343">
        <v>0</v>
      </c>
      <c r="T269" s="343">
        <v>0</v>
      </c>
      <c r="U269" s="343">
        <v>0</v>
      </c>
      <c r="V269" s="343">
        <v>0</v>
      </c>
      <c r="W269" s="343">
        <v>0</v>
      </c>
      <c r="X269" s="343">
        <v>13221</v>
      </c>
      <c r="Y269" s="343">
        <v>0</v>
      </c>
      <c r="Z269" s="343">
        <v>636</v>
      </c>
      <c r="AA269" s="343">
        <v>0</v>
      </c>
      <c r="AB269" s="343">
        <v>0</v>
      </c>
      <c r="AC269" s="343">
        <v>0</v>
      </c>
      <c r="AD269" s="343">
        <v>0</v>
      </c>
      <c r="AE269" s="343">
        <v>0</v>
      </c>
      <c r="AF269" s="343">
        <v>0</v>
      </c>
      <c r="AG269" s="343">
        <v>0</v>
      </c>
      <c r="AH269" s="343">
        <v>636</v>
      </c>
      <c r="AI269" s="343">
        <v>0</v>
      </c>
      <c r="AJ269" s="343">
        <v>0</v>
      </c>
      <c r="AK269" s="343">
        <v>0</v>
      </c>
      <c r="AL269" s="342" t="s">
        <v>1186</v>
      </c>
      <c r="AM269" s="342" t="s">
        <v>2463</v>
      </c>
      <c r="AN269" s="342" t="s">
        <v>2463</v>
      </c>
    </row>
    <row r="270" spans="1:40">
      <c r="A270" s="342" t="s">
        <v>1227</v>
      </c>
      <c r="B270" s="342">
        <v>57339</v>
      </c>
      <c r="C270" s="343">
        <v>2773</v>
      </c>
      <c r="D270" s="343">
        <v>79941</v>
      </c>
      <c r="E270" s="343">
        <v>25180</v>
      </c>
      <c r="F270" s="343">
        <v>10890</v>
      </c>
      <c r="G270" s="343">
        <v>912</v>
      </c>
      <c r="H270" s="343">
        <v>3338</v>
      </c>
      <c r="I270" s="343">
        <v>73</v>
      </c>
      <c r="J270" s="343">
        <v>151508</v>
      </c>
      <c r="K270" s="343">
        <v>28938</v>
      </c>
      <c r="L270" s="343">
        <v>4771</v>
      </c>
      <c r="M270" s="343">
        <v>0</v>
      </c>
      <c r="N270" s="343">
        <v>0</v>
      </c>
      <c r="O270" s="343">
        <v>0</v>
      </c>
      <c r="P270" s="343">
        <v>5</v>
      </c>
      <c r="Q270" s="343">
        <v>0</v>
      </c>
      <c r="R270" s="343">
        <v>0</v>
      </c>
      <c r="S270" s="343">
        <v>0</v>
      </c>
      <c r="T270" s="343">
        <v>0</v>
      </c>
      <c r="U270" s="343">
        <v>0</v>
      </c>
      <c r="V270" s="343">
        <v>4776</v>
      </c>
      <c r="W270" s="343">
        <v>0</v>
      </c>
      <c r="X270" s="343">
        <v>156284</v>
      </c>
      <c r="Y270" s="343">
        <v>28938</v>
      </c>
      <c r="Z270" s="343">
        <v>6065</v>
      </c>
      <c r="AA270" s="343">
        <v>5770</v>
      </c>
      <c r="AB270" s="343">
        <v>0</v>
      </c>
      <c r="AC270" s="343">
        <v>0</v>
      </c>
      <c r="AD270" s="343">
        <v>0</v>
      </c>
      <c r="AE270" s="343">
        <v>0</v>
      </c>
      <c r="AF270" s="343">
        <v>0</v>
      </c>
      <c r="AG270" s="343">
        <v>0</v>
      </c>
      <c r="AH270" s="343">
        <v>6065</v>
      </c>
      <c r="AI270" s="343">
        <v>5770</v>
      </c>
      <c r="AJ270" s="343">
        <v>0</v>
      </c>
      <c r="AK270" s="343">
        <v>0</v>
      </c>
      <c r="AL270" s="342" t="s">
        <v>1225</v>
      </c>
      <c r="AM270" s="342" t="s">
        <v>2463</v>
      </c>
      <c r="AN270" s="342" t="s">
        <v>2463</v>
      </c>
    </row>
    <row r="271" spans="1:40">
      <c r="A271" s="342" t="s">
        <v>1242</v>
      </c>
      <c r="B271" s="342">
        <v>22569</v>
      </c>
      <c r="C271" s="343">
        <v>0</v>
      </c>
      <c r="D271" s="343">
        <v>10009</v>
      </c>
      <c r="E271" s="343">
        <v>0</v>
      </c>
      <c r="F271" s="343">
        <v>412</v>
      </c>
      <c r="G271" s="343">
        <v>0</v>
      </c>
      <c r="H271" s="343">
        <v>788</v>
      </c>
      <c r="I271" s="343">
        <v>0</v>
      </c>
      <c r="J271" s="343">
        <v>33778</v>
      </c>
      <c r="K271" s="343">
        <v>0</v>
      </c>
      <c r="L271" s="343">
        <v>1430</v>
      </c>
      <c r="M271" s="343">
        <v>0</v>
      </c>
      <c r="N271" s="343">
        <v>0</v>
      </c>
      <c r="O271" s="343">
        <v>0</v>
      </c>
      <c r="P271" s="343">
        <v>0</v>
      </c>
      <c r="Q271" s="343">
        <v>0</v>
      </c>
      <c r="R271" s="343">
        <v>0</v>
      </c>
      <c r="S271" s="343">
        <v>0</v>
      </c>
      <c r="T271" s="343">
        <v>0</v>
      </c>
      <c r="U271" s="343">
        <v>0</v>
      </c>
      <c r="V271" s="343">
        <v>1430</v>
      </c>
      <c r="W271" s="343">
        <v>0</v>
      </c>
      <c r="X271" s="343">
        <v>35208</v>
      </c>
      <c r="Y271" s="343">
        <v>0</v>
      </c>
      <c r="Z271" s="343">
        <v>38683</v>
      </c>
      <c r="AA271" s="343">
        <v>0</v>
      </c>
      <c r="AB271" s="343">
        <v>0</v>
      </c>
      <c r="AC271" s="343">
        <v>0</v>
      </c>
      <c r="AD271" s="343">
        <v>0</v>
      </c>
      <c r="AE271" s="343">
        <v>0</v>
      </c>
      <c r="AF271" s="343">
        <v>0</v>
      </c>
      <c r="AG271" s="343">
        <v>0</v>
      </c>
      <c r="AH271" s="343">
        <v>38683</v>
      </c>
      <c r="AI271" s="343">
        <v>0</v>
      </c>
      <c r="AJ271" s="343">
        <v>0</v>
      </c>
      <c r="AK271" s="343">
        <v>0</v>
      </c>
      <c r="AL271" s="342" t="s">
        <v>1240</v>
      </c>
      <c r="AM271" s="342" t="s">
        <v>2463</v>
      </c>
      <c r="AN271" s="342" t="s">
        <v>2463</v>
      </c>
    </row>
    <row r="272" spans="1:40">
      <c r="A272" s="342" t="s">
        <v>1286</v>
      </c>
      <c r="B272" s="342">
        <v>7187</v>
      </c>
      <c r="C272" s="343">
        <v>7187</v>
      </c>
      <c r="D272" s="343">
        <v>134578</v>
      </c>
      <c r="E272" s="343">
        <v>106576</v>
      </c>
      <c r="F272" s="343">
        <v>323</v>
      </c>
      <c r="G272" s="343">
        <v>0</v>
      </c>
      <c r="H272" s="343">
        <v>215</v>
      </c>
      <c r="I272" s="343">
        <v>0</v>
      </c>
      <c r="J272" s="343">
        <v>142303</v>
      </c>
      <c r="K272" s="343">
        <v>113763</v>
      </c>
      <c r="L272" s="343">
        <v>4448</v>
      </c>
      <c r="M272" s="343">
        <v>0</v>
      </c>
      <c r="N272" s="343">
        <v>1</v>
      </c>
      <c r="O272" s="343">
        <v>0</v>
      </c>
      <c r="P272" s="343">
        <v>0</v>
      </c>
      <c r="Q272" s="343">
        <v>0</v>
      </c>
      <c r="R272" s="343">
        <v>0</v>
      </c>
      <c r="S272" s="343">
        <v>0</v>
      </c>
      <c r="T272" s="343">
        <v>0</v>
      </c>
      <c r="U272" s="343">
        <v>0</v>
      </c>
      <c r="V272" s="343">
        <v>4448</v>
      </c>
      <c r="W272" s="343">
        <v>0</v>
      </c>
      <c r="X272" s="343">
        <v>146751</v>
      </c>
      <c r="Y272" s="343">
        <v>113763</v>
      </c>
      <c r="Z272" s="343">
        <v>36103</v>
      </c>
      <c r="AA272" s="343">
        <v>35553</v>
      </c>
      <c r="AB272" s="343">
        <v>0</v>
      </c>
      <c r="AC272" s="343">
        <v>0</v>
      </c>
      <c r="AD272" s="343">
        <v>0</v>
      </c>
      <c r="AE272" s="343">
        <v>0</v>
      </c>
      <c r="AF272" s="343">
        <v>0</v>
      </c>
      <c r="AG272" s="343">
        <v>0</v>
      </c>
      <c r="AH272" s="343">
        <v>36103</v>
      </c>
      <c r="AI272" s="343">
        <v>35553</v>
      </c>
      <c r="AJ272" s="343">
        <v>500</v>
      </c>
      <c r="AK272" s="343">
        <v>0</v>
      </c>
      <c r="AL272" s="342" t="s">
        <v>1284</v>
      </c>
      <c r="AM272" s="342" t="s">
        <v>2463</v>
      </c>
      <c r="AN272" s="342" t="s">
        <v>2463</v>
      </c>
    </row>
    <row r="273" spans="1:40">
      <c r="A273" s="342" t="s">
        <v>1358</v>
      </c>
      <c r="B273" s="342">
        <v>0</v>
      </c>
      <c r="C273" s="343">
        <v>0</v>
      </c>
      <c r="D273" s="343">
        <v>30398</v>
      </c>
      <c r="E273" s="343">
        <v>13308</v>
      </c>
      <c r="F273" s="343">
        <v>54</v>
      </c>
      <c r="G273" s="343">
        <v>0</v>
      </c>
      <c r="H273" s="343">
        <v>728</v>
      </c>
      <c r="I273" s="343">
        <v>0</v>
      </c>
      <c r="J273" s="343">
        <v>31180</v>
      </c>
      <c r="K273" s="343">
        <v>13308</v>
      </c>
      <c r="L273" s="343">
        <v>1685</v>
      </c>
      <c r="M273" s="343">
        <v>0</v>
      </c>
      <c r="N273" s="343">
        <v>0</v>
      </c>
      <c r="O273" s="343">
        <v>0</v>
      </c>
      <c r="P273" s="343">
        <v>0</v>
      </c>
      <c r="Q273" s="343">
        <v>0</v>
      </c>
      <c r="R273" s="343">
        <v>0</v>
      </c>
      <c r="S273" s="343">
        <v>0</v>
      </c>
      <c r="T273" s="343">
        <v>0</v>
      </c>
      <c r="U273" s="343">
        <v>0</v>
      </c>
      <c r="V273" s="343">
        <v>1685</v>
      </c>
      <c r="W273" s="343">
        <v>0</v>
      </c>
      <c r="X273" s="343">
        <v>32865</v>
      </c>
      <c r="Y273" s="343">
        <v>13308</v>
      </c>
      <c r="Z273" s="343">
        <v>36150</v>
      </c>
      <c r="AA273" s="343">
        <v>5788</v>
      </c>
      <c r="AB273" s="343">
        <v>0</v>
      </c>
      <c r="AC273" s="343">
        <v>0</v>
      </c>
      <c r="AD273" s="343">
        <v>1900</v>
      </c>
      <c r="AE273" s="343">
        <v>400</v>
      </c>
      <c r="AF273" s="343">
        <v>0</v>
      </c>
      <c r="AG273" s="343">
        <v>0</v>
      </c>
      <c r="AH273" s="343">
        <v>38050</v>
      </c>
      <c r="AI273" s="343">
        <v>6188</v>
      </c>
      <c r="AJ273" s="343">
        <v>0</v>
      </c>
      <c r="AK273" s="343">
        <v>0</v>
      </c>
      <c r="AL273" s="342" t="s">
        <v>1356</v>
      </c>
      <c r="AM273" s="342" t="s">
        <v>2463</v>
      </c>
      <c r="AN273" s="342" t="s">
        <v>2463</v>
      </c>
    </row>
    <row r="274" spans="1:40">
      <c r="A274" s="342" t="s">
        <v>1434</v>
      </c>
      <c r="B274" s="342">
        <v>10033</v>
      </c>
      <c r="C274" s="343">
        <v>9062</v>
      </c>
      <c r="D274" s="343">
        <v>74021</v>
      </c>
      <c r="E274" s="343">
        <v>36730</v>
      </c>
      <c r="F274" s="343">
        <v>3649</v>
      </c>
      <c r="G274" s="343">
        <v>0</v>
      </c>
      <c r="H274" s="343">
        <v>0</v>
      </c>
      <c r="I274" s="343">
        <v>0</v>
      </c>
      <c r="J274" s="343">
        <v>87703</v>
      </c>
      <c r="K274" s="343">
        <v>45792</v>
      </c>
      <c r="L274" s="343">
        <v>2972</v>
      </c>
      <c r="M274" s="343">
        <v>1106</v>
      </c>
      <c r="N274" s="343">
        <v>0</v>
      </c>
      <c r="O274" s="343">
        <v>0</v>
      </c>
      <c r="P274" s="343">
        <v>3646</v>
      </c>
      <c r="Q274" s="343">
        <v>201</v>
      </c>
      <c r="R274" s="343">
        <v>0</v>
      </c>
      <c r="S274" s="343">
        <v>0</v>
      </c>
      <c r="T274" s="343">
        <v>0</v>
      </c>
      <c r="U274" s="343">
        <v>0</v>
      </c>
      <c r="V274" s="343">
        <v>6618</v>
      </c>
      <c r="W274" s="343">
        <v>1307</v>
      </c>
      <c r="X274" s="343">
        <v>94321</v>
      </c>
      <c r="Y274" s="343">
        <v>45792</v>
      </c>
      <c r="Z274" s="343">
        <v>8206</v>
      </c>
      <c r="AA274" s="343">
        <v>4818</v>
      </c>
      <c r="AB274" s="343">
        <v>0</v>
      </c>
      <c r="AC274" s="343">
        <v>0</v>
      </c>
      <c r="AD274" s="343">
        <v>0</v>
      </c>
      <c r="AE274" s="343">
        <v>0</v>
      </c>
      <c r="AF274" s="343">
        <v>0</v>
      </c>
      <c r="AG274" s="343">
        <v>0</v>
      </c>
      <c r="AH274" s="343">
        <v>8206</v>
      </c>
      <c r="AI274" s="343">
        <v>4818</v>
      </c>
      <c r="AJ274" s="343">
        <v>0</v>
      </c>
      <c r="AK274" s="343">
        <v>0</v>
      </c>
      <c r="AL274" s="342" t="s">
        <v>1432</v>
      </c>
      <c r="AM274" s="342" t="s">
        <v>2463</v>
      </c>
      <c r="AN274" s="342" t="s">
        <v>2463</v>
      </c>
    </row>
    <row r="275" spans="1:40">
      <c r="A275" s="342" t="s">
        <v>1480</v>
      </c>
      <c r="B275" s="342">
        <v>25570</v>
      </c>
      <c r="C275" s="343">
        <v>25015</v>
      </c>
      <c r="D275" s="343">
        <v>80955</v>
      </c>
      <c r="E275" s="343">
        <v>39093</v>
      </c>
      <c r="F275" s="343">
        <v>915</v>
      </c>
      <c r="G275" s="343">
        <v>0</v>
      </c>
      <c r="H275" s="343">
        <v>1073</v>
      </c>
      <c r="I275" s="343">
        <v>0</v>
      </c>
      <c r="J275" s="343">
        <v>108513</v>
      </c>
      <c r="K275" s="343">
        <v>64108</v>
      </c>
      <c r="L275" s="343">
        <v>1689</v>
      </c>
      <c r="M275" s="343">
        <v>0</v>
      </c>
      <c r="N275" s="343">
        <v>0</v>
      </c>
      <c r="O275" s="343">
        <v>0</v>
      </c>
      <c r="P275" s="343">
        <v>5120</v>
      </c>
      <c r="Q275" s="343">
        <v>0</v>
      </c>
      <c r="R275" s="343">
        <v>0</v>
      </c>
      <c r="S275" s="343">
        <v>0</v>
      </c>
      <c r="T275" s="343">
        <v>0</v>
      </c>
      <c r="U275" s="343">
        <v>0</v>
      </c>
      <c r="V275" s="343">
        <v>6809</v>
      </c>
      <c r="W275" s="343">
        <v>0</v>
      </c>
      <c r="X275" s="343">
        <v>115322</v>
      </c>
      <c r="Y275" s="343">
        <v>64108</v>
      </c>
      <c r="Z275" s="343">
        <v>21484</v>
      </c>
      <c r="AA275" s="343">
        <v>12911</v>
      </c>
      <c r="AB275" s="343">
        <v>0</v>
      </c>
      <c r="AC275" s="343">
        <v>0</v>
      </c>
      <c r="AD275" s="343">
        <v>167</v>
      </c>
      <c r="AE275" s="343">
        <v>0</v>
      </c>
      <c r="AF275" s="343">
        <v>0</v>
      </c>
      <c r="AG275" s="343">
        <v>0</v>
      </c>
      <c r="AH275" s="343">
        <v>21651</v>
      </c>
      <c r="AI275" s="343">
        <v>12911</v>
      </c>
      <c r="AJ275" s="343">
        <v>0</v>
      </c>
      <c r="AK275" s="343">
        <v>0</v>
      </c>
      <c r="AL275" s="342" t="s">
        <v>1478</v>
      </c>
      <c r="AM275" s="342" t="s">
        <v>2463</v>
      </c>
      <c r="AN275" s="342" t="s">
        <v>2463</v>
      </c>
    </row>
    <row r="276" spans="1:40">
      <c r="A276" s="342" t="s">
        <v>1549</v>
      </c>
      <c r="B276" s="342">
        <v>7158</v>
      </c>
      <c r="C276" s="343">
        <v>2</v>
      </c>
      <c r="D276" s="343">
        <v>92559</v>
      </c>
      <c r="E276" s="343">
        <v>57592</v>
      </c>
      <c r="F276" s="343">
        <v>3321</v>
      </c>
      <c r="G276" s="343">
        <v>2721</v>
      </c>
      <c r="H276" s="343">
        <v>0</v>
      </c>
      <c r="I276" s="343">
        <v>0</v>
      </c>
      <c r="J276" s="343">
        <v>103038</v>
      </c>
      <c r="K276" s="343">
        <v>60315</v>
      </c>
      <c r="L276" s="343">
        <v>1049</v>
      </c>
      <c r="M276" s="343">
        <v>0</v>
      </c>
      <c r="N276" s="343">
        <v>0</v>
      </c>
      <c r="O276" s="343">
        <v>0</v>
      </c>
      <c r="P276" s="343">
        <v>89</v>
      </c>
      <c r="Q276" s="343">
        <v>0</v>
      </c>
      <c r="R276" s="343">
        <v>0</v>
      </c>
      <c r="S276" s="343">
        <v>0</v>
      </c>
      <c r="T276" s="343">
        <v>0</v>
      </c>
      <c r="U276" s="343">
        <v>0</v>
      </c>
      <c r="V276" s="343">
        <v>1138</v>
      </c>
      <c r="W276" s="343">
        <v>0</v>
      </c>
      <c r="X276" s="343">
        <v>104176</v>
      </c>
      <c r="Y276" s="343">
        <v>60315</v>
      </c>
      <c r="Z276" s="343">
        <v>11506</v>
      </c>
      <c r="AA276" s="343">
        <v>10574</v>
      </c>
      <c r="AB276" s="343">
        <v>0</v>
      </c>
      <c r="AC276" s="343">
        <v>0</v>
      </c>
      <c r="AD276" s="343">
        <v>92</v>
      </c>
      <c r="AE276" s="343">
        <v>0</v>
      </c>
      <c r="AF276" s="343">
        <v>0</v>
      </c>
      <c r="AG276" s="343">
        <v>0</v>
      </c>
      <c r="AH276" s="343">
        <v>11598</v>
      </c>
      <c r="AI276" s="343">
        <v>10574</v>
      </c>
      <c r="AJ276" s="343">
        <v>0</v>
      </c>
      <c r="AK276" s="343">
        <v>0</v>
      </c>
      <c r="AL276" s="342" t="s">
        <v>1547</v>
      </c>
      <c r="AM276" s="342" t="s">
        <v>2463</v>
      </c>
      <c r="AN276" s="342" t="s">
        <v>2463</v>
      </c>
    </row>
    <row r="277" spans="1:40">
      <c r="A277" s="342" t="s">
        <v>1555</v>
      </c>
      <c r="B277" s="342">
        <v>4787</v>
      </c>
      <c r="C277" s="343">
        <v>4787</v>
      </c>
      <c r="D277" s="343">
        <v>70738</v>
      </c>
      <c r="E277" s="343">
        <v>29989</v>
      </c>
      <c r="F277" s="343">
        <v>1184</v>
      </c>
      <c r="G277" s="343">
        <v>425</v>
      </c>
      <c r="H277" s="343">
        <v>294</v>
      </c>
      <c r="I277" s="343">
        <v>192</v>
      </c>
      <c r="J277" s="343">
        <v>77003</v>
      </c>
      <c r="K277" s="343">
        <v>35393</v>
      </c>
      <c r="L277" s="343">
        <v>1387</v>
      </c>
      <c r="M277" s="343">
        <v>1387</v>
      </c>
      <c r="N277" s="343">
        <v>0</v>
      </c>
      <c r="O277" s="343">
        <v>0</v>
      </c>
      <c r="P277" s="343">
        <v>0</v>
      </c>
      <c r="Q277" s="343">
        <v>0</v>
      </c>
      <c r="R277" s="343">
        <v>0</v>
      </c>
      <c r="S277" s="343">
        <v>0</v>
      </c>
      <c r="T277" s="343">
        <v>0</v>
      </c>
      <c r="U277" s="343">
        <v>0</v>
      </c>
      <c r="V277" s="343">
        <v>1387</v>
      </c>
      <c r="W277" s="343">
        <v>1387</v>
      </c>
      <c r="X277" s="343">
        <v>78390</v>
      </c>
      <c r="Y277" s="343">
        <v>35393</v>
      </c>
      <c r="Z277" s="343">
        <v>35967</v>
      </c>
      <c r="AA277" s="343">
        <v>9026</v>
      </c>
      <c r="AB277" s="343">
        <v>0</v>
      </c>
      <c r="AC277" s="343">
        <v>0</v>
      </c>
      <c r="AD277" s="343">
        <v>0</v>
      </c>
      <c r="AE277" s="343">
        <v>0</v>
      </c>
      <c r="AF277" s="343">
        <v>0</v>
      </c>
      <c r="AG277" s="343">
        <v>0</v>
      </c>
      <c r="AH277" s="343">
        <v>35967</v>
      </c>
      <c r="AI277" s="343">
        <v>9026</v>
      </c>
      <c r="AJ277" s="343">
        <v>0</v>
      </c>
      <c r="AK277" s="343">
        <v>0</v>
      </c>
      <c r="AL277" s="342" t="s">
        <v>1553</v>
      </c>
      <c r="AM277" s="342" t="s">
        <v>2463</v>
      </c>
      <c r="AN277" s="342" t="s">
        <v>2463</v>
      </c>
    </row>
    <row r="278" spans="1:40">
      <c r="A278" s="342" t="s">
        <v>1561</v>
      </c>
      <c r="B278" s="342">
        <v>14555</v>
      </c>
      <c r="C278" s="343">
        <v>0</v>
      </c>
      <c r="D278" s="343">
        <v>71220</v>
      </c>
      <c r="E278" s="343">
        <v>44340</v>
      </c>
      <c r="F278" s="343">
        <v>3503</v>
      </c>
      <c r="G278" s="343">
        <v>0</v>
      </c>
      <c r="H278" s="343">
        <v>0</v>
      </c>
      <c r="I278" s="343">
        <v>0</v>
      </c>
      <c r="J278" s="343">
        <v>89278</v>
      </c>
      <c r="K278" s="343">
        <v>44340</v>
      </c>
      <c r="L278" s="343">
        <v>3820</v>
      </c>
      <c r="M278" s="343">
        <v>40</v>
      </c>
      <c r="N278" s="343">
        <v>0</v>
      </c>
      <c r="O278" s="343">
        <v>0</v>
      </c>
      <c r="P278" s="343">
        <v>21334</v>
      </c>
      <c r="Q278" s="343">
        <v>0</v>
      </c>
      <c r="R278" s="343">
        <v>0</v>
      </c>
      <c r="S278" s="343">
        <v>0</v>
      </c>
      <c r="T278" s="343">
        <v>0</v>
      </c>
      <c r="U278" s="343">
        <v>0</v>
      </c>
      <c r="V278" s="343">
        <v>25154</v>
      </c>
      <c r="W278" s="343">
        <v>40</v>
      </c>
      <c r="X278" s="343">
        <v>114432</v>
      </c>
      <c r="Y278" s="343">
        <v>44340</v>
      </c>
      <c r="Z278" s="343">
        <v>5890</v>
      </c>
      <c r="AA278" s="343">
        <v>5890</v>
      </c>
      <c r="AB278" s="343">
        <v>0</v>
      </c>
      <c r="AC278" s="343">
        <v>0</v>
      </c>
      <c r="AD278" s="343">
        <v>9454</v>
      </c>
      <c r="AE278" s="343">
        <v>0</v>
      </c>
      <c r="AF278" s="343">
        <v>0</v>
      </c>
      <c r="AG278" s="343">
        <v>0</v>
      </c>
      <c r="AH278" s="343">
        <v>15344</v>
      </c>
      <c r="AI278" s="343">
        <v>5890</v>
      </c>
      <c r="AJ278" s="343">
        <v>0</v>
      </c>
      <c r="AK278" s="343">
        <v>0</v>
      </c>
      <c r="AL278" s="342" t="s">
        <v>1559</v>
      </c>
      <c r="AM278" s="342" t="s">
        <v>2463</v>
      </c>
      <c r="AN278" s="342" t="s">
        <v>2463</v>
      </c>
    </row>
    <row r="279" spans="1:40">
      <c r="A279" s="342" t="s">
        <v>1576</v>
      </c>
      <c r="B279" s="342">
        <v>9203</v>
      </c>
      <c r="C279" s="343">
        <v>9100</v>
      </c>
      <c r="D279" s="343">
        <v>130261</v>
      </c>
      <c r="E279" s="343">
        <v>103020</v>
      </c>
      <c r="F279" s="343">
        <v>1145</v>
      </c>
      <c r="G279" s="343">
        <v>0</v>
      </c>
      <c r="H279" s="343">
        <v>1758</v>
      </c>
      <c r="I279" s="343">
        <v>0</v>
      </c>
      <c r="J279" s="343">
        <v>142367</v>
      </c>
      <c r="K279" s="343">
        <v>112120</v>
      </c>
      <c r="L279" s="343">
        <v>4888</v>
      </c>
      <c r="M279" s="343">
        <v>0</v>
      </c>
      <c r="N279" s="343">
        <v>0</v>
      </c>
      <c r="O279" s="343">
        <v>0</v>
      </c>
      <c r="P279" s="343">
        <v>0</v>
      </c>
      <c r="Q279" s="343">
        <v>0</v>
      </c>
      <c r="R279" s="343">
        <v>0</v>
      </c>
      <c r="S279" s="343">
        <v>0</v>
      </c>
      <c r="T279" s="343">
        <v>0</v>
      </c>
      <c r="U279" s="343">
        <v>0</v>
      </c>
      <c r="V279" s="343">
        <v>4888</v>
      </c>
      <c r="W279" s="343">
        <v>0</v>
      </c>
      <c r="X279" s="343">
        <v>147255</v>
      </c>
      <c r="Y279" s="343">
        <v>112120</v>
      </c>
      <c r="Z279" s="343">
        <v>22548</v>
      </c>
      <c r="AA279" s="343">
        <v>9439</v>
      </c>
      <c r="AB279" s="343">
        <v>0</v>
      </c>
      <c r="AC279" s="343">
        <v>0</v>
      </c>
      <c r="AD279" s="343">
        <v>318</v>
      </c>
      <c r="AE279" s="343">
        <v>0</v>
      </c>
      <c r="AF279" s="343">
        <v>0</v>
      </c>
      <c r="AG279" s="343">
        <v>0</v>
      </c>
      <c r="AH279" s="343">
        <v>22866</v>
      </c>
      <c r="AI279" s="343">
        <v>9439</v>
      </c>
      <c r="AJ279" s="343">
        <v>0</v>
      </c>
      <c r="AK279" s="343">
        <v>0</v>
      </c>
      <c r="AL279" s="342" t="s">
        <v>1574</v>
      </c>
      <c r="AM279" s="342" t="s">
        <v>2463</v>
      </c>
      <c r="AN279" s="342" t="s">
        <v>2463</v>
      </c>
    </row>
    <row r="280" spans="1:40">
      <c r="A280" s="342" t="s">
        <v>1582</v>
      </c>
      <c r="B280" s="342">
        <v>13043</v>
      </c>
      <c r="C280" s="343">
        <v>10000</v>
      </c>
      <c r="D280" s="343">
        <v>10246</v>
      </c>
      <c r="E280" s="343">
        <v>0</v>
      </c>
      <c r="F280" s="343">
        <v>2680</v>
      </c>
      <c r="G280" s="343">
        <v>433</v>
      </c>
      <c r="H280" s="343">
        <v>0</v>
      </c>
      <c r="I280" s="343">
        <v>0</v>
      </c>
      <c r="J280" s="343">
        <v>25969</v>
      </c>
      <c r="K280" s="343">
        <v>10433</v>
      </c>
      <c r="L280" s="343">
        <v>1386</v>
      </c>
      <c r="M280" s="343">
        <v>0</v>
      </c>
      <c r="N280" s="343">
        <v>0</v>
      </c>
      <c r="O280" s="343">
        <v>0</v>
      </c>
      <c r="P280" s="343">
        <v>0</v>
      </c>
      <c r="Q280" s="343">
        <v>0</v>
      </c>
      <c r="R280" s="343">
        <v>0</v>
      </c>
      <c r="S280" s="343">
        <v>0</v>
      </c>
      <c r="T280" s="343">
        <v>0</v>
      </c>
      <c r="U280" s="343">
        <v>0</v>
      </c>
      <c r="V280" s="343">
        <v>1386</v>
      </c>
      <c r="W280" s="343">
        <v>0</v>
      </c>
      <c r="X280" s="343">
        <v>27355</v>
      </c>
      <c r="Y280" s="343">
        <v>10433</v>
      </c>
      <c r="Z280" s="343">
        <v>1546</v>
      </c>
      <c r="AA280" s="343">
        <v>1546</v>
      </c>
      <c r="AB280" s="343">
        <v>0</v>
      </c>
      <c r="AC280" s="343">
        <v>0</v>
      </c>
      <c r="AD280" s="343">
        <v>0</v>
      </c>
      <c r="AE280" s="343">
        <v>0</v>
      </c>
      <c r="AF280" s="343">
        <v>0</v>
      </c>
      <c r="AG280" s="343">
        <v>0</v>
      </c>
      <c r="AH280" s="343">
        <v>1546</v>
      </c>
      <c r="AI280" s="343">
        <v>1546</v>
      </c>
      <c r="AJ280" s="343">
        <v>0</v>
      </c>
      <c r="AK280" s="343">
        <v>0</v>
      </c>
      <c r="AL280" s="342" t="s">
        <v>1580</v>
      </c>
      <c r="AM280" s="342" t="s">
        <v>2463</v>
      </c>
      <c r="AN280" s="342" t="s">
        <v>2463</v>
      </c>
    </row>
    <row r="281" spans="1:40">
      <c r="A281" s="342" t="s">
        <v>1597</v>
      </c>
      <c r="B281" s="342">
        <v>6305</v>
      </c>
      <c r="C281" s="343">
        <v>6302</v>
      </c>
      <c r="D281" s="343">
        <v>65469</v>
      </c>
      <c r="E281" s="343">
        <v>47538</v>
      </c>
      <c r="F281" s="343">
        <v>10480</v>
      </c>
      <c r="G281" s="343">
        <v>61</v>
      </c>
      <c r="H281" s="343">
        <v>0</v>
      </c>
      <c r="I281" s="343">
        <v>0</v>
      </c>
      <c r="J281" s="343">
        <v>82254</v>
      </c>
      <c r="K281" s="343">
        <v>53901</v>
      </c>
      <c r="L281" s="343">
        <v>2159</v>
      </c>
      <c r="M281" s="343">
        <v>0</v>
      </c>
      <c r="N281" s="343">
        <v>1281</v>
      </c>
      <c r="O281" s="343">
        <v>0</v>
      </c>
      <c r="P281" s="343">
        <v>4021</v>
      </c>
      <c r="Q281" s="343">
        <v>3938</v>
      </c>
      <c r="R281" s="343">
        <v>0</v>
      </c>
      <c r="S281" s="343">
        <v>0</v>
      </c>
      <c r="T281" s="343">
        <v>57</v>
      </c>
      <c r="U281" s="343">
        <v>0</v>
      </c>
      <c r="V281" s="343">
        <v>6237</v>
      </c>
      <c r="W281" s="343">
        <v>3938</v>
      </c>
      <c r="X281" s="343">
        <v>88491</v>
      </c>
      <c r="Y281" s="343">
        <v>53901</v>
      </c>
      <c r="Z281" s="343">
        <v>10159</v>
      </c>
      <c r="AA281" s="343">
        <v>10159</v>
      </c>
      <c r="AB281" s="343">
        <v>0</v>
      </c>
      <c r="AC281" s="343">
        <v>0</v>
      </c>
      <c r="AD281" s="343">
        <v>0</v>
      </c>
      <c r="AE281" s="343">
        <v>0</v>
      </c>
      <c r="AF281" s="343">
        <v>0</v>
      </c>
      <c r="AG281" s="343">
        <v>0</v>
      </c>
      <c r="AH281" s="343">
        <v>10159</v>
      </c>
      <c r="AI281" s="343">
        <v>10159</v>
      </c>
      <c r="AJ281" s="343">
        <v>0</v>
      </c>
      <c r="AK281" s="343">
        <v>0</v>
      </c>
      <c r="AL281" s="342" t="s">
        <v>1595</v>
      </c>
      <c r="AM281" s="342" t="s">
        <v>2463</v>
      </c>
      <c r="AN281" s="342" t="s">
        <v>2463</v>
      </c>
    </row>
    <row r="282" spans="1:40">
      <c r="A282" s="342" t="s">
        <v>1618</v>
      </c>
      <c r="B282" s="342">
        <v>12857</v>
      </c>
      <c r="C282" s="343">
        <v>12857</v>
      </c>
      <c r="D282" s="343">
        <v>47755</v>
      </c>
      <c r="E282" s="343">
        <v>21470</v>
      </c>
      <c r="F282" s="343">
        <v>1400</v>
      </c>
      <c r="G282" s="343">
        <v>282</v>
      </c>
      <c r="H282" s="343">
        <v>357</v>
      </c>
      <c r="I282" s="343">
        <v>0</v>
      </c>
      <c r="J282" s="343">
        <v>62369</v>
      </c>
      <c r="K282" s="343">
        <v>34609</v>
      </c>
      <c r="L282" s="343">
        <v>1461</v>
      </c>
      <c r="M282" s="343">
        <v>0</v>
      </c>
      <c r="N282" s="343">
        <v>0</v>
      </c>
      <c r="O282" s="343">
        <v>0</v>
      </c>
      <c r="P282" s="343">
        <v>0</v>
      </c>
      <c r="Q282" s="343">
        <v>0</v>
      </c>
      <c r="R282" s="343">
        <v>0</v>
      </c>
      <c r="S282" s="343">
        <v>0</v>
      </c>
      <c r="T282" s="343">
        <v>0</v>
      </c>
      <c r="U282" s="343">
        <v>0</v>
      </c>
      <c r="V282" s="343">
        <v>1461</v>
      </c>
      <c r="W282" s="343">
        <v>0</v>
      </c>
      <c r="X282" s="343">
        <v>63830</v>
      </c>
      <c r="Y282" s="343">
        <v>34609</v>
      </c>
      <c r="Z282" s="343">
        <v>9976</v>
      </c>
      <c r="AA282" s="343">
        <v>9032</v>
      </c>
      <c r="AB282" s="343">
        <v>0</v>
      </c>
      <c r="AC282" s="343">
        <v>0</v>
      </c>
      <c r="AD282" s="343">
        <v>9</v>
      </c>
      <c r="AE282" s="343">
        <v>0</v>
      </c>
      <c r="AF282" s="343">
        <v>0</v>
      </c>
      <c r="AG282" s="343">
        <v>0</v>
      </c>
      <c r="AH282" s="343">
        <v>9985</v>
      </c>
      <c r="AI282" s="343">
        <v>9032</v>
      </c>
      <c r="AJ282" s="343">
        <v>0</v>
      </c>
      <c r="AK282" s="343">
        <v>0</v>
      </c>
      <c r="AL282" s="342" t="s">
        <v>1616</v>
      </c>
      <c r="AM282" s="342" t="s">
        <v>2463</v>
      </c>
      <c r="AN282" s="342" t="s">
        <v>2463</v>
      </c>
    </row>
    <row r="283" spans="1:40">
      <c r="A283" s="342" t="s">
        <v>1627</v>
      </c>
      <c r="B283" s="342">
        <v>26415</v>
      </c>
      <c r="C283" s="343">
        <v>26415</v>
      </c>
      <c r="D283" s="343">
        <v>71766</v>
      </c>
      <c r="E283" s="343">
        <v>59324</v>
      </c>
      <c r="F283" s="343">
        <v>1563</v>
      </c>
      <c r="G283" s="343">
        <v>0</v>
      </c>
      <c r="H283" s="343">
        <v>1657</v>
      </c>
      <c r="I283" s="343">
        <v>189</v>
      </c>
      <c r="J283" s="343">
        <v>101401</v>
      </c>
      <c r="K283" s="343">
        <v>85928</v>
      </c>
      <c r="L283" s="343">
        <v>1486</v>
      </c>
      <c r="M283" s="343">
        <v>0</v>
      </c>
      <c r="N283" s="343">
        <v>0</v>
      </c>
      <c r="O283" s="343">
        <v>0</v>
      </c>
      <c r="P283" s="343">
        <v>32185</v>
      </c>
      <c r="Q283" s="343">
        <v>0</v>
      </c>
      <c r="R283" s="343">
        <v>0</v>
      </c>
      <c r="S283" s="343">
        <v>0</v>
      </c>
      <c r="T283" s="343">
        <v>0</v>
      </c>
      <c r="U283" s="343">
        <v>0</v>
      </c>
      <c r="V283" s="343">
        <v>33671</v>
      </c>
      <c r="W283" s="343">
        <v>0</v>
      </c>
      <c r="X283" s="343">
        <v>135072</v>
      </c>
      <c r="Y283" s="343">
        <v>85928</v>
      </c>
      <c r="Z283" s="343">
        <v>9880</v>
      </c>
      <c r="AA283" s="343">
        <v>9786</v>
      </c>
      <c r="AB283" s="343">
        <v>0</v>
      </c>
      <c r="AC283" s="343">
        <v>0</v>
      </c>
      <c r="AD283" s="343">
        <v>0</v>
      </c>
      <c r="AE283" s="343">
        <v>0</v>
      </c>
      <c r="AF283" s="343">
        <v>0</v>
      </c>
      <c r="AG283" s="343">
        <v>0</v>
      </c>
      <c r="AH283" s="343">
        <v>9880</v>
      </c>
      <c r="AI283" s="343">
        <v>9786</v>
      </c>
      <c r="AJ283" s="343">
        <v>0</v>
      </c>
      <c r="AK283" s="343">
        <v>0</v>
      </c>
      <c r="AL283" s="342" t="s">
        <v>1625</v>
      </c>
      <c r="AM283" s="342" t="s">
        <v>2463</v>
      </c>
      <c r="AN283" s="342" t="s">
        <v>2463</v>
      </c>
    </row>
    <row r="284" spans="1:40">
      <c r="A284" s="342" t="s">
        <v>1651</v>
      </c>
      <c r="B284" s="342">
        <v>15473</v>
      </c>
      <c r="C284" s="343">
        <v>15473</v>
      </c>
      <c r="D284" s="343">
        <v>73142</v>
      </c>
      <c r="E284" s="343">
        <v>51991</v>
      </c>
      <c r="F284" s="343">
        <v>2881</v>
      </c>
      <c r="G284" s="343">
        <v>0</v>
      </c>
      <c r="H284" s="343">
        <v>0</v>
      </c>
      <c r="I284" s="343">
        <v>0</v>
      </c>
      <c r="J284" s="343">
        <v>91496</v>
      </c>
      <c r="K284" s="343">
        <v>67464</v>
      </c>
      <c r="L284" s="343">
        <v>0</v>
      </c>
      <c r="M284" s="343">
        <v>0</v>
      </c>
      <c r="N284" s="343">
        <v>0</v>
      </c>
      <c r="O284" s="343">
        <v>0</v>
      </c>
      <c r="P284" s="343">
        <v>0</v>
      </c>
      <c r="Q284" s="343">
        <v>0</v>
      </c>
      <c r="R284" s="343">
        <v>0</v>
      </c>
      <c r="S284" s="343">
        <v>0</v>
      </c>
      <c r="T284" s="343">
        <v>0</v>
      </c>
      <c r="U284" s="343">
        <v>0</v>
      </c>
      <c r="V284" s="343">
        <v>0</v>
      </c>
      <c r="W284" s="343">
        <v>0</v>
      </c>
      <c r="X284" s="343">
        <v>91496</v>
      </c>
      <c r="Y284" s="343">
        <v>67464</v>
      </c>
      <c r="Z284" s="343">
        <v>34923</v>
      </c>
      <c r="AA284" s="343">
        <v>16779</v>
      </c>
      <c r="AB284" s="343">
        <v>0</v>
      </c>
      <c r="AC284" s="343">
        <v>0</v>
      </c>
      <c r="AD284" s="343">
        <v>0</v>
      </c>
      <c r="AE284" s="343">
        <v>0</v>
      </c>
      <c r="AF284" s="343">
        <v>0</v>
      </c>
      <c r="AG284" s="343">
        <v>0</v>
      </c>
      <c r="AH284" s="343">
        <v>34923</v>
      </c>
      <c r="AI284" s="343">
        <v>16779</v>
      </c>
      <c r="AJ284" s="343">
        <v>0</v>
      </c>
      <c r="AK284" s="343">
        <v>0</v>
      </c>
      <c r="AL284" s="342" t="s">
        <v>1649</v>
      </c>
      <c r="AM284" s="342" t="s">
        <v>2463</v>
      </c>
      <c r="AN284" s="342" t="s">
        <v>2463</v>
      </c>
    </row>
    <row r="285" spans="1:40">
      <c r="A285" s="342" t="s">
        <v>1654</v>
      </c>
      <c r="B285" s="342">
        <v>8611</v>
      </c>
      <c r="C285" s="343">
        <v>1</v>
      </c>
      <c r="D285" s="343">
        <v>97861</v>
      </c>
      <c r="E285" s="343">
        <v>47972</v>
      </c>
      <c r="F285" s="343">
        <v>12241</v>
      </c>
      <c r="G285" s="343">
        <v>6054</v>
      </c>
      <c r="H285" s="343">
        <v>364</v>
      </c>
      <c r="I285" s="343">
        <v>52</v>
      </c>
      <c r="J285" s="343">
        <v>119077</v>
      </c>
      <c r="K285" s="343">
        <v>54079</v>
      </c>
      <c r="L285" s="343">
        <v>515</v>
      </c>
      <c r="M285" s="343">
        <v>0</v>
      </c>
      <c r="N285" s="343">
        <v>0</v>
      </c>
      <c r="O285" s="343">
        <v>0</v>
      </c>
      <c r="P285" s="343">
        <v>0</v>
      </c>
      <c r="Q285" s="343">
        <v>0</v>
      </c>
      <c r="R285" s="343">
        <v>0</v>
      </c>
      <c r="S285" s="343">
        <v>0</v>
      </c>
      <c r="T285" s="343">
        <v>0</v>
      </c>
      <c r="U285" s="343">
        <v>0</v>
      </c>
      <c r="V285" s="343">
        <v>515</v>
      </c>
      <c r="W285" s="343">
        <v>0</v>
      </c>
      <c r="X285" s="343">
        <v>119592</v>
      </c>
      <c r="Y285" s="343">
        <v>54079</v>
      </c>
      <c r="Z285" s="343">
        <v>3424</v>
      </c>
      <c r="AA285" s="343">
        <v>3422</v>
      </c>
      <c r="AB285" s="343">
        <v>0</v>
      </c>
      <c r="AC285" s="343">
        <v>0</v>
      </c>
      <c r="AD285" s="343">
        <v>0</v>
      </c>
      <c r="AE285" s="343">
        <v>0</v>
      </c>
      <c r="AF285" s="343">
        <v>0</v>
      </c>
      <c r="AG285" s="343">
        <v>0</v>
      </c>
      <c r="AH285" s="343">
        <v>3424</v>
      </c>
      <c r="AI285" s="343">
        <v>3422</v>
      </c>
      <c r="AJ285" s="343">
        <v>0</v>
      </c>
      <c r="AK285" s="343">
        <v>0</v>
      </c>
      <c r="AL285" s="342" t="s">
        <v>1652</v>
      </c>
      <c r="AM285" s="342" t="s">
        <v>2463</v>
      </c>
      <c r="AN285" s="342" t="s">
        <v>2463</v>
      </c>
    </row>
    <row r="286" spans="1:40">
      <c r="A286" s="342" t="s">
        <v>1672</v>
      </c>
      <c r="B286" s="342">
        <v>2491</v>
      </c>
      <c r="C286" s="343">
        <v>0</v>
      </c>
      <c r="D286" s="343">
        <v>33468</v>
      </c>
      <c r="E286" s="343">
        <v>0</v>
      </c>
      <c r="F286" s="343">
        <v>13616</v>
      </c>
      <c r="G286" s="343">
        <v>0</v>
      </c>
      <c r="H286" s="343">
        <v>1271</v>
      </c>
      <c r="I286" s="343">
        <v>0</v>
      </c>
      <c r="J286" s="343">
        <v>50846</v>
      </c>
      <c r="K286" s="343">
        <v>0</v>
      </c>
      <c r="L286" s="343">
        <v>10539</v>
      </c>
      <c r="M286" s="343">
        <v>9288</v>
      </c>
      <c r="N286" s="343">
        <v>0</v>
      </c>
      <c r="O286" s="343">
        <v>0</v>
      </c>
      <c r="P286" s="343">
        <v>0</v>
      </c>
      <c r="Q286" s="343">
        <v>0</v>
      </c>
      <c r="R286" s="343">
        <v>0</v>
      </c>
      <c r="S286" s="343">
        <v>0</v>
      </c>
      <c r="T286" s="343">
        <v>0</v>
      </c>
      <c r="U286" s="343">
        <v>0</v>
      </c>
      <c r="V286" s="343">
        <v>10539</v>
      </c>
      <c r="W286" s="343">
        <v>9288</v>
      </c>
      <c r="X286" s="343">
        <v>61385</v>
      </c>
      <c r="Y286" s="343">
        <v>0</v>
      </c>
      <c r="Z286" s="343">
        <v>3259</v>
      </c>
      <c r="AA286" s="343">
        <v>3259</v>
      </c>
      <c r="AB286" s="343">
        <v>0</v>
      </c>
      <c r="AC286" s="343">
        <v>0</v>
      </c>
      <c r="AD286" s="343">
        <v>0</v>
      </c>
      <c r="AE286" s="343">
        <v>0</v>
      </c>
      <c r="AF286" s="343">
        <v>3110</v>
      </c>
      <c r="AG286" s="343">
        <v>0</v>
      </c>
      <c r="AH286" s="343">
        <v>6369</v>
      </c>
      <c r="AI286" s="343">
        <v>3259</v>
      </c>
      <c r="AJ286" s="343">
        <v>0</v>
      </c>
      <c r="AK286" s="343">
        <v>0</v>
      </c>
      <c r="AL286" s="342" t="s">
        <v>1670</v>
      </c>
      <c r="AM286" s="342" t="s">
        <v>2463</v>
      </c>
      <c r="AN286" s="342" t="s">
        <v>2463</v>
      </c>
    </row>
    <row r="287" spans="1:40">
      <c r="A287" s="342" t="s">
        <v>1684</v>
      </c>
      <c r="B287" s="342">
        <v>15180</v>
      </c>
      <c r="C287" s="343">
        <v>384</v>
      </c>
      <c r="D287" s="343">
        <v>57927</v>
      </c>
      <c r="E287" s="343">
        <v>21711</v>
      </c>
      <c r="F287" s="343">
        <v>4496</v>
      </c>
      <c r="G287" s="343">
        <v>0</v>
      </c>
      <c r="H287" s="343">
        <v>919</v>
      </c>
      <c r="I287" s="343">
        <v>0</v>
      </c>
      <c r="J287" s="343">
        <v>78522</v>
      </c>
      <c r="K287" s="343">
        <v>22095</v>
      </c>
      <c r="L287" s="343">
        <v>1598</v>
      </c>
      <c r="M287" s="343">
        <v>0</v>
      </c>
      <c r="N287" s="343">
        <v>0</v>
      </c>
      <c r="O287" s="343">
        <v>0</v>
      </c>
      <c r="P287" s="343">
        <v>0</v>
      </c>
      <c r="Q287" s="343">
        <v>0</v>
      </c>
      <c r="R287" s="343">
        <v>0</v>
      </c>
      <c r="S287" s="343">
        <v>0</v>
      </c>
      <c r="T287" s="343">
        <v>0</v>
      </c>
      <c r="U287" s="343">
        <v>0</v>
      </c>
      <c r="V287" s="343">
        <v>1598</v>
      </c>
      <c r="W287" s="343">
        <v>0</v>
      </c>
      <c r="X287" s="343">
        <v>80120</v>
      </c>
      <c r="Y287" s="343">
        <v>22095</v>
      </c>
      <c r="Z287" s="343">
        <v>9098</v>
      </c>
      <c r="AA287" s="343">
        <v>9098</v>
      </c>
      <c r="AB287" s="343">
        <v>0</v>
      </c>
      <c r="AC287" s="343">
        <v>0</v>
      </c>
      <c r="AD287" s="343">
        <v>0</v>
      </c>
      <c r="AE287" s="343">
        <v>0</v>
      </c>
      <c r="AF287" s="343">
        <v>0</v>
      </c>
      <c r="AG287" s="343">
        <v>0</v>
      </c>
      <c r="AH287" s="343">
        <v>9098</v>
      </c>
      <c r="AI287" s="343">
        <v>9098</v>
      </c>
      <c r="AJ287" s="343">
        <v>0</v>
      </c>
      <c r="AK287" s="343">
        <v>0</v>
      </c>
      <c r="AL287" s="342" t="s">
        <v>1682</v>
      </c>
      <c r="AM287" s="342" t="s">
        <v>2463</v>
      </c>
      <c r="AN287" s="342" t="s">
        <v>2463</v>
      </c>
    </row>
    <row r="288" spans="1:40">
      <c r="A288" s="342" t="s">
        <v>1719</v>
      </c>
      <c r="B288" s="342">
        <v>27</v>
      </c>
      <c r="C288" s="343">
        <v>0</v>
      </c>
      <c r="D288" s="343">
        <v>52718</v>
      </c>
      <c r="E288" s="343">
        <v>23964</v>
      </c>
      <c r="F288" s="343">
        <v>274</v>
      </c>
      <c r="G288" s="343">
        <v>9</v>
      </c>
      <c r="H288" s="343">
        <v>36</v>
      </c>
      <c r="I288" s="343">
        <v>22</v>
      </c>
      <c r="J288" s="343">
        <v>53055</v>
      </c>
      <c r="K288" s="343">
        <v>23995</v>
      </c>
      <c r="L288" s="343">
        <v>712</v>
      </c>
      <c r="M288" s="343">
        <v>0</v>
      </c>
      <c r="N288" s="343">
        <v>0</v>
      </c>
      <c r="O288" s="343">
        <v>0</v>
      </c>
      <c r="P288" s="343">
        <v>0</v>
      </c>
      <c r="Q288" s="343">
        <v>0</v>
      </c>
      <c r="R288" s="343">
        <v>0</v>
      </c>
      <c r="S288" s="343">
        <v>0</v>
      </c>
      <c r="T288" s="343">
        <v>0</v>
      </c>
      <c r="U288" s="343">
        <v>0</v>
      </c>
      <c r="V288" s="343">
        <v>712</v>
      </c>
      <c r="W288" s="343">
        <v>0</v>
      </c>
      <c r="X288" s="343">
        <v>53767</v>
      </c>
      <c r="Y288" s="343">
        <v>23995</v>
      </c>
      <c r="Z288" s="343">
        <v>6698</v>
      </c>
      <c r="AA288" s="343">
        <v>6698</v>
      </c>
      <c r="AB288" s="343">
        <v>0</v>
      </c>
      <c r="AC288" s="343">
        <v>0</v>
      </c>
      <c r="AD288" s="343">
        <v>0</v>
      </c>
      <c r="AE288" s="343">
        <v>0</v>
      </c>
      <c r="AF288" s="343">
        <v>0</v>
      </c>
      <c r="AG288" s="343">
        <v>0</v>
      </c>
      <c r="AH288" s="343">
        <v>6698</v>
      </c>
      <c r="AI288" s="343">
        <v>6698</v>
      </c>
      <c r="AJ288" s="343">
        <v>0</v>
      </c>
      <c r="AK288" s="343">
        <v>0</v>
      </c>
      <c r="AL288" s="342" t="s">
        <v>1717</v>
      </c>
      <c r="AM288" s="342" t="s">
        <v>2463</v>
      </c>
      <c r="AN288" s="342" t="s">
        <v>2463</v>
      </c>
    </row>
    <row r="289" spans="1:40">
      <c r="A289" s="342" t="s">
        <v>1773</v>
      </c>
      <c r="B289" s="342">
        <v>0</v>
      </c>
      <c r="C289" s="343">
        <v>0</v>
      </c>
      <c r="D289" s="343">
        <v>11940</v>
      </c>
      <c r="E289" s="343">
        <v>0</v>
      </c>
      <c r="F289" s="343">
        <v>566</v>
      </c>
      <c r="G289" s="343">
        <v>0</v>
      </c>
      <c r="H289" s="343">
        <v>2106</v>
      </c>
      <c r="I289" s="343">
        <v>0</v>
      </c>
      <c r="J289" s="343">
        <v>14612</v>
      </c>
      <c r="K289" s="343">
        <v>0</v>
      </c>
      <c r="L289" s="343">
        <v>1413</v>
      </c>
      <c r="M289" s="343">
        <v>0</v>
      </c>
      <c r="N289" s="343">
        <v>0</v>
      </c>
      <c r="O289" s="343">
        <v>0</v>
      </c>
      <c r="P289" s="343">
        <v>0</v>
      </c>
      <c r="Q289" s="343">
        <v>0</v>
      </c>
      <c r="R289" s="343">
        <v>0</v>
      </c>
      <c r="S289" s="343">
        <v>0</v>
      </c>
      <c r="T289" s="343">
        <v>0</v>
      </c>
      <c r="U289" s="343">
        <v>0</v>
      </c>
      <c r="V289" s="343">
        <v>1413</v>
      </c>
      <c r="W289" s="343">
        <v>0</v>
      </c>
      <c r="X289" s="343">
        <v>16025</v>
      </c>
      <c r="Y289" s="343">
        <v>0</v>
      </c>
      <c r="Z289" s="343">
        <v>1041</v>
      </c>
      <c r="AA289" s="343">
        <v>0</v>
      </c>
      <c r="AB289" s="343">
        <v>0</v>
      </c>
      <c r="AC289" s="343">
        <v>0</v>
      </c>
      <c r="AD289" s="343">
        <v>0</v>
      </c>
      <c r="AE289" s="343">
        <v>0</v>
      </c>
      <c r="AF289" s="343">
        <v>0</v>
      </c>
      <c r="AG289" s="343">
        <v>0</v>
      </c>
      <c r="AH289" s="343">
        <v>1041</v>
      </c>
      <c r="AI289" s="343">
        <v>0</v>
      </c>
      <c r="AJ289" s="343">
        <v>0</v>
      </c>
      <c r="AK289" s="343">
        <v>0</v>
      </c>
      <c r="AL289" s="342" t="s">
        <v>1771</v>
      </c>
      <c r="AM289" s="342" t="s">
        <v>2463</v>
      </c>
      <c r="AN289" s="342" t="s">
        <v>2463</v>
      </c>
    </row>
    <row r="290" spans="1:40">
      <c r="A290" s="342" t="s">
        <v>1809</v>
      </c>
      <c r="B290" s="342">
        <v>55733</v>
      </c>
      <c r="C290" s="343">
        <v>7608</v>
      </c>
      <c r="D290" s="343">
        <v>151088</v>
      </c>
      <c r="E290" s="343">
        <v>103414</v>
      </c>
      <c r="F290" s="343">
        <v>946</v>
      </c>
      <c r="G290" s="343">
        <v>78</v>
      </c>
      <c r="H290" s="343">
        <v>632</v>
      </c>
      <c r="I290" s="343">
        <v>0</v>
      </c>
      <c r="J290" s="343">
        <v>208399</v>
      </c>
      <c r="K290" s="343">
        <v>111100</v>
      </c>
      <c r="L290" s="343">
        <v>1418</v>
      </c>
      <c r="M290" s="343">
        <v>20</v>
      </c>
      <c r="N290" s="343">
        <v>0</v>
      </c>
      <c r="O290" s="343">
        <v>0</v>
      </c>
      <c r="P290" s="343">
        <v>11504</v>
      </c>
      <c r="Q290" s="343">
        <v>0</v>
      </c>
      <c r="R290" s="343">
        <v>0</v>
      </c>
      <c r="S290" s="343">
        <v>0</v>
      </c>
      <c r="T290" s="343">
        <v>0</v>
      </c>
      <c r="U290" s="343">
        <v>0</v>
      </c>
      <c r="V290" s="343">
        <v>12922</v>
      </c>
      <c r="W290" s="343">
        <v>20</v>
      </c>
      <c r="X290" s="343">
        <v>221321</v>
      </c>
      <c r="Y290" s="343">
        <v>111100</v>
      </c>
      <c r="Z290" s="343">
        <v>26764</v>
      </c>
      <c r="AA290" s="343">
        <v>11426</v>
      </c>
      <c r="AB290" s="343">
        <v>0</v>
      </c>
      <c r="AC290" s="343">
        <v>0</v>
      </c>
      <c r="AD290" s="343">
        <v>758</v>
      </c>
      <c r="AE290" s="343">
        <v>0</v>
      </c>
      <c r="AF290" s="343">
        <v>0</v>
      </c>
      <c r="AG290" s="343">
        <v>0</v>
      </c>
      <c r="AH290" s="343">
        <v>27522</v>
      </c>
      <c r="AI290" s="343">
        <v>11426</v>
      </c>
      <c r="AJ290" s="343">
        <v>0</v>
      </c>
      <c r="AK290" s="343">
        <v>0</v>
      </c>
      <c r="AL290" s="342" t="s">
        <v>1807</v>
      </c>
      <c r="AM290" s="342" t="s">
        <v>2463</v>
      </c>
      <c r="AN290" s="342" t="s">
        <v>2463</v>
      </c>
    </row>
    <row r="291" spans="1:40">
      <c r="A291" s="342" t="s">
        <v>1941</v>
      </c>
      <c r="B291" s="342">
        <v>17760</v>
      </c>
      <c r="C291" s="343">
        <v>12652</v>
      </c>
      <c r="D291" s="343">
        <v>58199</v>
      </c>
      <c r="E291" s="343">
        <v>36442</v>
      </c>
      <c r="F291" s="343">
        <v>1859</v>
      </c>
      <c r="G291" s="343">
        <v>0</v>
      </c>
      <c r="H291" s="343">
        <v>3595</v>
      </c>
      <c r="I291" s="343">
        <v>917</v>
      </c>
      <c r="J291" s="343">
        <v>81413</v>
      </c>
      <c r="K291" s="343">
        <v>50011</v>
      </c>
      <c r="L291" s="343">
        <v>2215</v>
      </c>
      <c r="M291" s="343">
        <v>0</v>
      </c>
      <c r="N291" s="343">
        <v>0</v>
      </c>
      <c r="O291" s="343">
        <v>0</v>
      </c>
      <c r="P291" s="343">
        <v>0</v>
      </c>
      <c r="Q291" s="343">
        <v>0</v>
      </c>
      <c r="R291" s="343">
        <v>0</v>
      </c>
      <c r="S291" s="343">
        <v>0</v>
      </c>
      <c r="T291" s="343">
        <v>0</v>
      </c>
      <c r="U291" s="343">
        <v>0</v>
      </c>
      <c r="V291" s="343">
        <v>2215</v>
      </c>
      <c r="W291" s="343">
        <v>0</v>
      </c>
      <c r="X291" s="343">
        <v>83628</v>
      </c>
      <c r="Y291" s="343">
        <v>50011</v>
      </c>
      <c r="Z291" s="343">
        <v>2935</v>
      </c>
      <c r="AA291" s="343">
        <v>2730</v>
      </c>
      <c r="AB291" s="343">
        <v>0</v>
      </c>
      <c r="AC291" s="343">
        <v>0</v>
      </c>
      <c r="AD291" s="343">
        <v>0</v>
      </c>
      <c r="AE291" s="343">
        <v>0</v>
      </c>
      <c r="AF291" s="343">
        <v>0</v>
      </c>
      <c r="AG291" s="343">
        <v>0</v>
      </c>
      <c r="AH291" s="343">
        <v>2935</v>
      </c>
      <c r="AI291" s="343">
        <v>2730</v>
      </c>
      <c r="AJ291" s="343">
        <v>0</v>
      </c>
      <c r="AK291" s="343">
        <v>0</v>
      </c>
      <c r="AL291" s="342" t="s">
        <v>1939</v>
      </c>
      <c r="AM291" s="342" t="s">
        <v>2463</v>
      </c>
      <c r="AN291" s="342" t="s">
        <v>2463</v>
      </c>
    </row>
    <row r="292" spans="1:40">
      <c r="A292" s="342" t="s">
        <v>1956</v>
      </c>
      <c r="B292" s="342">
        <v>1090</v>
      </c>
      <c r="C292" s="343">
        <v>0</v>
      </c>
      <c r="D292" s="343">
        <v>19172</v>
      </c>
      <c r="E292" s="343">
        <v>0</v>
      </c>
      <c r="F292" s="343">
        <v>1901</v>
      </c>
      <c r="G292" s="343">
        <v>0</v>
      </c>
      <c r="H292" s="343">
        <v>51</v>
      </c>
      <c r="I292" s="343">
        <v>0</v>
      </c>
      <c r="J292" s="343">
        <v>22214</v>
      </c>
      <c r="K292" s="343">
        <v>0</v>
      </c>
      <c r="L292" s="343">
        <v>1269</v>
      </c>
      <c r="M292" s="343">
        <v>0</v>
      </c>
      <c r="N292" s="343">
        <v>0</v>
      </c>
      <c r="O292" s="343">
        <v>0</v>
      </c>
      <c r="P292" s="343">
        <v>0</v>
      </c>
      <c r="Q292" s="343">
        <v>0</v>
      </c>
      <c r="R292" s="343">
        <v>0</v>
      </c>
      <c r="S292" s="343">
        <v>0</v>
      </c>
      <c r="T292" s="343">
        <v>0</v>
      </c>
      <c r="U292" s="343">
        <v>0</v>
      </c>
      <c r="V292" s="343">
        <v>1269</v>
      </c>
      <c r="W292" s="343">
        <v>0</v>
      </c>
      <c r="X292" s="343">
        <v>23483</v>
      </c>
      <c r="Y292" s="343">
        <v>0</v>
      </c>
      <c r="Z292" s="343">
        <v>1265</v>
      </c>
      <c r="AA292" s="343">
        <v>0</v>
      </c>
      <c r="AB292" s="343">
        <v>0</v>
      </c>
      <c r="AC292" s="343">
        <v>0</v>
      </c>
      <c r="AD292" s="343">
        <v>163</v>
      </c>
      <c r="AE292" s="343">
        <v>0</v>
      </c>
      <c r="AF292" s="343">
        <v>0</v>
      </c>
      <c r="AG292" s="343">
        <v>0</v>
      </c>
      <c r="AH292" s="343">
        <v>1428</v>
      </c>
      <c r="AI292" s="343">
        <v>0</v>
      </c>
      <c r="AJ292" s="343">
        <v>0</v>
      </c>
      <c r="AK292" s="343">
        <v>0</v>
      </c>
      <c r="AL292" s="342" t="s">
        <v>1954</v>
      </c>
      <c r="AM292" s="342" t="s">
        <v>2463</v>
      </c>
      <c r="AN292" s="342" t="s">
        <v>2463</v>
      </c>
    </row>
    <row r="293" spans="1:40">
      <c r="A293" s="342" t="s">
        <v>2070</v>
      </c>
      <c r="B293" s="342">
        <v>8595</v>
      </c>
      <c r="C293" s="343">
        <v>8040</v>
      </c>
      <c r="D293" s="343">
        <v>243067</v>
      </c>
      <c r="E293" s="343">
        <v>182712</v>
      </c>
      <c r="F293" s="343">
        <v>505</v>
      </c>
      <c r="G293" s="343">
        <v>1</v>
      </c>
      <c r="H293" s="343">
        <v>4086</v>
      </c>
      <c r="I293" s="343">
        <v>0</v>
      </c>
      <c r="J293" s="343">
        <v>256253</v>
      </c>
      <c r="K293" s="343">
        <v>190753</v>
      </c>
      <c r="L293" s="343">
        <v>3079</v>
      </c>
      <c r="M293" s="343">
        <v>1171</v>
      </c>
      <c r="N293" s="343">
        <v>0</v>
      </c>
      <c r="O293" s="343">
        <v>0</v>
      </c>
      <c r="P293" s="343">
        <v>0</v>
      </c>
      <c r="Q293" s="343">
        <v>0</v>
      </c>
      <c r="R293" s="343">
        <v>0</v>
      </c>
      <c r="S293" s="343">
        <v>0</v>
      </c>
      <c r="T293" s="343">
        <v>0</v>
      </c>
      <c r="U293" s="343">
        <v>0</v>
      </c>
      <c r="V293" s="343">
        <v>3079</v>
      </c>
      <c r="W293" s="343">
        <v>1171</v>
      </c>
      <c r="X293" s="343">
        <v>259332</v>
      </c>
      <c r="Y293" s="343">
        <v>190753</v>
      </c>
      <c r="Z293" s="343">
        <v>18297</v>
      </c>
      <c r="AA293" s="343">
        <v>18225</v>
      </c>
      <c r="AB293" s="343">
        <v>0</v>
      </c>
      <c r="AC293" s="343">
        <v>0</v>
      </c>
      <c r="AD293" s="343">
        <v>1</v>
      </c>
      <c r="AE293" s="343">
        <v>0</v>
      </c>
      <c r="AF293" s="343">
        <v>0</v>
      </c>
      <c r="AG293" s="343">
        <v>0</v>
      </c>
      <c r="AH293" s="343">
        <v>18298</v>
      </c>
      <c r="AI293" s="343">
        <v>18225</v>
      </c>
      <c r="AJ293" s="343">
        <v>0</v>
      </c>
      <c r="AK293" s="343">
        <v>0</v>
      </c>
      <c r="AL293" s="342" t="s">
        <v>2068</v>
      </c>
      <c r="AM293" s="342" t="s">
        <v>2463</v>
      </c>
      <c r="AN293" s="342" t="s">
        <v>2463</v>
      </c>
    </row>
    <row r="294" spans="1:40">
      <c r="A294" s="342" t="s">
        <v>2136</v>
      </c>
      <c r="B294" s="342">
        <v>195</v>
      </c>
      <c r="C294" s="343">
        <v>195</v>
      </c>
      <c r="D294" s="343">
        <v>33708</v>
      </c>
      <c r="E294" s="343">
        <v>16133</v>
      </c>
      <c r="F294" s="343">
        <v>2594</v>
      </c>
      <c r="G294" s="343">
        <v>55</v>
      </c>
      <c r="H294" s="343">
        <v>448</v>
      </c>
      <c r="I294" s="343">
        <v>0</v>
      </c>
      <c r="J294" s="343">
        <v>36945</v>
      </c>
      <c r="K294" s="343">
        <v>16383</v>
      </c>
      <c r="L294" s="343">
        <v>3815</v>
      </c>
      <c r="M294" s="343">
        <v>831</v>
      </c>
      <c r="N294" s="343">
        <v>0</v>
      </c>
      <c r="O294" s="343">
        <v>0</v>
      </c>
      <c r="P294" s="343">
        <v>0</v>
      </c>
      <c r="Q294" s="343">
        <v>0</v>
      </c>
      <c r="R294" s="343">
        <v>0</v>
      </c>
      <c r="S294" s="343">
        <v>0</v>
      </c>
      <c r="T294" s="343">
        <v>0</v>
      </c>
      <c r="U294" s="343">
        <v>0</v>
      </c>
      <c r="V294" s="343">
        <v>3815</v>
      </c>
      <c r="W294" s="343">
        <v>831</v>
      </c>
      <c r="X294" s="343">
        <v>40760</v>
      </c>
      <c r="Y294" s="343">
        <v>16383</v>
      </c>
      <c r="Z294" s="343">
        <v>6403</v>
      </c>
      <c r="AA294" s="343">
        <v>6403</v>
      </c>
      <c r="AB294" s="343">
        <v>0</v>
      </c>
      <c r="AC294" s="343">
        <v>0</v>
      </c>
      <c r="AD294" s="343">
        <v>1000</v>
      </c>
      <c r="AE294" s="343">
        <v>0</v>
      </c>
      <c r="AF294" s="343">
        <v>0</v>
      </c>
      <c r="AG294" s="343">
        <v>0</v>
      </c>
      <c r="AH294" s="343">
        <v>7403</v>
      </c>
      <c r="AI294" s="343">
        <v>6403</v>
      </c>
      <c r="AJ294" s="343">
        <v>0</v>
      </c>
      <c r="AK294" s="343">
        <v>0</v>
      </c>
      <c r="AL294" s="342" t="s">
        <v>2134</v>
      </c>
      <c r="AM294" s="342" t="s">
        <v>2463</v>
      </c>
      <c r="AN294" s="342" t="s">
        <v>2463</v>
      </c>
    </row>
    <row r="295" spans="1:40">
      <c r="A295" s="342" t="s">
        <v>2196</v>
      </c>
      <c r="B295" s="342">
        <v>1797</v>
      </c>
      <c r="C295" s="343">
        <v>50</v>
      </c>
      <c r="D295" s="343">
        <v>82249</v>
      </c>
      <c r="E295" s="343">
        <v>39592</v>
      </c>
      <c r="F295" s="343">
        <v>1597</v>
      </c>
      <c r="G295" s="343">
        <v>0</v>
      </c>
      <c r="H295" s="343">
        <v>0</v>
      </c>
      <c r="I295" s="343">
        <v>0</v>
      </c>
      <c r="J295" s="343">
        <v>85643</v>
      </c>
      <c r="K295" s="343">
        <v>39642</v>
      </c>
      <c r="L295" s="343">
        <v>4187</v>
      </c>
      <c r="M295" s="343">
        <v>0</v>
      </c>
      <c r="N295" s="343">
        <v>0</v>
      </c>
      <c r="O295" s="343">
        <v>0</v>
      </c>
      <c r="P295" s="343">
        <v>0</v>
      </c>
      <c r="Q295" s="343">
        <v>0</v>
      </c>
      <c r="R295" s="343">
        <v>0</v>
      </c>
      <c r="S295" s="343">
        <v>0</v>
      </c>
      <c r="T295" s="343">
        <v>0</v>
      </c>
      <c r="U295" s="343">
        <v>0</v>
      </c>
      <c r="V295" s="343">
        <v>4187</v>
      </c>
      <c r="W295" s="343">
        <v>0</v>
      </c>
      <c r="X295" s="343">
        <v>89830</v>
      </c>
      <c r="Y295" s="343">
        <v>39642</v>
      </c>
      <c r="Z295" s="343">
        <v>12765</v>
      </c>
      <c r="AA295" s="343">
        <v>12672</v>
      </c>
      <c r="AB295" s="343">
        <v>0</v>
      </c>
      <c r="AC295" s="343">
        <v>0</v>
      </c>
      <c r="AD295" s="343">
        <v>0</v>
      </c>
      <c r="AE295" s="343">
        <v>0</v>
      </c>
      <c r="AF295" s="343">
        <v>0</v>
      </c>
      <c r="AG295" s="343">
        <v>0</v>
      </c>
      <c r="AH295" s="343">
        <v>12765</v>
      </c>
      <c r="AI295" s="343">
        <v>12672</v>
      </c>
      <c r="AJ295" s="343">
        <v>0</v>
      </c>
      <c r="AK295" s="343">
        <v>0</v>
      </c>
      <c r="AL295" s="342" t="s">
        <v>2194</v>
      </c>
      <c r="AM295" s="342" t="s">
        <v>2463</v>
      </c>
      <c r="AN295" s="342" t="s">
        <v>2463</v>
      </c>
    </row>
    <row r="296" spans="1:40">
      <c r="A296" s="342" t="s">
        <v>2220</v>
      </c>
      <c r="B296" s="342">
        <v>56331</v>
      </c>
      <c r="C296" s="343">
        <v>56331</v>
      </c>
      <c r="D296" s="343">
        <v>72374</v>
      </c>
      <c r="E296" s="343">
        <v>29076</v>
      </c>
      <c r="F296" s="343">
        <v>1008</v>
      </c>
      <c r="G296" s="343">
        <v>141</v>
      </c>
      <c r="H296" s="343">
        <v>2928</v>
      </c>
      <c r="I296" s="343">
        <v>6</v>
      </c>
      <c r="J296" s="343">
        <v>132641</v>
      </c>
      <c r="K296" s="343">
        <v>85554</v>
      </c>
      <c r="L296" s="343">
        <v>278</v>
      </c>
      <c r="M296" s="343">
        <v>278</v>
      </c>
      <c r="N296" s="343">
        <v>0</v>
      </c>
      <c r="O296" s="343">
        <v>0</v>
      </c>
      <c r="P296" s="343">
        <v>631</v>
      </c>
      <c r="Q296" s="343">
        <v>0</v>
      </c>
      <c r="R296" s="343">
        <v>0</v>
      </c>
      <c r="S296" s="343">
        <v>0</v>
      </c>
      <c r="T296" s="343">
        <v>0</v>
      </c>
      <c r="U296" s="343">
        <v>0</v>
      </c>
      <c r="V296" s="343">
        <v>909</v>
      </c>
      <c r="W296" s="343">
        <v>278</v>
      </c>
      <c r="X296" s="343">
        <v>133550</v>
      </c>
      <c r="Y296" s="343">
        <v>85554</v>
      </c>
      <c r="Z296" s="343">
        <v>20244</v>
      </c>
      <c r="AA296" s="343">
        <v>13699</v>
      </c>
      <c r="AB296" s="343">
        <v>0</v>
      </c>
      <c r="AC296" s="343">
        <v>0</v>
      </c>
      <c r="AD296" s="343">
        <v>0</v>
      </c>
      <c r="AE296" s="343">
        <v>0</v>
      </c>
      <c r="AF296" s="343">
        <v>0</v>
      </c>
      <c r="AG296" s="343">
        <v>0</v>
      </c>
      <c r="AH296" s="343">
        <v>20244</v>
      </c>
      <c r="AI296" s="343">
        <v>13699</v>
      </c>
      <c r="AJ296" s="343">
        <v>0</v>
      </c>
      <c r="AK296" s="343">
        <v>0</v>
      </c>
      <c r="AL296" s="342" t="s">
        <v>2218</v>
      </c>
      <c r="AM296" s="342" t="s">
        <v>2463</v>
      </c>
      <c r="AN296" s="342" t="s">
        <v>2463</v>
      </c>
    </row>
    <row r="297" spans="1:40">
      <c r="A297" s="342" t="s">
        <v>2223</v>
      </c>
      <c r="B297" s="342">
        <v>14299</v>
      </c>
      <c r="C297" s="343">
        <v>13667</v>
      </c>
      <c r="D297" s="343">
        <v>130364</v>
      </c>
      <c r="E297" s="343">
        <v>91138</v>
      </c>
      <c r="F297" s="343">
        <v>878</v>
      </c>
      <c r="G297" s="343">
        <v>1</v>
      </c>
      <c r="H297" s="343">
        <v>178</v>
      </c>
      <c r="I297" s="343">
        <v>0</v>
      </c>
      <c r="J297" s="343">
        <v>145719</v>
      </c>
      <c r="K297" s="343">
        <v>104806</v>
      </c>
      <c r="L297" s="343">
        <v>2313</v>
      </c>
      <c r="M297" s="343">
        <v>1525</v>
      </c>
      <c r="N297" s="343">
        <v>0</v>
      </c>
      <c r="O297" s="343">
        <v>0</v>
      </c>
      <c r="P297" s="343">
        <v>2</v>
      </c>
      <c r="Q297" s="343">
        <v>0</v>
      </c>
      <c r="R297" s="343">
        <v>0</v>
      </c>
      <c r="S297" s="343">
        <v>0</v>
      </c>
      <c r="T297" s="343">
        <v>0</v>
      </c>
      <c r="U297" s="343">
        <v>0</v>
      </c>
      <c r="V297" s="343">
        <v>2315</v>
      </c>
      <c r="W297" s="343">
        <v>1525</v>
      </c>
      <c r="X297" s="343">
        <v>148034</v>
      </c>
      <c r="Y297" s="343">
        <v>104806</v>
      </c>
      <c r="Z297" s="343">
        <v>9137</v>
      </c>
      <c r="AA297" s="343">
        <v>7587</v>
      </c>
      <c r="AB297" s="343">
        <v>0</v>
      </c>
      <c r="AC297" s="343">
        <v>0</v>
      </c>
      <c r="AD297" s="343">
        <v>0</v>
      </c>
      <c r="AE297" s="343">
        <v>0</v>
      </c>
      <c r="AF297" s="343">
        <v>0</v>
      </c>
      <c r="AG297" s="343">
        <v>0</v>
      </c>
      <c r="AH297" s="343">
        <v>9137</v>
      </c>
      <c r="AI297" s="343">
        <v>7587</v>
      </c>
      <c r="AJ297" s="343">
        <v>0</v>
      </c>
      <c r="AK297" s="343">
        <v>0</v>
      </c>
      <c r="AL297" s="342" t="s">
        <v>2221</v>
      </c>
      <c r="AM297" s="342" t="s">
        <v>2463</v>
      </c>
      <c r="AN297" s="342" t="s">
        <v>2463</v>
      </c>
    </row>
    <row r="298" spans="1:40">
      <c r="A298" s="342" t="s">
        <v>2304</v>
      </c>
      <c r="B298" s="342">
        <v>34061</v>
      </c>
      <c r="C298" s="343">
        <v>3661</v>
      </c>
      <c r="D298" s="343">
        <v>190334</v>
      </c>
      <c r="E298" s="343">
        <v>130048</v>
      </c>
      <c r="F298" s="343">
        <v>17744</v>
      </c>
      <c r="G298" s="343">
        <v>0</v>
      </c>
      <c r="H298" s="343">
        <v>278</v>
      </c>
      <c r="I298" s="343">
        <v>0</v>
      </c>
      <c r="J298" s="343">
        <v>242417</v>
      </c>
      <c r="K298" s="343">
        <v>133709</v>
      </c>
      <c r="L298" s="343">
        <v>555</v>
      </c>
      <c r="M298" s="343">
        <v>0</v>
      </c>
      <c r="N298" s="343">
        <v>0</v>
      </c>
      <c r="O298" s="343">
        <v>0</v>
      </c>
      <c r="P298" s="343">
        <v>3894</v>
      </c>
      <c r="Q298" s="343">
        <v>0</v>
      </c>
      <c r="R298" s="343">
        <v>0</v>
      </c>
      <c r="S298" s="343">
        <v>0</v>
      </c>
      <c r="T298" s="343">
        <v>0</v>
      </c>
      <c r="U298" s="343">
        <v>0</v>
      </c>
      <c r="V298" s="343">
        <v>4449</v>
      </c>
      <c r="W298" s="343">
        <v>0</v>
      </c>
      <c r="X298" s="343">
        <v>246866</v>
      </c>
      <c r="Y298" s="343">
        <v>133709</v>
      </c>
      <c r="Z298" s="343">
        <v>24294</v>
      </c>
      <c r="AA298" s="343">
        <v>23928</v>
      </c>
      <c r="AB298" s="343">
        <v>0</v>
      </c>
      <c r="AC298" s="343">
        <v>0</v>
      </c>
      <c r="AD298" s="343">
        <v>0</v>
      </c>
      <c r="AE298" s="343">
        <v>0</v>
      </c>
      <c r="AF298" s="343">
        <v>0</v>
      </c>
      <c r="AG298" s="343">
        <v>0</v>
      </c>
      <c r="AH298" s="343">
        <v>24294</v>
      </c>
      <c r="AI298" s="343">
        <v>23928</v>
      </c>
      <c r="AJ298" s="343">
        <v>0</v>
      </c>
      <c r="AK298" s="343">
        <v>0</v>
      </c>
      <c r="AL298" s="342" t="s">
        <v>2302</v>
      </c>
      <c r="AM298" s="342" t="s">
        <v>2463</v>
      </c>
      <c r="AN298" s="342" t="s">
        <v>2463</v>
      </c>
    </row>
    <row r="299" spans="1:40">
      <c r="A299" s="342" t="s">
        <v>1272</v>
      </c>
      <c r="B299" s="342">
        <v>121</v>
      </c>
      <c r="C299" s="343">
        <v>0</v>
      </c>
      <c r="D299" s="343">
        <v>124188</v>
      </c>
      <c r="E299" s="343">
        <v>0</v>
      </c>
      <c r="F299" s="343">
        <v>3822</v>
      </c>
      <c r="G299" s="343">
        <v>0</v>
      </c>
      <c r="H299" s="343">
        <v>727</v>
      </c>
      <c r="I299" s="343">
        <v>0</v>
      </c>
      <c r="J299" s="343">
        <v>128858</v>
      </c>
      <c r="K299" s="343">
        <v>0</v>
      </c>
      <c r="L299" s="343">
        <v>5570</v>
      </c>
      <c r="M299" s="343">
        <v>0</v>
      </c>
      <c r="N299" s="343">
        <v>4776</v>
      </c>
      <c r="O299" s="343">
        <v>0</v>
      </c>
      <c r="P299" s="343">
        <v>0</v>
      </c>
      <c r="Q299" s="343">
        <v>0</v>
      </c>
      <c r="R299" s="343">
        <v>0</v>
      </c>
      <c r="S299" s="343">
        <v>0</v>
      </c>
      <c r="T299" s="343">
        <v>0</v>
      </c>
      <c r="U299" s="343">
        <v>0</v>
      </c>
      <c r="V299" s="343">
        <v>5570</v>
      </c>
      <c r="W299" s="343">
        <v>0</v>
      </c>
      <c r="X299" s="343">
        <v>134428</v>
      </c>
      <c r="Y299" s="343">
        <v>0</v>
      </c>
      <c r="Z299" s="343">
        <v>682</v>
      </c>
      <c r="AA299" s="343">
        <v>0</v>
      </c>
      <c r="AB299" s="343">
        <v>0</v>
      </c>
      <c r="AC299" s="343">
        <v>0</v>
      </c>
      <c r="AD299" s="343">
        <v>0</v>
      </c>
      <c r="AE299" s="343">
        <v>0</v>
      </c>
      <c r="AF299" s="343">
        <v>0</v>
      </c>
      <c r="AG299" s="343">
        <v>0</v>
      </c>
      <c r="AH299" s="343">
        <v>682</v>
      </c>
      <c r="AI299" s="343">
        <v>0</v>
      </c>
      <c r="AJ299" s="343">
        <v>0</v>
      </c>
      <c r="AK299" s="343">
        <v>0</v>
      </c>
      <c r="AL299" s="342" t="s">
        <v>1270</v>
      </c>
      <c r="AM299" s="342" t="s">
        <v>2464</v>
      </c>
      <c r="AN299" s="342" t="s">
        <v>2464</v>
      </c>
    </row>
    <row r="300" spans="1:40">
      <c r="A300" s="342" t="s">
        <v>1386</v>
      </c>
      <c r="B300" s="342">
        <v>0</v>
      </c>
      <c r="C300" s="343">
        <v>0</v>
      </c>
      <c r="D300" s="343">
        <v>65913</v>
      </c>
      <c r="E300" s="343">
        <v>0</v>
      </c>
      <c r="F300" s="343">
        <v>2455</v>
      </c>
      <c r="G300" s="343">
        <v>0</v>
      </c>
      <c r="H300" s="343">
        <v>2096</v>
      </c>
      <c r="I300" s="343">
        <v>0</v>
      </c>
      <c r="J300" s="343">
        <v>70464</v>
      </c>
      <c r="K300" s="343">
        <v>0</v>
      </c>
      <c r="L300" s="343">
        <v>2400</v>
      </c>
      <c r="M300" s="343">
        <v>0</v>
      </c>
      <c r="N300" s="343">
        <v>0</v>
      </c>
      <c r="O300" s="343">
        <v>0</v>
      </c>
      <c r="P300" s="343">
        <v>0</v>
      </c>
      <c r="Q300" s="343">
        <v>0</v>
      </c>
      <c r="R300" s="343">
        <v>0</v>
      </c>
      <c r="S300" s="343">
        <v>0</v>
      </c>
      <c r="T300" s="343">
        <v>0</v>
      </c>
      <c r="U300" s="343">
        <v>0</v>
      </c>
      <c r="V300" s="343">
        <v>2400</v>
      </c>
      <c r="W300" s="343">
        <v>0</v>
      </c>
      <c r="X300" s="343">
        <v>72864</v>
      </c>
      <c r="Y300" s="343">
        <v>0</v>
      </c>
      <c r="Z300" s="343">
        <v>3886</v>
      </c>
      <c r="AA300" s="343">
        <v>0</v>
      </c>
      <c r="AB300" s="343">
        <v>0</v>
      </c>
      <c r="AC300" s="343">
        <v>0</v>
      </c>
      <c r="AD300" s="343">
        <v>0</v>
      </c>
      <c r="AE300" s="343">
        <v>0</v>
      </c>
      <c r="AF300" s="343">
        <v>0</v>
      </c>
      <c r="AG300" s="343">
        <v>0</v>
      </c>
      <c r="AH300" s="343">
        <v>3886</v>
      </c>
      <c r="AI300" s="343">
        <v>0</v>
      </c>
      <c r="AJ300" s="343">
        <v>0</v>
      </c>
      <c r="AK300" s="343">
        <v>0</v>
      </c>
      <c r="AL300" s="342" t="s">
        <v>1384</v>
      </c>
      <c r="AM300" s="342" t="s">
        <v>2464</v>
      </c>
      <c r="AN300" s="342" t="s">
        <v>2464</v>
      </c>
    </row>
    <row r="301" spans="1:40">
      <c r="A301" s="342" t="s">
        <v>1398</v>
      </c>
      <c r="B301" s="342">
        <v>4645</v>
      </c>
      <c r="C301" s="343">
        <v>0</v>
      </c>
      <c r="D301" s="343">
        <v>76455</v>
      </c>
      <c r="E301" s="343">
        <v>0</v>
      </c>
      <c r="F301" s="343">
        <v>3796</v>
      </c>
      <c r="G301" s="343">
        <v>0</v>
      </c>
      <c r="H301" s="343">
        <v>286</v>
      </c>
      <c r="I301" s="343">
        <v>0</v>
      </c>
      <c r="J301" s="343">
        <v>85182</v>
      </c>
      <c r="K301" s="343">
        <v>0</v>
      </c>
      <c r="L301" s="343">
        <v>12506</v>
      </c>
      <c r="M301" s="343">
        <v>0</v>
      </c>
      <c r="N301" s="343">
        <v>2</v>
      </c>
      <c r="O301" s="343">
        <v>0</v>
      </c>
      <c r="P301" s="343">
        <v>0</v>
      </c>
      <c r="Q301" s="343">
        <v>0</v>
      </c>
      <c r="R301" s="343">
        <v>0</v>
      </c>
      <c r="S301" s="343">
        <v>0</v>
      </c>
      <c r="T301" s="343">
        <v>0</v>
      </c>
      <c r="U301" s="343">
        <v>0</v>
      </c>
      <c r="V301" s="343">
        <v>12506</v>
      </c>
      <c r="W301" s="343">
        <v>0</v>
      </c>
      <c r="X301" s="343">
        <v>97688</v>
      </c>
      <c r="Y301" s="343">
        <v>0</v>
      </c>
      <c r="Z301" s="343">
        <v>4816</v>
      </c>
      <c r="AA301" s="343">
        <v>0</v>
      </c>
      <c r="AB301" s="343">
        <v>0</v>
      </c>
      <c r="AC301" s="343">
        <v>0</v>
      </c>
      <c r="AD301" s="343">
        <v>0</v>
      </c>
      <c r="AE301" s="343">
        <v>0</v>
      </c>
      <c r="AF301" s="343">
        <v>0</v>
      </c>
      <c r="AG301" s="343">
        <v>0</v>
      </c>
      <c r="AH301" s="343">
        <v>4816</v>
      </c>
      <c r="AI301" s="343">
        <v>0</v>
      </c>
      <c r="AJ301" s="343">
        <v>0</v>
      </c>
      <c r="AK301" s="343">
        <v>0</v>
      </c>
      <c r="AL301" s="342" t="s">
        <v>1396</v>
      </c>
      <c r="AM301" s="342" t="s">
        <v>2464</v>
      </c>
      <c r="AN301" s="342" t="s">
        <v>2464</v>
      </c>
    </row>
    <row r="302" spans="1:40">
      <c r="A302" s="342" t="s">
        <v>1465</v>
      </c>
      <c r="B302" s="342">
        <v>132</v>
      </c>
      <c r="C302" s="343">
        <v>0</v>
      </c>
      <c r="D302" s="343">
        <v>35817</v>
      </c>
      <c r="E302" s="343">
        <v>0</v>
      </c>
      <c r="F302" s="343">
        <v>1425</v>
      </c>
      <c r="G302" s="343">
        <v>0</v>
      </c>
      <c r="H302" s="343">
        <v>3316</v>
      </c>
      <c r="I302" s="343">
        <v>0</v>
      </c>
      <c r="J302" s="343">
        <v>40690</v>
      </c>
      <c r="K302" s="343">
        <v>0</v>
      </c>
      <c r="L302" s="343">
        <v>33</v>
      </c>
      <c r="M302" s="343">
        <v>0</v>
      </c>
      <c r="N302" s="343">
        <v>0</v>
      </c>
      <c r="O302" s="343">
        <v>0</v>
      </c>
      <c r="P302" s="343">
        <v>53</v>
      </c>
      <c r="Q302" s="343">
        <v>0</v>
      </c>
      <c r="R302" s="343">
        <v>0</v>
      </c>
      <c r="S302" s="343">
        <v>0</v>
      </c>
      <c r="T302" s="343">
        <v>0</v>
      </c>
      <c r="U302" s="343">
        <v>0</v>
      </c>
      <c r="V302" s="343">
        <v>86</v>
      </c>
      <c r="W302" s="343">
        <v>0</v>
      </c>
      <c r="X302" s="343">
        <v>40776</v>
      </c>
      <c r="Y302" s="343">
        <v>0</v>
      </c>
      <c r="Z302" s="343">
        <v>2810</v>
      </c>
      <c r="AA302" s="343">
        <v>0</v>
      </c>
      <c r="AB302" s="343">
        <v>0</v>
      </c>
      <c r="AC302" s="343">
        <v>0</v>
      </c>
      <c r="AD302" s="343">
        <v>0</v>
      </c>
      <c r="AE302" s="343">
        <v>0</v>
      </c>
      <c r="AF302" s="343">
        <v>0</v>
      </c>
      <c r="AG302" s="343">
        <v>0</v>
      </c>
      <c r="AH302" s="343">
        <v>2810</v>
      </c>
      <c r="AI302" s="343">
        <v>0</v>
      </c>
      <c r="AJ302" s="343">
        <v>0</v>
      </c>
      <c r="AK302" s="343">
        <v>0</v>
      </c>
      <c r="AL302" s="342" t="s">
        <v>1463</v>
      </c>
      <c r="AM302" s="342" t="s">
        <v>2464</v>
      </c>
      <c r="AN302" s="342" t="s">
        <v>2464</v>
      </c>
    </row>
    <row r="303" spans="1:40">
      <c r="A303" s="342" t="s">
        <v>1492</v>
      </c>
      <c r="B303" s="342">
        <v>0</v>
      </c>
      <c r="C303" s="343">
        <v>0</v>
      </c>
      <c r="D303" s="343">
        <v>197907</v>
      </c>
      <c r="E303" s="343">
        <v>0</v>
      </c>
      <c r="F303" s="343">
        <v>1283</v>
      </c>
      <c r="G303" s="343">
        <v>0</v>
      </c>
      <c r="H303" s="343">
        <v>0</v>
      </c>
      <c r="I303" s="343">
        <v>0</v>
      </c>
      <c r="J303" s="343">
        <v>199190</v>
      </c>
      <c r="K303" s="343">
        <v>0</v>
      </c>
      <c r="L303" s="343">
        <v>14810</v>
      </c>
      <c r="M303" s="343">
        <v>0</v>
      </c>
      <c r="N303" s="343">
        <v>2172</v>
      </c>
      <c r="O303" s="343">
        <v>0</v>
      </c>
      <c r="P303" s="343">
        <v>6415</v>
      </c>
      <c r="Q303" s="343">
        <v>0</v>
      </c>
      <c r="R303" s="343">
        <v>0</v>
      </c>
      <c r="S303" s="343">
        <v>0</v>
      </c>
      <c r="T303" s="343">
        <v>0</v>
      </c>
      <c r="U303" s="343">
        <v>0</v>
      </c>
      <c r="V303" s="343">
        <v>21225</v>
      </c>
      <c r="W303" s="343">
        <v>0</v>
      </c>
      <c r="X303" s="343">
        <v>220415</v>
      </c>
      <c r="Y303" s="343">
        <v>0</v>
      </c>
      <c r="Z303" s="343">
        <v>351</v>
      </c>
      <c r="AA303" s="343">
        <v>0</v>
      </c>
      <c r="AB303" s="343">
        <v>0</v>
      </c>
      <c r="AC303" s="343">
        <v>0</v>
      </c>
      <c r="AD303" s="343">
        <v>0</v>
      </c>
      <c r="AE303" s="343">
        <v>0</v>
      </c>
      <c r="AF303" s="343">
        <v>0</v>
      </c>
      <c r="AG303" s="343">
        <v>0</v>
      </c>
      <c r="AH303" s="343">
        <v>351</v>
      </c>
      <c r="AI303" s="343">
        <v>0</v>
      </c>
      <c r="AJ303" s="343">
        <v>0</v>
      </c>
      <c r="AK303" s="343">
        <v>0</v>
      </c>
      <c r="AL303" s="342" t="s">
        <v>1490</v>
      </c>
      <c r="AM303" s="342" t="s">
        <v>2464</v>
      </c>
      <c r="AN303" s="342" t="s">
        <v>2464</v>
      </c>
    </row>
    <row r="304" spans="1:40">
      <c r="A304" s="342" t="s">
        <v>1531</v>
      </c>
      <c r="B304" s="342">
        <v>85</v>
      </c>
      <c r="C304" s="343">
        <v>0</v>
      </c>
      <c r="D304" s="343">
        <v>85267</v>
      </c>
      <c r="E304" s="343">
        <v>0</v>
      </c>
      <c r="F304" s="343">
        <v>4786</v>
      </c>
      <c r="G304" s="343">
        <v>0</v>
      </c>
      <c r="H304" s="343">
        <v>0</v>
      </c>
      <c r="I304" s="343">
        <v>0</v>
      </c>
      <c r="J304" s="343">
        <v>90138</v>
      </c>
      <c r="K304" s="343">
        <v>0</v>
      </c>
      <c r="L304" s="343">
        <v>5086</v>
      </c>
      <c r="M304" s="343">
        <v>0</v>
      </c>
      <c r="N304" s="343">
        <v>5086</v>
      </c>
      <c r="O304" s="343">
        <v>0</v>
      </c>
      <c r="P304" s="343">
        <v>0</v>
      </c>
      <c r="Q304" s="343">
        <v>0</v>
      </c>
      <c r="R304" s="343">
        <v>0</v>
      </c>
      <c r="S304" s="343">
        <v>0</v>
      </c>
      <c r="T304" s="343">
        <v>0</v>
      </c>
      <c r="U304" s="343">
        <v>0</v>
      </c>
      <c r="V304" s="343">
        <v>5086</v>
      </c>
      <c r="W304" s="343">
        <v>0</v>
      </c>
      <c r="X304" s="343">
        <v>95224</v>
      </c>
      <c r="Y304" s="343">
        <v>0</v>
      </c>
      <c r="Z304" s="343">
        <v>1234</v>
      </c>
      <c r="AA304" s="343">
        <v>0</v>
      </c>
      <c r="AB304" s="343">
        <v>0</v>
      </c>
      <c r="AC304" s="343">
        <v>0</v>
      </c>
      <c r="AD304" s="343">
        <v>0</v>
      </c>
      <c r="AE304" s="343">
        <v>0</v>
      </c>
      <c r="AF304" s="343">
        <v>0</v>
      </c>
      <c r="AG304" s="343">
        <v>0</v>
      </c>
      <c r="AH304" s="343">
        <v>1234</v>
      </c>
      <c r="AI304" s="343">
        <v>0</v>
      </c>
      <c r="AJ304" s="343">
        <v>0</v>
      </c>
      <c r="AK304" s="343">
        <v>0</v>
      </c>
      <c r="AL304" s="342" t="s">
        <v>1529</v>
      </c>
      <c r="AM304" s="342" t="s">
        <v>2464</v>
      </c>
      <c r="AN304" s="342" t="s">
        <v>2464</v>
      </c>
    </row>
    <row r="305" spans="1:40">
      <c r="A305" s="342" t="s">
        <v>1564</v>
      </c>
      <c r="B305" s="342">
        <v>230</v>
      </c>
      <c r="C305" s="343">
        <v>0</v>
      </c>
      <c r="D305" s="343">
        <v>107112</v>
      </c>
      <c r="E305" s="343">
        <v>0</v>
      </c>
      <c r="F305" s="343">
        <v>5222</v>
      </c>
      <c r="G305" s="343">
        <v>0</v>
      </c>
      <c r="H305" s="343">
        <v>0</v>
      </c>
      <c r="I305" s="343">
        <v>0</v>
      </c>
      <c r="J305" s="343">
        <v>112564</v>
      </c>
      <c r="K305" s="343">
        <v>0</v>
      </c>
      <c r="L305" s="343">
        <v>16155</v>
      </c>
      <c r="M305" s="343">
        <v>0</v>
      </c>
      <c r="N305" s="343">
        <v>15615</v>
      </c>
      <c r="O305" s="343">
        <v>0</v>
      </c>
      <c r="P305" s="343">
        <v>0</v>
      </c>
      <c r="Q305" s="343">
        <v>0</v>
      </c>
      <c r="R305" s="343">
        <v>0</v>
      </c>
      <c r="S305" s="343">
        <v>0</v>
      </c>
      <c r="T305" s="343">
        <v>0</v>
      </c>
      <c r="U305" s="343">
        <v>0</v>
      </c>
      <c r="V305" s="343">
        <v>16155</v>
      </c>
      <c r="W305" s="343">
        <v>0</v>
      </c>
      <c r="X305" s="343">
        <v>128719</v>
      </c>
      <c r="Y305" s="343">
        <v>0</v>
      </c>
      <c r="Z305" s="343">
        <v>24637</v>
      </c>
      <c r="AA305" s="343">
        <v>0</v>
      </c>
      <c r="AB305" s="343">
        <v>0</v>
      </c>
      <c r="AC305" s="343">
        <v>0</v>
      </c>
      <c r="AD305" s="343">
        <v>0</v>
      </c>
      <c r="AE305" s="343">
        <v>0</v>
      </c>
      <c r="AF305" s="343">
        <v>0</v>
      </c>
      <c r="AG305" s="343">
        <v>0</v>
      </c>
      <c r="AH305" s="343">
        <v>24637</v>
      </c>
      <c r="AI305" s="343">
        <v>0</v>
      </c>
      <c r="AJ305" s="343">
        <v>7544</v>
      </c>
      <c r="AK305" s="343">
        <v>0</v>
      </c>
      <c r="AL305" s="342" t="s">
        <v>1562</v>
      </c>
      <c r="AM305" s="342" t="s">
        <v>2464</v>
      </c>
      <c r="AN305" s="342" t="s">
        <v>2464</v>
      </c>
    </row>
    <row r="306" spans="1:40">
      <c r="A306" s="342" t="s">
        <v>1606</v>
      </c>
      <c r="B306" s="342">
        <v>6433</v>
      </c>
      <c r="C306" s="343">
        <v>0</v>
      </c>
      <c r="D306" s="343">
        <v>164891</v>
      </c>
      <c r="E306" s="343">
        <v>0</v>
      </c>
      <c r="F306" s="343">
        <v>6845</v>
      </c>
      <c r="G306" s="343">
        <v>0</v>
      </c>
      <c r="H306" s="343">
        <v>109</v>
      </c>
      <c r="I306" s="343">
        <v>0</v>
      </c>
      <c r="J306" s="343">
        <v>178278</v>
      </c>
      <c r="K306" s="343">
        <v>0</v>
      </c>
      <c r="L306" s="343">
        <v>6174</v>
      </c>
      <c r="M306" s="343">
        <v>0</v>
      </c>
      <c r="N306" s="343">
        <v>0</v>
      </c>
      <c r="O306" s="343">
        <v>0</v>
      </c>
      <c r="P306" s="343">
        <v>5105</v>
      </c>
      <c r="Q306" s="343">
        <v>0</v>
      </c>
      <c r="R306" s="343">
        <v>0</v>
      </c>
      <c r="S306" s="343">
        <v>0</v>
      </c>
      <c r="T306" s="343">
        <v>0</v>
      </c>
      <c r="U306" s="343">
        <v>0</v>
      </c>
      <c r="V306" s="343">
        <v>11279</v>
      </c>
      <c r="W306" s="343">
        <v>0</v>
      </c>
      <c r="X306" s="343">
        <v>189557</v>
      </c>
      <c r="Y306" s="343">
        <v>0</v>
      </c>
      <c r="Z306" s="343">
        <v>26488</v>
      </c>
      <c r="AA306" s="343">
        <v>0</v>
      </c>
      <c r="AB306" s="343">
        <v>0</v>
      </c>
      <c r="AC306" s="343">
        <v>0</v>
      </c>
      <c r="AD306" s="343">
        <v>10000</v>
      </c>
      <c r="AE306" s="343">
        <v>0</v>
      </c>
      <c r="AF306" s="343">
        <v>0</v>
      </c>
      <c r="AG306" s="343">
        <v>0</v>
      </c>
      <c r="AH306" s="343">
        <v>36488</v>
      </c>
      <c r="AI306" s="343">
        <v>0</v>
      </c>
      <c r="AJ306" s="343">
        <v>0</v>
      </c>
      <c r="AK306" s="343">
        <v>0</v>
      </c>
      <c r="AL306" s="342" t="s">
        <v>1604</v>
      </c>
      <c r="AM306" s="342" t="s">
        <v>2464</v>
      </c>
      <c r="AN306" s="342" t="s">
        <v>2464</v>
      </c>
    </row>
    <row r="307" spans="1:40">
      <c r="A307" s="342" t="s">
        <v>1657</v>
      </c>
      <c r="B307" s="342">
        <v>1</v>
      </c>
      <c r="C307" s="343">
        <v>0</v>
      </c>
      <c r="D307" s="343">
        <v>114848</v>
      </c>
      <c r="E307" s="343">
        <v>0</v>
      </c>
      <c r="F307" s="343">
        <v>531</v>
      </c>
      <c r="G307" s="343">
        <v>0</v>
      </c>
      <c r="H307" s="343">
        <v>0</v>
      </c>
      <c r="I307" s="343">
        <v>0</v>
      </c>
      <c r="J307" s="343">
        <v>115380</v>
      </c>
      <c r="K307" s="343">
        <v>0</v>
      </c>
      <c r="L307" s="343">
        <v>2352</v>
      </c>
      <c r="M307" s="343">
        <v>0</v>
      </c>
      <c r="N307" s="343">
        <v>418</v>
      </c>
      <c r="O307" s="343">
        <v>0</v>
      </c>
      <c r="P307" s="343">
        <v>6807</v>
      </c>
      <c r="Q307" s="343">
        <v>0</v>
      </c>
      <c r="R307" s="343">
        <v>0</v>
      </c>
      <c r="S307" s="343">
        <v>0</v>
      </c>
      <c r="T307" s="343">
        <v>0</v>
      </c>
      <c r="U307" s="343">
        <v>0</v>
      </c>
      <c r="V307" s="343">
        <v>9159</v>
      </c>
      <c r="W307" s="343">
        <v>0</v>
      </c>
      <c r="X307" s="343">
        <v>124539</v>
      </c>
      <c r="Y307" s="343">
        <v>0</v>
      </c>
      <c r="Z307" s="343">
        <v>10402</v>
      </c>
      <c r="AA307" s="343">
        <v>0</v>
      </c>
      <c r="AB307" s="343">
        <v>0</v>
      </c>
      <c r="AC307" s="343">
        <v>0</v>
      </c>
      <c r="AD307" s="343">
        <v>2898</v>
      </c>
      <c r="AE307" s="343">
        <v>0</v>
      </c>
      <c r="AF307" s="343">
        <v>0</v>
      </c>
      <c r="AG307" s="343">
        <v>0</v>
      </c>
      <c r="AH307" s="343">
        <v>13300</v>
      </c>
      <c r="AI307" s="343">
        <v>0</v>
      </c>
      <c r="AJ307" s="343">
        <v>0</v>
      </c>
      <c r="AK307" s="343">
        <v>0</v>
      </c>
      <c r="AL307" s="342" t="s">
        <v>1655</v>
      </c>
      <c r="AM307" s="342" t="s">
        <v>2464</v>
      </c>
      <c r="AN307" s="342" t="s">
        <v>2464</v>
      </c>
    </row>
    <row r="308" spans="1:40">
      <c r="A308" s="342" t="s">
        <v>1687</v>
      </c>
      <c r="B308" s="342">
        <v>3731</v>
      </c>
      <c r="C308" s="343">
        <v>0</v>
      </c>
      <c r="D308" s="343">
        <v>108390</v>
      </c>
      <c r="E308" s="343">
        <v>0</v>
      </c>
      <c r="F308" s="343">
        <v>1322</v>
      </c>
      <c r="G308" s="343">
        <v>0</v>
      </c>
      <c r="H308" s="343">
        <v>794</v>
      </c>
      <c r="I308" s="343">
        <v>0</v>
      </c>
      <c r="J308" s="343">
        <v>114237</v>
      </c>
      <c r="K308" s="343">
        <v>0</v>
      </c>
      <c r="L308" s="343">
        <v>0</v>
      </c>
      <c r="M308" s="343">
        <v>0</v>
      </c>
      <c r="N308" s="343">
        <v>0</v>
      </c>
      <c r="O308" s="343">
        <v>0</v>
      </c>
      <c r="P308" s="343">
        <v>0</v>
      </c>
      <c r="Q308" s="343">
        <v>0</v>
      </c>
      <c r="R308" s="343">
        <v>0</v>
      </c>
      <c r="S308" s="343">
        <v>0</v>
      </c>
      <c r="T308" s="343">
        <v>0</v>
      </c>
      <c r="U308" s="343">
        <v>0</v>
      </c>
      <c r="V308" s="343">
        <v>0</v>
      </c>
      <c r="W308" s="343">
        <v>0</v>
      </c>
      <c r="X308" s="343">
        <v>114237</v>
      </c>
      <c r="Y308" s="343">
        <v>0</v>
      </c>
      <c r="Z308" s="343">
        <v>2452</v>
      </c>
      <c r="AA308" s="343">
        <v>0</v>
      </c>
      <c r="AB308" s="343">
        <v>0</v>
      </c>
      <c r="AC308" s="343">
        <v>0</v>
      </c>
      <c r="AD308" s="343">
        <v>0</v>
      </c>
      <c r="AE308" s="343">
        <v>0</v>
      </c>
      <c r="AF308" s="343">
        <v>0</v>
      </c>
      <c r="AG308" s="343">
        <v>0</v>
      </c>
      <c r="AH308" s="343">
        <v>2452</v>
      </c>
      <c r="AI308" s="343">
        <v>0</v>
      </c>
      <c r="AJ308" s="343">
        <v>0</v>
      </c>
      <c r="AK308" s="343">
        <v>0</v>
      </c>
      <c r="AL308" s="342" t="s">
        <v>1685</v>
      </c>
      <c r="AM308" s="342" t="s">
        <v>2464</v>
      </c>
      <c r="AN308" s="342" t="s">
        <v>2464</v>
      </c>
    </row>
    <row r="309" spans="1:40">
      <c r="A309" s="342" t="s">
        <v>1707</v>
      </c>
      <c r="B309" s="342">
        <v>816</v>
      </c>
      <c r="C309" s="343">
        <v>0</v>
      </c>
      <c r="D309" s="343">
        <v>70283</v>
      </c>
      <c r="E309" s="343">
        <v>0</v>
      </c>
      <c r="F309" s="343">
        <v>1131</v>
      </c>
      <c r="G309" s="343">
        <v>0</v>
      </c>
      <c r="H309" s="343">
        <v>0</v>
      </c>
      <c r="I309" s="343">
        <v>0</v>
      </c>
      <c r="J309" s="343">
        <v>72230</v>
      </c>
      <c r="K309" s="343">
        <v>0</v>
      </c>
      <c r="L309" s="343">
        <v>4871</v>
      </c>
      <c r="M309" s="343">
        <v>0</v>
      </c>
      <c r="N309" s="343">
        <v>4835</v>
      </c>
      <c r="O309" s="343">
        <v>0</v>
      </c>
      <c r="P309" s="343">
        <v>0</v>
      </c>
      <c r="Q309" s="343">
        <v>0</v>
      </c>
      <c r="R309" s="343">
        <v>0</v>
      </c>
      <c r="S309" s="343">
        <v>0</v>
      </c>
      <c r="T309" s="343">
        <v>0</v>
      </c>
      <c r="U309" s="343">
        <v>0</v>
      </c>
      <c r="V309" s="343">
        <v>4871</v>
      </c>
      <c r="W309" s="343">
        <v>0</v>
      </c>
      <c r="X309" s="343">
        <v>77101</v>
      </c>
      <c r="Y309" s="343">
        <v>0</v>
      </c>
      <c r="Z309" s="343">
        <v>4547</v>
      </c>
      <c r="AA309" s="343">
        <v>0</v>
      </c>
      <c r="AB309" s="343">
        <v>0</v>
      </c>
      <c r="AC309" s="343">
        <v>0</v>
      </c>
      <c r="AD309" s="343">
        <v>0</v>
      </c>
      <c r="AE309" s="343">
        <v>0</v>
      </c>
      <c r="AF309" s="343">
        <v>0</v>
      </c>
      <c r="AG309" s="343">
        <v>0</v>
      </c>
      <c r="AH309" s="343">
        <v>4547</v>
      </c>
      <c r="AI309" s="343">
        <v>0</v>
      </c>
      <c r="AJ309" s="343">
        <v>0</v>
      </c>
      <c r="AK309" s="343">
        <v>0</v>
      </c>
      <c r="AL309" s="342" t="s">
        <v>1705</v>
      </c>
      <c r="AM309" s="342" t="s">
        <v>2464</v>
      </c>
      <c r="AN309" s="342" t="s">
        <v>2464</v>
      </c>
    </row>
    <row r="310" spans="1:40">
      <c r="A310" s="342" t="s">
        <v>1728</v>
      </c>
      <c r="B310" s="342">
        <v>272</v>
      </c>
      <c r="C310" s="343">
        <v>0</v>
      </c>
      <c r="D310" s="343">
        <v>99600</v>
      </c>
      <c r="E310" s="343">
        <v>0</v>
      </c>
      <c r="F310" s="343">
        <v>4045</v>
      </c>
      <c r="G310" s="343">
        <v>0</v>
      </c>
      <c r="H310" s="343">
        <v>44</v>
      </c>
      <c r="I310" s="343">
        <v>0</v>
      </c>
      <c r="J310" s="343">
        <v>103961</v>
      </c>
      <c r="K310" s="343">
        <v>0</v>
      </c>
      <c r="L310" s="343">
        <v>8059</v>
      </c>
      <c r="M310" s="343">
        <v>0</v>
      </c>
      <c r="N310" s="343">
        <v>8059</v>
      </c>
      <c r="O310" s="343">
        <v>0</v>
      </c>
      <c r="P310" s="343">
        <v>0</v>
      </c>
      <c r="Q310" s="343">
        <v>0</v>
      </c>
      <c r="R310" s="343">
        <v>0</v>
      </c>
      <c r="S310" s="343">
        <v>0</v>
      </c>
      <c r="T310" s="343">
        <v>0</v>
      </c>
      <c r="U310" s="343">
        <v>0</v>
      </c>
      <c r="V310" s="343">
        <v>8059</v>
      </c>
      <c r="W310" s="343">
        <v>0</v>
      </c>
      <c r="X310" s="343">
        <v>112020</v>
      </c>
      <c r="Y310" s="343">
        <v>0</v>
      </c>
      <c r="Z310" s="343">
        <v>4439</v>
      </c>
      <c r="AA310" s="343">
        <v>0</v>
      </c>
      <c r="AB310" s="343">
        <v>0</v>
      </c>
      <c r="AC310" s="343">
        <v>0</v>
      </c>
      <c r="AD310" s="343">
        <v>0</v>
      </c>
      <c r="AE310" s="343">
        <v>0</v>
      </c>
      <c r="AF310" s="343">
        <v>0</v>
      </c>
      <c r="AG310" s="343">
        <v>0</v>
      </c>
      <c r="AH310" s="343">
        <v>4439</v>
      </c>
      <c r="AI310" s="343">
        <v>0</v>
      </c>
      <c r="AJ310" s="343">
        <v>0</v>
      </c>
      <c r="AK310" s="343">
        <v>0</v>
      </c>
      <c r="AL310" s="342" t="s">
        <v>1726</v>
      </c>
      <c r="AM310" s="342" t="s">
        <v>2464</v>
      </c>
      <c r="AN310" s="342" t="s">
        <v>2464</v>
      </c>
    </row>
    <row r="311" spans="1:40">
      <c r="A311" s="342" t="s">
        <v>1812</v>
      </c>
      <c r="B311" s="342">
        <v>3413</v>
      </c>
      <c r="C311" s="343">
        <v>0</v>
      </c>
      <c r="D311" s="343">
        <v>125942</v>
      </c>
      <c r="E311" s="343">
        <v>0</v>
      </c>
      <c r="F311" s="343">
        <v>5161</v>
      </c>
      <c r="G311" s="343">
        <v>0</v>
      </c>
      <c r="H311" s="343">
        <v>4510</v>
      </c>
      <c r="I311" s="343">
        <v>0</v>
      </c>
      <c r="J311" s="343">
        <v>139026</v>
      </c>
      <c r="K311" s="343">
        <v>0</v>
      </c>
      <c r="L311" s="343">
        <v>26402</v>
      </c>
      <c r="M311" s="343">
        <v>0</v>
      </c>
      <c r="N311" s="343">
        <v>0</v>
      </c>
      <c r="O311" s="343">
        <v>0</v>
      </c>
      <c r="P311" s="343">
        <v>0</v>
      </c>
      <c r="Q311" s="343">
        <v>0</v>
      </c>
      <c r="R311" s="343">
        <v>0</v>
      </c>
      <c r="S311" s="343">
        <v>0</v>
      </c>
      <c r="T311" s="343">
        <v>0</v>
      </c>
      <c r="U311" s="343">
        <v>0</v>
      </c>
      <c r="V311" s="343">
        <v>26402</v>
      </c>
      <c r="W311" s="343">
        <v>0</v>
      </c>
      <c r="X311" s="343">
        <v>165428</v>
      </c>
      <c r="Y311" s="343">
        <v>0</v>
      </c>
      <c r="Z311" s="343">
        <v>1248</v>
      </c>
      <c r="AA311" s="343">
        <v>0</v>
      </c>
      <c r="AB311" s="343">
        <v>0</v>
      </c>
      <c r="AC311" s="343">
        <v>0</v>
      </c>
      <c r="AD311" s="343">
        <v>1380</v>
      </c>
      <c r="AE311" s="343">
        <v>0</v>
      </c>
      <c r="AF311" s="343">
        <v>0</v>
      </c>
      <c r="AG311" s="343">
        <v>0</v>
      </c>
      <c r="AH311" s="343">
        <v>2628</v>
      </c>
      <c r="AI311" s="343">
        <v>0</v>
      </c>
      <c r="AJ311" s="343">
        <v>0</v>
      </c>
      <c r="AK311" s="343">
        <v>0</v>
      </c>
      <c r="AL311" s="342" t="s">
        <v>1810</v>
      </c>
      <c r="AM311" s="342" t="s">
        <v>2464</v>
      </c>
      <c r="AN311" s="342" t="s">
        <v>2464</v>
      </c>
    </row>
    <row r="312" spans="1:40">
      <c r="A312" s="342" t="s">
        <v>1896</v>
      </c>
      <c r="B312" s="342">
        <v>0</v>
      </c>
      <c r="C312" s="343">
        <v>0</v>
      </c>
      <c r="D312" s="343">
        <v>54639</v>
      </c>
      <c r="E312" s="343">
        <v>0</v>
      </c>
      <c r="F312" s="343">
        <v>1239</v>
      </c>
      <c r="G312" s="343">
        <v>0</v>
      </c>
      <c r="H312" s="343">
        <v>3147</v>
      </c>
      <c r="I312" s="343">
        <v>0</v>
      </c>
      <c r="J312" s="343">
        <v>59025</v>
      </c>
      <c r="K312" s="343">
        <v>0</v>
      </c>
      <c r="L312" s="343">
        <v>19905</v>
      </c>
      <c r="M312" s="343">
        <v>0</v>
      </c>
      <c r="N312" s="343">
        <v>0</v>
      </c>
      <c r="O312" s="343">
        <v>0</v>
      </c>
      <c r="P312" s="343">
        <v>0</v>
      </c>
      <c r="Q312" s="343">
        <v>0</v>
      </c>
      <c r="R312" s="343">
        <v>0</v>
      </c>
      <c r="S312" s="343">
        <v>0</v>
      </c>
      <c r="T312" s="343">
        <v>0</v>
      </c>
      <c r="U312" s="343">
        <v>0</v>
      </c>
      <c r="V312" s="343">
        <v>19905</v>
      </c>
      <c r="W312" s="343">
        <v>0</v>
      </c>
      <c r="X312" s="343">
        <v>78930</v>
      </c>
      <c r="Y312" s="343">
        <v>0</v>
      </c>
      <c r="Z312" s="343">
        <v>99</v>
      </c>
      <c r="AA312" s="343">
        <v>0</v>
      </c>
      <c r="AB312" s="343">
        <v>0</v>
      </c>
      <c r="AC312" s="343">
        <v>0</v>
      </c>
      <c r="AD312" s="343">
        <v>0</v>
      </c>
      <c r="AE312" s="343">
        <v>0</v>
      </c>
      <c r="AF312" s="343">
        <v>0</v>
      </c>
      <c r="AG312" s="343">
        <v>0</v>
      </c>
      <c r="AH312" s="343">
        <v>99</v>
      </c>
      <c r="AI312" s="343">
        <v>0</v>
      </c>
      <c r="AJ312" s="343">
        <v>0</v>
      </c>
      <c r="AK312" s="343">
        <v>0</v>
      </c>
      <c r="AL312" s="342" t="s">
        <v>1894</v>
      </c>
      <c r="AM312" s="342" t="s">
        <v>2464</v>
      </c>
      <c r="AN312" s="342" t="s">
        <v>2464</v>
      </c>
    </row>
    <row r="313" spans="1:40">
      <c r="A313" s="342" t="s">
        <v>1917</v>
      </c>
      <c r="B313" s="342">
        <v>2531</v>
      </c>
      <c r="C313" s="343">
        <v>0</v>
      </c>
      <c r="D313" s="343">
        <v>96205</v>
      </c>
      <c r="E313" s="343">
        <v>0</v>
      </c>
      <c r="F313" s="343">
        <v>740</v>
      </c>
      <c r="G313" s="343">
        <v>0</v>
      </c>
      <c r="H313" s="343">
        <v>0</v>
      </c>
      <c r="I313" s="343">
        <v>0</v>
      </c>
      <c r="J313" s="343">
        <v>99476</v>
      </c>
      <c r="K313" s="343">
        <v>0</v>
      </c>
      <c r="L313" s="343">
        <v>23918</v>
      </c>
      <c r="M313" s="343">
        <v>0</v>
      </c>
      <c r="N313" s="343">
        <v>7240</v>
      </c>
      <c r="O313" s="343">
        <v>0</v>
      </c>
      <c r="P313" s="343">
        <v>0</v>
      </c>
      <c r="Q313" s="343">
        <v>0</v>
      </c>
      <c r="R313" s="343">
        <v>0</v>
      </c>
      <c r="S313" s="343">
        <v>0</v>
      </c>
      <c r="T313" s="343">
        <v>0</v>
      </c>
      <c r="U313" s="343">
        <v>0</v>
      </c>
      <c r="V313" s="343">
        <v>23918</v>
      </c>
      <c r="W313" s="343">
        <v>0</v>
      </c>
      <c r="X313" s="343">
        <v>123394</v>
      </c>
      <c r="Y313" s="343">
        <v>0</v>
      </c>
      <c r="Z313" s="343">
        <v>1436</v>
      </c>
      <c r="AA313" s="343">
        <v>0</v>
      </c>
      <c r="AB313" s="343">
        <v>0</v>
      </c>
      <c r="AC313" s="343">
        <v>0</v>
      </c>
      <c r="AD313" s="343">
        <v>616</v>
      </c>
      <c r="AE313" s="343">
        <v>0</v>
      </c>
      <c r="AF313" s="343">
        <v>0</v>
      </c>
      <c r="AG313" s="343">
        <v>0</v>
      </c>
      <c r="AH313" s="343">
        <v>2052</v>
      </c>
      <c r="AI313" s="343">
        <v>0</v>
      </c>
      <c r="AJ313" s="343">
        <v>0</v>
      </c>
      <c r="AK313" s="343">
        <v>0</v>
      </c>
      <c r="AL313" s="342" t="s">
        <v>1915</v>
      </c>
      <c r="AM313" s="342" t="s">
        <v>2464</v>
      </c>
      <c r="AN313" s="342" t="s">
        <v>2464</v>
      </c>
    </row>
    <row r="314" spans="1:40">
      <c r="A314" s="342" t="s">
        <v>2085</v>
      </c>
      <c r="B314" s="342">
        <v>184</v>
      </c>
      <c r="C314" s="343">
        <v>0</v>
      </c>
      <c r="D314" s="343">
        <v>73584</v>
      </c>
      <c r="E314" s="343">
        <v>0</v>
      </c>
      <c r="F314" s="343">
        <v>867</v>
      </c>
      <c r="G314" s="343">
        <v>0</v>
      </c>
      <c r="H314" s="343">
        <v>0</v>
      </c>
      <c r="I314" s="343">
        <v>0</v>
      </c>
      <c r="J314" s="343">
        <v>74635</v>
      </c>
      <c r="K314" s="343">
        <v>0</v>
      </c>
      <c r="L314" s="343">
        <v>0</v>
      </c>
      <c r="M314" s="343">
        <v>0</v>
      </c>
      <c r="N314" s="343">
        <v>0</v>
      </c>
      <c r="O314" s="343">
        <v>0</v>
      </c>
      <c r="P314" s="343">
        <v>0</v>
      </c>
      <c r="Q314" s="343">
        <v>0</v>
      </c>
      <c r="R314" s="343">
        <v>0</v>
      </c>
      <c r="S314" s="343">
        <v>0</v>
      </c>
      <c r="T314" s="343">
        <v>0</v>
      </c>
      <c r="U314" s="343">
        <v>0</v>
      </c>
      <c r="V314" s="343">
        <v>0</v>
      </c>
      <c r="W314" s="343">
        <v>0</v>
      </c>
      <c r="X314" s="343">
        <v>74635</v>
      </c>
      <c r="Y314" s="343">
        <v>0</v>
      </c>
      <c r="Z314" s="343">
        <v>8048</v>
      </c>
      <c r="AA314" s="343">
        <v>0</v>
      </c>
      <c r="AB314" s="343">
        <v>0</v>
      </c>
      <c r="AC314" s="343">
        <v>0</v>
      </c>
      <c r="AD314" s="343">
        <v>0</v>
      </c>
      <c r="AE314" s="343">
        <v>0</v>
      </c>
      <c r="AF314" s="343">
        <v>0</v>
      </c>
      <c r="AG314" s="343">
        <v>0</v>
      </c>
      <c r="AH314" s="343">
        <v>8048</v>
      </c>
      <c r="AI314" s="343">
        <v>0</v>
      </c>
      <c r="AJ314" s="343">
        <v>0</v>
      </c>
      <c r="AK314" s="343">
        <v>0</v>
      </c>
      <c r="AL314" s="342" t="s">
        <v>2083</v>
      </c>
      <c r="AM314" s="342" t="s">
        <v>2464</v>
      </c>
      <c r="AN314" s="342" t="s">
        <v>2464</v>
      </c>
    </row>
    <row r="315" spans="1:40">
      <c r="A315" s="342" t="s">
        <v>2115</v>
      </c>
      <c r="B315" s="342">
        <v>1380</v>
      </c>
      <c r="C315" s="343">
        <v>0</v>
      </c>
      <c r="D315" s="343">
        <v>74625</v>
      </c>
      <c r="E315" s="343">
        <v>0</v>
      </c>
      <c r="F315" s="343">
        <v>7116</v>
      </c>
      <c r="G315" s="343">
        <v>0</v>
      </c>
      <c r="H315" s="343">
        <v>795</v>
      </c>
      <c r="I315" s="343">
        <v>0</v>
      </c>
      <c r="J315" s="343">
        <v>83916</v>
      </c>
      <c r="K315" s="343">
        <v>0</v>
      </c>
      <c r="L315" s="343">
        <v>10072</v>
      </c>
      <c r="M315" s="343">
        <v>0</v>
      </c>
      <c r="N315" s="343">
        <v>8399</v>
      </c>
      <c r="O315" s="343">
        <v>0</v>
      </c>
      <c r="P315" s="343">
        <v>0</v>
      </c>
      <c r="Q315" s="343">
        <v>0</v>
      </c>
      <c r="R315" s="343">
        <v>0</v>
      </c>
      <c r="S315" s="343">
        <v>0</v>
      </c>
      <c r="T315" s="343">
        <v>0</v>
      </c>
      <c r="U315" s="343">
        <v>0</v>
      </c>
      <c r="V315" s="343">
        <v>10072</v>
      </c>
      <c r="W315" s="343">
        <v>0</v>
      </c>
      <c r="X315" s="343">
        <v>93988</v>
      </c>
      <c r="Y315" s="343">
        <v>0</v>
      </c>
      <c r="Z315" s="343">
        <v>808</v>
      </c>
      <c r="AA315" s="343">
        <v>0</v>
      </c>
      <c r="AB315" s="343">
        <v>0</v>
      </c>
      <c r="AC315" s="343">
        <v>0</v>
      </c>
      <c r="AD315" s="343">
        <v>0</v>
      </c>
      <c r="AE315" s="343">
        <v>0</v>
      </c>
      <c r="AF315" s="343">
        <v>0</v>
      </c>
      <c r="AG315" s="343">
        <v>0</v>
      </c>
      <c r="AH315" s="343">
        <v>808</v>
      </c>
      <c r="AI315" s="343">
        <v>0</v>
      </c>
      <c r="AJ315" s="343">
        <v>0</v>
      </c>
      <c r="AK315" s="343">
        <v>0</v>
      </c>
      <c r="AL315" s="342" t="s">
        <v>2113</v>
      </c>
      <c r="AM315" s="342" t="s">
        <v>2464</v>
      </c>
      <c r="AN315" s="342" t="s">
        <v>2464</v>
      </c>
    </row>
    <row r="316" spans="1:40">
      <c r="A316" s="342" t="s">
        <v>2124</v>
      </c>
      <c r="B316" s="342">
        <v>0</v>
      </c>
      <c r="C316" s="343">
        <v>0</v>
      </c>
      <c r="D316" s="343">
        <v>169000</v>
      </c>
      <c r="E316" s="343">
        <v>0</v>
      </c>
      <c r="F316" s="343">
        <v>11453</v>
      </c>
      <c r="G316" s="343">
        <v>0</v>
      </c>
      <c r="H316" s="343">
        <v>1716</v>
      </c>
      <c r="I316" s="343">
        <v>0</v>
      </c>
      <c r="J316" s="343">
        <v>182169</v>
      </c>
      <c r="K316" s="343">
        <v>0</v>
      </c>
      <c r="L316" s="343">
        <v>6774</v>
      </c>
      <c r="M316" s="343">
        <v>0</v>
      </c>
      <c r="N316" s="343">
        <v>0</v>
      </c>
      <c r="O316" s="343">
        <v>0</v>
      </c>
      <c r="P316" s="343">
        <v>0</v>
      </c>
      <c r="Q316" s="343">
        <v>0</v>
      </c>
      <c r="R316" s="343">
        <v>0</v>
      </c>
      <c r="S316" s="343">
        <v>0</v>
      </c>
      <c r="T316" s="343">
        <v>0</v>
      </c>
      <c r="U316" s="343">
        <v>0</v>
      </c>
      <c r="V316" s="343">
        <v>6774</v>
      </c>
      <c r="W316" s="343">
        <v>0</v>
      </c>
      <c r="X316" s="343">
        <v>188943</v>
      </c>
      <c r="Y316" s="343">
        <v>0</v>
      </c>
      <c r="Z316" s="343">
        <v>3686</v>
      </c>
      <c r="AA316" s="343">
        <v>0</v>
      </c>
      <c r="AB316" s="343">
        <v>0</v>
      </c>
      <c r="AC316" s="343">
        <v>0</v>
      </c>
      <c r="AD316" s="343">
        <v>0</v>
      </c>
      <c r="AE316" s="343">
        <v>0</v>
      </c>
      <c r="AF316" s="343">
        <v>0</v>
      </c>
      <c r="AG316" s="343">
        <v>0</v>
      </c>
      <c r="AH316" s="343">
        <v>3686</v>
      </c>
      <c r="AI316" s="343">
        <v>0</v>
      </c>
      <c r="AJ316" s="343">
        <v>0</v>
      </c>
      <c r="AK316" s="343">
        <v>0</v>
      </c>
      <c r="AL316" s="342" t="s">
        <v>2122</v>
      </c>
      <c r="AM316" s="342" t="s">
        <v>2464</v>
      </c>
      <c r="AN316" s="342" t="s">
        <v>2464</v>
      </c>
    </row>
    <row r="317" spans="1:40">
      <c r="A317" s="342" t="s">
        <v>2232</v>
      </c>
      <c r="B317" s="342">
        <v>478</v>
      </c>
      <c r="C317" s="343">
        <v>0</v>
      </c>
      <c r="D317" s="343">
        <v>80582</v>
      </c>
      <c r="E317" s="343">
        <v>0</v>
      </c>
      <c r="F317" s="343">
        <v>1965</v>
      </c>
      <c r="G317" s="343">
        <v>0</v>
      </c>
      <c r="H317" s="343">
        <v>39</v>
      </c>
      <c r="I317" s="343">
        <v>0</v>
      </c>
      <c r="J317" s="343">
        <v>83064</v>
      </c>
      <c r="K317" s="343">
        <v>0</v>
      </c>
      <c r="L317" s="343">
        <v>16718</v>
      </c>
      <c r="M317" s="343">
        <v>0</v>
      </c>
      <c r="N317" s="343">
        <v>5572</v>
      </c>
      <c r="O317" s="343">
        <v>0</v>
      </c>
      <c r="P317" s="343">
        <v>4238</v>
      </c>
      <c r="Q317" s="343">
        <v>0</v>
      </c>
      <c r="R317" s="343">
        <v>0</v>
      </c>
      <c r="S317" s="343">
        <v>0</v>
      </c>
      <c r="T317" s="343">
        <v>0</v>
      </c>
      <c r="U317" s="343">
        <v>0</v>
      </c>
      <c r="V317" s="343">
        <v>20956</v>
      </c>
      <c r="W317" s="343">
        <v>0</v>
      </c>
      <c r="X317" s="343">
        <v>104020</v>
      </c>
      <c r="Y317" s="343">
        <v>0</v>
      </c>
      <c r="Z317" s="343">
        <v>5703</v>
      </c>
      <c r="AA317" s="343">
        <v>0</v>
      </c>
      <c r="AB317" s="343">
        <v>0</v>
      </c>
      <c r="AC317" s="343">
        <v>0</v>
      </c>
      <c r="AD317" s="343">
        <v>0</v>
      </c>
      <c r="AE317" s="343">
        <v>0</v>
      </c>
      <c r="AF317" s="343">
        <v>0</v>
      </c>
      <c r="AG317" s="343">
        <v>0</v>
      </c>
      <c r="AH317" s="343">
        <v>5703</v>
      </c>
      <c r="AI317" s="343">
        <v>0</v>
      </c>
      <c r="AJ317" s="343">
        <v>0</v>
      </c>
      <c r="AK317" s="343">
        <v>0</v>
      </c>
      <c r="AL317" s="342" t="s">
        <v>2230</v>
      </c>
      <c r="AM317" s="342" t="s">
        <v>2464</v>
      </c>
      <c r="AN317" s="342" t="s">
        <v>2464</v>
      </c>
    </row>
    <row r="318" spans="1:40">
      <c r="A318" s="342" t="s">
        <v>2289</v>
      </c>
      <c r="B318" s="342">
        <v>24</v>
      </c>
      <c r="C318" s="343">
        <v>0</v>
      </c>
      <c r="D318" s="343">
        <v>75727</v>
      </c>
      <c r="E318" s="343">
        <v>0</v>
      </c>
      <c r="F318" s="343">
        <v>693</v>
      </c>
      <c r="G318" s="343">
        <v>0</v>
      </c>
      <c r="H318" s="343">
        <v>0</v>
      </c>
      <c r="I318" s="343">
        <v>0</v>
      </c>
      <c r="J318" s="343">
        <v>76444</v>
      </c>
      <c r="K318" s="343">
        <v>0</v>
      </c>
      <c r="L318" s="343">
        <v>0</v>
      </c>
      <c r="M318" s="343">
        <v>0</v>
      </c>
      <c r="N318" s="343">
        <v>0</v>
      </c>
      <c r="O318" s="343">
        <v>0</v>
      </c>
      <c r="P318" s="343">
        <v>0</v>
      </c>
      <c r="Q318" s="343">
        <v>0</v>
      </c>
      <c r="R318" s="343">
        <v>0</v>
      </c>
      <c r="S318" s="343">
        <v>0</v>
      </c>
      <c r="T318" s="343">
        <v>0</v>
      </c>
      <c r="U318" s="343">
        <v>0</v>
      </c>
      <c r="V318" s="343">
        <v>0</v>
      </c>
      <c r="W318" s="343">
        <v>0</v>
      </c>
      <c r="X318" s="343">
        <v>76444</v>
      </c>
      <c r="Y318" s="343">
        <v>0</v>
      </c>
      <c r="Z318" s="343">
        <v>6715</v>
      </c>
      <c r="AA318" s="343">
        <v>0</v>
      </c>
      <c r="AB318" s="343">
        <v>0</v>
      </c>
      <c r="AC318" s="343">
        <v>0</v>
      </c>
      <c r="AD318" s="343">
        <v>0</v>
      </c>
      <c r="AE318" s="343">
        <v>0</v>
      </c>
      <c r="AF318" s="343">
        <v>0</v>
      </c>
      <c r="AG318" s="343">
        <v>0</v>
      </c>
      <c r="AH318" s="343">
        <v>6715</v>
      </c>
      <c r="AI318" s="343">
        <v>0</v>
      </c>
      <c r="AJ318" s="343">
        <v>0</v>
      </c>
      <c r="AK318" s="343">
        <v>0</v>
      </c>
      <c r="AL318" s="342" t="s">
        <v>2287</v>
      </c>
      <c r="AM318" s="342" t="s">
        <v>2464</v>
      </c>
      <c r="AN318" s="342" t="s">
        <v>2464</v>
      </c>
    </row>
    <row r="319" spans="1:40">
      <c r="A319" s="342" t="s">
        <v>2340</v>
      </c>
      <c r="B319" s="342">
        <v>123</v>
      </c>
      <c r="C319" s="343">
        <v>0</v>
      </c>
      <c r="D319" s="343">
        <v>65121</v>
      </c>
      <c r="E319" s="343">
        <v>0</v>
      </c>
      <c r="F319" s="343">
        <v>2074</v>
      </c>
      <c r="G319" s="343">
        <v>0</v>
      </c>
      <c r="H319" s="343">
        <v>9</v>
      </c>
      <c r="I319" s="343">
        <v>0</v>
      </c>
      <c r="J319" s="343">
        <v>67327</v>
      </c>
      <c r="K319" s="343">
        <v>0</v>
      </c>
      <c r="L319" s="343">
        <v>2300</v>
      </c>
      <c r="M319" s="343">
        <v>0</v>
      </c>
      <c r="N319" s="343">
        <v>0</v>
      </c>
      <c r="O319" s="343">
        <v>0</v>
      </c>
      <c r="P319" s="343">
        <v>0</v>
      </c>
      <c r="Q319" s="343">
        <v>0</v>
      </c>
      <c r="R319" s="343">
        <v>0</v>
      </c>
      <c r="S319" s="343">
        <v>0</v>
      </c>
      <c r="T319" s="343">
        <v>0</v>
      </c>
      <c r="U319" s="343">
        <v>0</v>
      </c>
      <c r="V319" s="343">
        <v>2300</v>
      </c>
      <c r="W319" s="343">
        <v>0</v>
      </c>
      <c r="X319" s="343">
        <v>69627</v>
      </c>
      <c r="Y319" s="343">
        <v>0</v>
      </c>
      <c r="Z319" s="343">
        <v>1258</v>
      </c>
      <c r="AA319" s="343">
        <v>0</v>
      </c>
      <c r="AB319" s="343">
        <v>0</v>
      </c>
      <c r="AC319" s="343">
        <v>0</v>
      </c>
      <c r="AD319" s="343">
        <v>0</v>
      </c>
      <c r="AE319" s="343">
        <v>0</v>
      </c>
      <c r="AF319" s="343">
        <v>0</v>
      </c>
      <c r="AG319" s="343">
        <v>0</v>
      </c>
      <c r="AH319" s="343">
        <v>1258</v>
      </c>
      <c r="AI319" s="343">
        <v>0</v>
      </c>
      <c r="AJ319" s="343">
        <v>0</v>
      </c>
      <c r="AK319" s="343">
        <v>0</v>
      </c>
      <c r="AL319" s="342" t="s">
        <v>2338</v>
      </c>
      <c r="AM319" s="342" t="s">
        <v>2464</v>
      </c>
      <c r="AN319" s="342" t="s">
        <v>2464</v>
      </c>
    </row>
    <row r="320" spans="1:40">
      <c r="A320" s="342" t="s">
        <v>2388</v>
      </c>
      <c r="B320" s="342">
        <v>13011</v>
      </c>
      <c r="C320" s="343">
        <v>0</v>
      </c>
      <c r="D320" s="343">
        <v>447556</v>
      </c>
      <c r="E320" s="343">
        <v>0</v>
      </c>
      <c r="F320" s="343">
        <v>163240</v>
      </c>
      <c r="G320" s="343">
        <v>0</v>
      </c>
      <c r="H320" s="343">
        <v>9376</v>
      </c>
      <c r="I320" s="343">
        <v>0</v>
      </c>
      <c r="J320" s="343">
        <v>633183</v>
      </c>
      <c r="K320" s="343">
        <v>0</v>
      </c>
      <c r="L320" s="343">
        <v>1085395</v>
      </c>
      <c r="M320" s="343">
        <v>0</v>
      </c>
      <c r="N320" s="343">
        <v>101349</v>
      </c>
      <c r="O320" s="343">
        <v>0</v>
      </c>
      <c r="P320" s="343">
        <v>121176</v>
      </c>
      <c r="Q320" s="343">
        <v>0</v>
      </c>
      <c r="R320" s="343">
        <v>0</v>
      </c>
      <c r="S320" s="343">
        <v>0</v>
      </c>
      <c r="T320" s="343">
        <v>5025</v>
      </c>
      <c r="U320" s="343">
        <v>0</v>
      </c>
      <c r="V320" s="343">
        <v>1211596</v>
      </c>
      <c r="W320" s="343">
        <v>0</v>
      </c>
      <c r="X320" s="343">
        <v>1844779</v>
      </c>
      <c r="Y320" s="343">
        <v>0</v>
      </c>
      <c r="Z320" s="343">
        <v>117375</v>
      </c>
      <c r="AA320" s="343">
        <v>0</v>
      </c>
      <c r="AB320" s="343">
        <v>0</v>
      </c>
      <c r="AC320" s="343">
        <v>0</v>
      </c>
      <c r="AD320" s="343">
        <v>54370</v>
      </c>
      <c r="AE320" s="343">
        <v>0</v>
      </c>
      <c r="AF320" s="343">
        <v>0</v>
      </c>
      <c r="AG320" s="343">
        <v>0</v>
      </c>
      <c r="AH320" s="343">
        <v>171745</v>
      </c>
      <c r="AI320" s="343">
        <v>0</v>
      </c>
      <c r="AJ320" s="343">
        <v>690</v>
      </c>
      <c r="AK320" s="343">
        <v>0</v>
      </c>
      <c r="AL320" s="342" t="s">
        <v>2465</v>
      </c>
      <c r="AM320" s="342" t="s">
        <v>2466</v>
      </c>
      <c r="AN320" s="342" t="s">
        <v>2467</v>
      </c>
    </row>
    <row r="321" spans="1:40">
      <c r="A321" s="342" t="s">
        <v>1367</v>
      </c>
      <c r="B321" s="342">
        <v>7</v>
      </c>
      <c r="C321" s="343">
        <v>0</v>
      </c>
      <c r="D321" s="343">
        <v>109</v>
      </c>
      <c r="E321" s="343">
        <v>0</v>
      </c>
      <c r="F321" s="343">
        <v>2798</v>
      </c>
      <c r="G321" s="343">
        <v>0</v>
      </c>
      <c r="H321" s="343">
        <v>10</v>
      </c>
      <c r="I321" s="343">
        <v>0</v>
      </c>
      <c r="J321" s="343">
        <v>2924</v>
      </c>
      <c r="K321" s="343">
        <v>0</v>
      </c>
      <c r="L321" s="343">
        <v>0</v>
      </c>
      <c r="M321" s="343">
        <v>0</v>
      </c>
      <c r="N321" s="343">
        <v>0</v>
      </c>
      <c r="O321" s="343">
        <v>0</v>
      </c>
      <c r="P321" s="343">
        <v>0</v>
      </c>
      <c r="Q321" s="343">
        <v>0</v>
      </c>
      <c r="R321" s="343">
        <v>0</v>
      </c>
      <c r="S321" s="343">
        <v>0</v>
      </c>
      <c r="T321" s="343">
        <v>0</v>
      </c>
      <c r="U321" s="343">
        <v>0</v>
      </c>
      <c r="V321" s="343">
        <v>0</v>
      </c>
      <c r="W321" s="343">
        <v>0</v>
      </c>
      <c r="X321" s="343">
        <v>2924</v>
      </c>
      <c r="Y321" s="343">
        <v>0</v>
      </c>
      <c r="Z321" s="343">
        <v>0</v>
      </c>
      <c r="AA321" s="343">
        <v>0</v>
      </c>
      <c r="AB321" s="343">
        <v>0</v>
      </c>
      <c r="AC321" s="343">
        <v>0</v>
      </c>
      <c r="AD321" s="343">
        <v>0</v>
      </c>
      <c r="AE321" s="343">
        <v>0</v>
      </c>
      <c r="AF321" s="343">
        <v>0</v>
      </c>
      <c r="AG321" s="343">
        <v>0</v>
      </c>
      <c r="AH321" s="343">
        <v>0</v>
      </c>
      <c r="AI321" s="343">
        <v>0</v>
      </c>
      <c r="AJ321" s="343">
        <v>0</v>
      </c>
      <c r="AK321" s="343">
        <v>0</v>
      </c>
      <c r="AL321" s="342" t="s">
        <v>2468</v>
      </c>
      <c r="AM321" s="342" t="s">
        <v>2466</v>
      </c>
      <c r="AN321" s="342" t="s">
        <v>2469</v>
      </c>
    </row>
    <row r="322" spans="1:40">
      <c r="A322" s="342" t="s">
        <v>1693</v>
      </c>
      <c r="B322" s="342">
        <v>3576</v>
      </c>
      <c r="C322" s="343">
        <v>0</v>
      </c>
      <c r="D322" s="343">
        <v>4119</v>
      </c>
      <c r="E322" s="343">
        <v>0</v>
      </c>
      <c r="F322" s="343">
        <v>10481</v>
      </c>
      <c r="G322" s="343">
        <v>0</v>
      </c>
      <c r="H322" s="343">
        <v>1173</v>
      </c>
      <c r="I322" s="343">
        <v>0</v>
      </c>
      <c r="J322" s="343">
        <v>19349</v>
      </c>
      <c r="K322" s="343">
        <v>0</v>
      </c>
      <c r="L322" s="343">
        <v>0</v>
      </c>
      <c r="M322" s="343">
        <v>0</v>
      </c>
      <c r="N322" s="343">
        <v>0</v>
      </c>
      <c r="O322" s="343">
        <v>0</v>
      </c>
      <c r="P322" s="343">
        <v>0</v>
      </c>
      <c r="Q322" s="343">
        <v>0</v>
      </c>
      <c r="R322" s="343">
        <v>0</v>
      </c>
      <c r="S322" s="343">
        <v>0</v>
      </c>
      <c r="T322" s="343">
        <v>0</v>
      </c>
      <c r="U322" s="343">
        <v>0</v>
      </c>
      <c r="V322" s="343">
        <v>0</v>
      </c>
      <c r="W322" s="343">
        <v>0</v>
      </c>
      <c r="X322" s="343">
        <v>19349</v>
      </c>
      <c r="Y322" s="343">
        <v>0</v>
      </c>
      <c r="Z322" s="343">
        <v>0</v>
      </c>
      <c r="AA322" s="343">
        <v>0</v>
      </c>
      <c r="AB322" s="343">
        <v>0</v>
      </c>
      <c r="AC322" s="343">
        <v>0</v>
      </c>
      <c r="AD322" s="343">
        <v>0</v>
      </c>
      <c r="AE322" s="343">
        <v>0</v>
      </c>
      <c r="AF322" s="343">
        <v>0</v>
      </c>
      <c r="AG322" s="343">
        <v>0</v>
      </c>
      <c r="AH322" s="343">
        <v>0</v>
      </c>
      <c r="AI322" s="343">
        <v>0</v>
      </c>
      <c r="AJ322" s="343">
        <v>0</v>
      </c>
      <c r="AK322" s="343">
        <v>0</v>
      </c>
      <c r="AL322" s="342" t="s">
        <v>1691</v>
      </c>
      <c r="AM322" s="342" t="s">
        <v>2466</v>
      </c>
      <c r="AN322" s="342" t="s">
        <v>2469</v>
      </c>
    </row>
    <row r="323" spans="1:40">
      <c r="A323" s="342" t="s">
        <v>1767</v>
      </c>
      <c r="B323" s="342">
        <v>0</v>
      </c>
      <c r="C323" s="343">
        <v>0</v>
      </c>
      <c r="D323" s="343">
        <v>5034</v>
      </c>
      <c r="E323" s="343">
        <v>0</v>
      </c>
      <c r="F323" s="343">
        <v>4096</v>
      </c>
      <c r="G323" s="343">
        <v>0</v>
      </c>
      <c r="H323" s="343">
        <v>269</v>
      </c>
      <c r="I323" s="343">
        <v>0</v>
      </c>
      <c r="J323" s="343">
        <v>9399</v>
      </c>
      <c r="K323" s="343">
        <v>0</v>
      </c>
      <c r="L323" s="343">
        <v>0</v>
      </c>
      <c r="M323" s="343">
        <v>0</v>
      </c>
      <c r="N323" s="343">
        <v>0</v>
      </c>
      <c r="O323" s="343">
        <v>0</v>
      </c>
      <c r="P323" s="343">
        <v>0</v>
      </c>
      <c r="Q323" s="343">
        <v>0</v>
      </c>
      <c r="R323" s="343">
        <v>0</v>
      </c>
      <c r="S323" s="343">
        <v>0</v>
      </c>
      <c r="T323" s="343">
        <v>0</v>
      </c>
      <c r="U323" s="343">
        <v>0</v>
      </c>
      <c r="V323" s="343">
        <v>0</v>
      </c>
      <c r="W323" s="343">
        <v>0</v>
      </c>
      <c r="X323" s="343">
        <v>9399</v>
      </c>
      <c r="Y323" s="343">
        <v>0</v>
      </c>
      <c r="Z323" s="343">
        <v>460</v>
      </c>
      <c r="AA323" s="343">
        <v>0</v>
      </c>
      <c r="AB323" s="343">
        <v>0</v>
      </c>
      <c r="AC323" s="343">
        <v>0</v>
      </c>
      <c r="AD323" s="343">
        <v>0</v>
      </c>
      <c r="AE323" s="343">
        <v>0</v>
      </c>
      <c r="AF323" s="343">
        <v>0</v>
      </c>
      <c r="AG323" s="343">
        <v>0</v>
      </c>
      <c r="AH323" s="343">
        <v>460</v>
      </c>
      <c r="AI323" s="343">
        <v>0</v>
      </c>
      <c r="AJ323" s="343">
        <v>0</v>
      </c>
      <c r="AK323" s="343">
        <v>0</v>
      </c>
      <c r="AL323" s="342" t="s">
        <v>1765</v>
      </c>
      <c r="AM323" s="342" t="s">
        <v>2466</v>
      </c>
      <c r="AN323" s="342" t="s">
        <v>2469</v>
      </c>
    </row>
    <row r="324" spans="1:40">
      <c r="A324" s="342" t="s">
        <v>1319</v>
      </c>
      <c r="B324" s="342">
        <v>1695</v>
      </c>
      <c r="C324" s="343">
        <v>0</v>
      </c>
      <c r="D324" s="343">
        <v>308</v>
      </c>
      <c r="E324" s="343">
        <v>0</v>
      </c>
      <c r="F324" s="343">
        <v>3093</v>
      </c>
      <c r="G324" s="343">
        <v>0</v>
      </c>
      <c r="H324" s="343">
        <v>539</v>
      </c>
      <c r="I324" s="343">
        <v>0</v>
      </c>
      <c r="J324" s="343">
        <v>5635</v>
      </c>
      <c r="K324" s="343">
        <v>0</v>
      </c>
      <c r="L324" s="343">
        <v>0</v>
      </c>
      <c r="M324" s="343">
        <v>0</v>
      </c>
      <c r="N324" s="343">
        <v>0</v>
      </c>
      <c r="O324" s="343">
        <v>0</v>
      </c>
      <c r="P324" s="343">
        <v>0</v>
      </c>
      <c r="Q324" s="343">
        <v>0</v>
      </c>
      <c r="R324" s="343">
        <v>0</v>
      </c>
      <c r="S324" s="343">
        <v>0</v>
      </c>
      <c r="T324" s="343">
        <v>0</v>
      </c>
      <c r="U324" s="343">
        <v>0</v>
      </c>
      <c r="V324" s="343">
        <v>0</v>
      </c>
      <c r="W324" s="343">
        <v>0</v>
      </c>
      <c r="X324" s="343">
        <v>5635</v>
      </c>
      <c r="Y324" s="343">
        <v>0</v>
      </c>
      <c r="Z324" s="343">
        <v>517</v>
      </c>
      <c r="AA324" s="343">
        <v>0</v>
      </c>
      <c r="AB324" s="343">
        <v>0</v>
      </c>
      <c r="AC324" s="343">
        <v>0</v>
      </c>
      <c r="AD324" s="343">
        <v>0</v>
      </c>
      <c r="AE324" s="343">
        <v>0</v>
      </c>
      <c r="AF324" s="343">
        <v>0</v>
      </c>
      <c r="AG324" s="343">
        <v>0</v>
      </c>
      <c r="AH324" s="343">
        <v>517</v>
      </c>
      <c r="AI324" s="343">
        <v>0</v>
      </c>
      <c r="AJ324" s="343">
        <v>517</v>
      </c>
      <c r="AK324" s="343">
        <v>0</v>
      </c>
      <c r="AL324" s="342" t="s">
        <v>1317</v>
      </c>
      <c r="AM324" s="342" t="s">
        <v>2466</v>
      </c>
      <c r="AN324" s="342" t="s">
        <v>2469</v>
      </c>
    </row>
    <row r="325" spans="1:40">
      <c r="A325" s="342" t="s">
        <v>1887</v>
      </c>
      <c r="B325" s="342">
        <v>0</v>
      </c>
      <c r="C325" s="343">
        <v>0</v>
      </c>
      <c r="D325" s="343">
        <v>2250</v>
      </c>
      <c r="E325" s="343">
        <v>0</v>
      </c>
      <c r="F325" s="343">
        <v>6219</v>
      </c>
      <c r="G325" s="343">
        <v>0</v>
      </c>
      <c r="H325" s="343">
        <v>835</v>
      </c>
      <c r="I325" s="343">
        <v>0</v>
      </c>
      <c r="J325" s="343">
        <v>9304</v>
      </c>
      <c r="K325" s="343">
        <v>0</v>
      </c>
      <c r="L325" s="343">
        <v>0</v>
      </c>
      <c r="M325" s="343">
        <v>0</v>
      </c>
      <c r="N325" s="343">
        <v>0</v>
      </c>
      <c r="O325" s="343">
        <v>0</v>
      </c>
      <c r="P325" s="343">
        <v>0</v>
      </c>
      <c r="Q325" s="343">
        <v>0</v>
      </c>
      <c r="R325" s="343">
        <v>0</v>
      </c>
      <c r="S325" s="343">
        <v>0</v>
      </c>
      <c r="T325" s="343">
        <v>0</v>
      </c>
      <c r="U325" s="343">
        <v>0</v>
      </c>
      <c r="V325" s="343">
        <v>0</v>
      </c>
      <c r="W325" s="343">
        <v>0</v>
      </c>
      <c r="X325" s="343">
        <v>9304</v>
      </c>
      <c r="Y325" s="343">
        <v>0</v>
      </c>
      <c r="Z325" s="343">
        <v>123</v>
      </c>
      <c r="AA325" s="343">
        <v>0</v>
      </c>
      <c r="AB325" s="343">
        <v>0</v>
      </c>
      <c r="AC325" s="343">
        <v>0</v>
      </c>
      <c r="AD325" s="343">
        <v>0</v>
      </c>
      <c r="AE325" s="343">
        <v>0</v>
      </c>
      <c r="AF325" s="343">
        <v>0</v>
      </c>
      <c r="AG325" s="343">
        <v>0</v>
      </c>
      <c r="AH325" s="343">
        <v>123</v>
      </c>
      <c r="AI325" s="343">
        <v>0</v>
      </c>
      <c r="AJ325" s="343">
        <v>0</v>
      </c>
      <c r="AK325" s="343">
        <v>0</v>
      </c>
      <c r="AL325" s="342" t="s">
        <v>1885</v>
      </c>
      <c r="AM325" s="342" t="s">
        <v>2466</v>
      </c>
      <c r="AN325" s="342" t="s">
        <v>2469</v>
      </c>
    </row>
    <row r="326" spans="1:40">
      <c r="A326" s="342" t="s">
        <v>1431</v>
      </c>
      <c r="B326" s="342">
        <v>0</v>
      </c>
      <c r="C326" s="343">
        <v>0</v>
      </c>
      <c r="D326" s="343">
        <v>2390</v>
      </c>
      <c r="E326" s="343">
        <v>0</v>
      </c>
      <c r="F326" s="343">
        <v>2552</v>
      </c>
      <c r="G326" s="343">
        <v>0</v>
      </c>
      <c r="H326" s="343">
        <v>0</v>
      </c>
      <c r="I326" s="343">
        <v>0</v>
      </c>
      <c r="J326" s="343">
        <v>4942</v>
      </c>
      <c r="K326" s="343">
        <v>0</v>
      </c>
      <c r="L326" s="343">
        <v>0</v>
      </c>
      <c r="M326" s="343">
        <v>0</v>
      </c>
      <c r="N326" s="343">
        <v>0</v>
      </c>
      <c r="O326" s="343">
        <v>0</v>
      </c>
      <c r="P326" s="343">
        <v>0</v>
      </c>
      <c r="Q326" s="343">
        <v>0</v>
      </c>
      <c r="R326" s="343">
        <v>0</v>
      </c>
      <c r="S326" s="343">
        <v>0</v>
      </c>
      <c r="T326" s="343">
        <v>0</v>
      </c>
      <c r="U326" s="343">
        <v>0</v>
      </c>
      <c r="V326" s="343">
        <v>0</v>
      </c>
      <c r="W326" s="343">
        <v>0</v>
      </c>
      <c r="X326" s="343">
        <v>4942</v>
      </c>
      <c r="Y326" s="343">
        <v>0</v>
      </c>
      <c r="Z326" s="343">
        <v>62</v>
      </c>
      <c r="AA326" s="343">
        <v>0</v>
      </c>
      <c r="AB326" s="343">
        <v>0</v>
      </c>
      <c r="AC326" s="343">
        <v>0</v>
      </c>
      <c r="AD326" s="343">
        <v>0</v>
      </c>
      <c r="AE326" s="343">
        <v>0</v>
      </c>
      <c r="AF326" s="343">
        <v>0</v>
      </c>
      <c r="AG326" s="343">
        <v>0</v>
      </c>
      <c r="AH326" s="343">
        <v>62</v>
      </c>
      <c r="AI326" s="343">
        <v>0</v>
      </c>
      <c r="AJ326" s="343">
        <v>0</v>
      </c>
      <c r="AK326" s="343">
        <v>0</v>
      </c>
      <c r="AL326" s="342" t="s">
        <v>1429</v>
      </c>
      <c r="AM326" s="342" t="s">
        <v>2466</v>
      </c>
      <c r="AN326" s="342" t="s">
        <v>2469</v>
      </c>
    </row>
    <row r="327" spans="1:40">
      <c r="A327" s="342" t="s">
        <v>1872</v>
      </c>
      <c r="B327" s="342">
        <v>0</v>
      </c>
      <c r="C327" s="343">
        <v>0</v>
      </c>
      <c r="D327" s="343">
        <v>518</v>
      </c>
      <c r="E327" s="343">
        <v>0</v>
      </c>
      <c r="F327" s="343">
        <v>3820</v>
      </c>
      <c r="G327" s="343">
        <v>0</v>
      </c>
      <c r="H327" s="343">
        <v>97</v>
      </c>
      <c r="I327" s="343">
        <v>0</v>
      </c>
      <c r="J327" s="343">
        <v>4435</v>
      </c>
      <c r="K327" s="343">
        <v>0</v>
      </c>
      <c r="L327" s="343">
        <v>0</v>
      </c>
      <c r="M327" s="343">
        <v>0</v>
      </c>
      <c r="N327" s="343">
        <v>0</v>
      </c>
      <c r="O327" s="343">
        <v>0</v>
      </c>
      <c r="P327" s="343">
        <v>0</v>
      </c>
      <c r="Q327" s="343">
        <v>0</v>
      </c>
      <c r="R327" s="343">
        <v>0</v>
      </c>
      <c r="S327" s="343">
        <v>0</v>
      </c>
      <c r="T327" s="343">
        <v>0</v>
      </c>
      <c r="U327" s="343">
        <v>0</v>
      </c>
      <c r="V327" s="343">
        <v>0</v>
      </c>
      <c r="W327" s="343">
        <v>0</v>
      </c>
      <c r="X327" s="343">
        <v>4435</v>
      </c>
      <c r="Y327" s="343">
        <v>0</v>
      </c>
      <c r="Z327" s="343">
        <v>521</v>
      </c>
      <c r="AA327" s="343">
        <v>0</v>
      </c>
      <c r="AB327" s="343">
        <v>0</v>
      </c>
      <c r="AC327" s="343">
        <v>0</v>
      </c>
      <c r="AD327" s="343">
        <v>0</v>
      </c>
      <c r="AE327" s="343">
        <v>0</v>
      </c>
      <c r="AF327" s="343">
        <v>0</v>
      </c>
      <c r="AG327" s="343">
        <v>0</v>
      </c>
      <c r="AH327" s="343">
        <v>521</v>
      </c>
      <c r="AI327" s="343">
        <v>0</v>
      </c>
      <c r="AJ327" s="343">
        <v>0</v>
      </c>
      <c r="AK327" s="343">
        <v>0</v>
      </c>
      <c r="AL327" s="342" t="s">
        <v>2470</v>
      </c>
      <c r="AM327" s="342" t="s">
        <v>2466</v>
      </c>
      <c r="AN327" s="342" t="s">
        <v>2469</v>
      </c>
    </row>
    <row r="328" spans="1:40">
      <c r="A328" s="342" t="s">
        <v>2298</v>
      </c>
      <c r="B328" s="342">
        <v>0</v>
      </c>
      <c r="C328" s="343">
        <v>0</v>
      </c>
      <c r="D328" s="343">
        <v>11841</v>
      </c>
      <c r="E328" s="343">
        <v>0</v>
      </c>
      <c r="F328" s="343">
        <v>12520</v>
      </c>
      <c r="G328" s="343">
        <v>0</v>
      </c>
      <c r="H328" s="343">
        <v>0</v>
      </c>
      <c r="I328" s="343">
        <v>0</v>
      </c>
      <c r="J328" s="343">
        <v>24361</v>
      </c>
      <c r="K328" s="343">
        <v>0</v>
      </c>
      <c r="L328" s="343">
        <v>0</v>
      </c>
      <c r="M328" s="343">
        <v>0</v>
      </c>
      <c r="N328" s="343">
        <v>0</v>
      </c>
      <c r="O328" s="343">
        <v>0</v>
      </c>
      <c r="P328" s="343">
        <v>0</v>
      </c>
      <c r="Q328" s="343">
        <v>0</v>
      </c>
      <c r="R328" s="343">
        <v>0</v>
      </c>
      <c r="S328" s="343">
        <v>0</v>
      </c>
      <c r="T328" s="343">
        <v>0</v>
      </c>
      <c r="U328" s="343">
        <v>0</v>
      </c>
      <c r="V328" s="343">
        <v>0</v>
      </c>
      <c r="W328" s="343">
        <v>0</v>
      </c>
      <c r="X328" s="343">
        <v>24361</v>
      </c>
      <c r="Y328" s="343">
        <v>0</v>
      </c>
      <c r="Z328" s="343">
        <v>0</v>
      </c>
      <c r="AA328" s="343">
        <v>0</v>
      </c>
      <c r="AB328" s="343">
        <v>0</v>
      </c>
      <c r="AC328" s="343">
        <v>0</v>
      </c>
      <c r="AD328" s="343">
        <v>0</v>
      </c>
      <c r="AE328" s="343">
        <v>0</v>
      </c>
      <c r="AF328" s="343">
        <v>0</v>
      </c>
      <c r="AG328" s="343">
        <v>0</v>
      </c>
      <c r="AH328" s="343">
        <v>0</v>
      </c>
      <c r="AI328" s="343">
        <v>0</v>
      </c>
      <c r="AJ328" s="343">
        <v>0</v>
      </c>
      <c r="AK328" s="343">
        <v>0</v>
      </c>
      <c r="AL328" s="342" t="s">
        <v>2296</v>
      </c>
      <c r="AM328" s="342" t="s">
        <v>2466</v>
      </c>
      <c r="AN328" s="342" t="s">
        <v>2469</v>
      </c>
    </row>
    <row r="329" spans="1:40">
      <c r="A329" s="342" t="s">
        <v>2061</v>
      </c>
      <c r="B329" s="342">
        <v>0</v>
      </c>
      <c r="C329" s="343">
        <v>0</v>
      </c>
      <c r="D329" s="343">
        <v>1749</v>
      </c>
      <c r="E329" s="343">
        <v>0</v>
      </c>
      <c r="F329" s="343">
        <v>5386</v>
      </c>
      <c r="G329" s="343">
        <v>0</v>
      </c>
      <c r="H329" s="343">
        <v>4767</v>
      </c>
      <c r="I329" s="343">
        <v>0</v>
      </c>
      <c r="J329" s="343">
        <v>11902</v>
      </c>
      <c r="K329" s="343">
        <v>0</v>
      </c>
      <c r="L329" s="343">
        <v>427</v>
      </c>
      <c r="M329" s="343">
        <v>0</v>
      </c>
      <c r="N329" s="343">
        <v>0</v>
      </c>
      <c r="O329" s="343">
        <v>0</v>
      </c>
      <c r="P329" s="343">
        <v>0</v>
      </c>
      <c r="Q329" s="343">
        <v>0</v>
      </c>
      <c r="R329" s="343">
        <v>0</v>
      </c>
      <c r="S329" s="343">
        <v>0</v>
      </c>
      <c r="T329" s="343">
        <v>0</v>
      </c>
      <c r="U329" s="343">
        <v>0</v>
      </c>
      <c r="V329" s="343">
        <v>427</v>
      </c>
      <c r="W329" s="343">
        <v>0</v>
      </c>
      <c r="X329" s="343">
        <v>12329</v>
      </c>
      <c r="Y329" s="343">
        <v>0</v>
      </c>
      <c r="Z329" s="343">
        <v>0</v>
      </c>
      <c r="AA329" s="343">
        <v>0</v>
      </c>
      <c r="AB329" s="343">
        <v>0</v>
      </c>
      <c r="AC329" s="343">
        <v>0</v>
      </c>
      <c r="AD329" s="343">
        <v>0</v>
      </c>
      <c r="AE329" s="343">
        <v>0</v>
      </c>
      <c r="AF329" s="343">
        <v>0</v>
      </c>
      <c r="AG329" s="343">
        <v>0</v>
      </c>
      <c r="AH329" s="343">
        <v>0</v>
      </c>
      <c r="AI329" s="343">
        <v>0</v>
      </c>
      <c r="AJ329" s="343">
        <v>0</v>
      </c>
      <c r="AK329" s="343">
        <v>0</v>
      </c>
      <c r="AL329" s="342" t="s">
        <v>2059</v>
      </c>
      <c r="AM329" s="342" t="s">
        <v>2466</v>
      </c>
      <c r="AN329" s="342" t="s">
        <v>2469</v>
      </c>
    </row>
    <row r="330" spans="1:40">
      <c r="A330" s="342" t="s">
        <v>1633</v>
      </c>
      <c r="B330" s="342">
        <v>0</v>
      </c>
      <c r="C330" s="343">
        <v>0</v>
      </c>
      <c r="D330" s="343">
        <v>309</v>
      </c>
      <c r="E330" s="343">
        <v>0</v>
      </c>
      <c r="F330" s="343">
        <v>3103</v>
      </c>
      <c r="G330" s="343">
        <v>0</v>
      </c>
      <c r="H330" s="343">
        <v>478</v>
      </c>
      <c r="I330" s="343">
        <v>0</v>
      </c>
      <c r="J330" s="343">
        <v>3890</v>
      </c>
      <c r="K330" s="343">
        <v>0</v>
      </c>
      <c r="L330" s="343">
        <v>0</v>
      </c>
      <c r="M330" s="343">
        <v>0</v>
      </c>
      <c r="N330" s="343">
        <v>0</v>
      </c>
      <c r="O330" s="343">
        <v>0</v>
      </c>
      <c r="P330" s="343">
        <v>0</v>
      </c>
      <c r="Q330" s="343">
        <v>0</v>
      </c>
      <c r="R330" s="343">
        <v>0</v>
      </c>
      <c r="S330" s="343">
        <v>0</v>
      </c>
      <c r="T330" s="343">
        <v>0</v>
      </c>
      <c r="U330" s="343">
        <v>0</v>
      </c>
      <c r="V330" s="343">
        <v>0</v>
      </c>
      <c r="W330" s="343">
        <v>0</v>
      </c>
      <c r="X330" s="343">
        <v>3890</v>
      </c>
      <c r="Y330" s="343">
        <v>0</v>
      </c>
      <c r="Z330" s="343">
        <v>0</v>
      </c>
      <c r="AA330" s="343">
        <v>0</v>
      </c>
      <c r="AB330" s="343">
        <v>0</v>
      </c>
      <c r="AC330" s="343">
        <v>0</v>
      </c>
      <c r="AD330" s="343">
        <v>0</v>
      </c>
      <c r="AE330" s="343">
        <v>0</v>
      </c>
      <c r="AF330" s="343">
        <v>0</v>
      </c>
      <c r="AG330" s="343">
        <v>0</v>
      </c>
      <c r="AH330" s="343">
        <v>0</v>
      </c>
      <c r="AI330" s="343">
        <v>0</v>
      </c>
      <c r="AJ330" s="343">
        <v>0</v>
      </c>
      <c r="AK330" s="343">
        <v>0</v>
      </c>
      <c r="AL330" s="342" t="s">
        <v>1631</v>
      </c>
      <c r="AM330" s="342" t="s">
        <v>2466</v>
      </c>
      <c r="AN330" s="342" t="s">
        <v>2469</v>
      </c>
    </row>
    <row r="331" spans="1:40">
      <c r="A331" s="342" t="s">
        <v>1340</v>
      </c>
      <c r="B331" s="342">
        <v>39</v>
      </c>
      <c r="C331" s="343">
        <v>0</v>
      </c>
      <c r="D331" s="343">
        <v>711</v>
      </c>
      <c r="E331" s="343">
        <v>0</v>
      </c>
      <c r="F331" s="343">
        <v>2605</v>
      </c>
      <c r="G331" s="343">
        <v>0</v>
      </c>
      <c r="H331" s="343">
        <v>679</v>
      </c>
      <c r="I331" s="343">
        <v>0</v>
      </c>
      <c r="J331" s="343">
        <v>4034</v>
      </c>
      <c r="K331" s="343">
        <v>0</v>
      </c>
      <c r="L331" s="343">
        <v>0</v>
      </c>
      <c r="M331" s="343">
        <v>0</v>
      </c>
      <c r="N331" s="343">
        <v>0</v>
      </c>
      <c r="O331" s="343">
        <v>0</v>
      </c>
      <c r="P331" s="343">
        <v>0</v>
      </c>
      <c r="Q331" s="343">
        <v>0</v>
      </c>
      <c r="R331" s="343">
        <v>0</v>
      </c>
      <c r="S331" s="343">
        <v>0</v>
      </c>
      <c r="T331" s="343">
        <v>0</v>
      </c>
      <c r="U331" s="343">
        <v>0</v>
      </c>
      <c r="V331" s="343">
        <v>0</v>
      </c>
      <c r="W331" s="343">
        <v>0</v>
      </c>
      <c r="X331" s="343">
        <v>4034</v>
      </c>
      <c r="Y331" s="343">
        <v>0</v>
      </c>
      <c r="Z331" s="343">
        <v>75</v>
      </c>
      <c r="AA331" s="343">
        <v>0</v>
      </c>
      <c r="AB331" s="343">
        <v>0</v>
      </c>
      <c r="AC331" s="343">
        <v>0</v>
      </c>
      <c r="AD331" s="343">
        <v>0</v>
      </c>
      <c r="AE331" s="343">
        <v>0</v>
      </c>
      <c r="AF331" s="343">
        <v>0</v>
      </c>
      <c r="AG331" s="343">
        <v>0</v>
      </c>
      <c r="AH331" s="343">
        <v>75</v>
      </c>
      <c r="AI331" s="343">
        <v>0</v>
      </c>
      <c r="AJ331" s="343">
        <v>0</v>
      </c>
      <c r="AK331" s="343">
        <v>0</v>
      </c>
      <c r="AL331" s="342" t="s">
        <v>1338</v>
      </c>
      <c r="AM331" s="342" t="s">
        <v>2466</v>
      </c>
      <c r="AN331" s="342" t="s">
        <v>2469</v>
      </c>
    </row>
    <row r="332" spans="1:40">
      <c r="A332" s="342" t="s">
        <v>2274</v>
      </c>
      <c r="B332" s="342">
        <v>3498</v>
      </c>
      <c r="C332" s="343">
        <v>0</v>
      </c>
      <c r="D332" s="343">
        <v>10</v>
      </c>
      <c r="E332" s="343">
        <v>0</v>
      </c>
      <c r="F332" s="343">
        <v>12783</v>
      </c>
      <c r="G332" s="343">
        <v>0</v>
      </c>
      <c r="H332" s="343">
        <v>37</v>
      </c>
      <c r="I332" s="343">
        <v>0</v>
      </c>
      <c r="J332" s="343">
        <v>16328</v>
      </c>
      <c r="K332" s="343">
        <v>0</v>
      </c>
      <c r="L332" s="343">
        <v>0</v>
      </c>
      <c r="M332" s="343">
        <v>0</v>
      </c>
      <c r="N332" s="343">
        <v>0</v>
      </c>
      <c r="O332" s="343">
        <v>0</v>
      </c>
      <c r="P332" s="343">
        <v>0</v>
      </c>
      <c r="Q332" s="343">
        <v>0</v>
      </c>
      <c r="R332" s="343">
        <v>0</v>
      </c>
      <c r="S332" s="343">
        <v>0</v>
      </c>
      <c r="T332" s="343">
        <v>0</v>
      </c>
      <c r="U332" s="343">
        <v>0</v>
      </c>
      <c r="V332" s="343">
        <v>0</v>
      </c>
      <c r="W332" s="343">
        <v>0</v>
      </c>
      <c r="X332" s="343">
        <v>16328</v>
      </c>
      <c r="Y332" s="343">
        <v>0</v>
      </c>
      <c r="Z332" s="343">
        <v>1371</v>
      </c>
      <c r="AA332" s="343">
        <v>0</v>
      </c>
      <c r="AB332" s="343">
        <v>0</v>
      </c>
      <c r="AC332" s="343">
        <v>0</v>
      </c>
      <c r="AD332" s="343">
        <v>0</v>
      </c>
      <c r="AE332" s="343">
        <v>0</v>
      </c>
      <c r="AF332" s="343">
        <v>0</v>
      </c>
      <c r="AG332" s="343">
        <v>0</v>
      </c>
      <c r="AH332" s="343">
        <v>1371</v>
      </c>
      <c r="AI332" s="343">
        <v>0</v>
      </c>
      <c r="AJ332" s="343">
        <v>0</v>
      </c>
      <c r="AK332" s="343">
        <v>0</v>
      </c>
      <c r="AL332" s="342" t="s">
        <v>2272</v>
      </c>
      <c r="AM332" s="342" t="s">
        <v>2466</v>
      </c>
      <c r="AN332" s="342" t="s">
        <v>2469</v>
      </c>
    </row>
    <row r="333" spans="1:40">
      <c r="A333" s="342" t="s">
        <v>2094</v>
      </c>
      <c r="B333" s="342">
        <v>646</v>
      </c>
      <c r="C333" s="343">
        <v>0</v>
      </c>
      <c r="D333" s="343">
        <v>1047</v>
      </c>
      <c r="E333" s="343">
        <v>0</v>
      </c>
      <c r="F333" s="343">
        <v>3455</v>
      </c>
      <c r="G333" s="343">
        <v>0</v>
      </c>
      <c r="H333" s="343">
        <v>1317</v>
      </c>
      <c r="I333" s="343">
        <v>0</v>
      </c>
      <c r="J333" s="343">
        <v>6465</v>
      </c>
      <c r="K333" s="343">
        <v>0</v>
      </c>
      <c r="L333" s="343">
        <v>0</v>
      </c>
      <c r="M333" s="343">
        <v>0</v>
      </c>
      <c r="N333" s="343">
        <v>0</v>
      </c>
      <c r="O333" s="343">
        <v>0</v>
      </c>
      <c r="P333" s="343">
        <v>0</v>
      </c>
      <c r="Q333" s="343">
        <v>0</v>
      </c>
      <c r="R333" s="343">
        <v>0</v>
      </c>
      <c r="S333" s="343">
        <v>0</v>
      </c>
      <c r="T333" s="343">
        <v>0</v>
      </c>
      <c r="U333" s="343">
        <v>0</v>
      </c>
      <c r="V333" s="343">
        <v>0</v>
      </c>
      <c r="W333" s="343">
        <v>0</v>
      </c>
      <c r="X333" s="343">
        <v>6465</v>
      </c>
      <c r="Y333" s="343">
        <v>0</v>
      </c>
      <c r="Z333" s="343">
        <v>0</v>
      </c>
      <c r="AA333" s="343">
        <v>0</v>
      </c>
      <c r="AB333" s="343">
        <v>0</v>
      </c>
      <c r="AC333" s="343">
        <v>0</v>
      </c>
      <c r="AD333" s="343">
        <v>0</v>
      </c>
      <c r="AE333" s="343">
        <v>0</v>
      </c>
      <c r="AF333" s="343">
        <v>0</v>
      </c>
      <c r="AG333" s="343">
        <v>0</v>
      </c>
      <c r="AH333" s="343">
        <v>0</v>
      </c>
      <c r="AI333" s="343">
        <v>0</v>
      </c>
      <c r="AJ333" s="343">
        <v>0</v>
      </c>
      <c r="AK333" s="343">
        <v>0</v>
      </c>
      <c r="AL333" s="342" t="s">
        <v>2471</v>
      </c>
      <c r="AM333" s="342" t="s">
        <v>2466</v>
      </c>
      <c r="AN333" s="342" t="s">
        <v>2469</v>
      </c>
    </row>
    <row r="334" spans="1:40">
      <c r="A334" s="342" t="s">
        <v>2265</v>
      </c>
      <c r="B334" s="342">
        <v>0</v>
      </c>
      <c r="C334" s="343">
        <v>0</v>
      </c>
      <c r="D334" s="343">
        <v>8972</v>
      </c>
      <c r="E334" s="343">
        <v>0</v>
      </c>
      <c r="F334" s="343">
        <v>10881</v>
      </c>
      <c r="G334" s="343">
        <v>0</v>
      </c>
      <c r="H334" s="343">
        <v>39</v>
      </c>
      <c r="I334" s="343">
        <v>0</v>
      </c>
      <c r="J334" s="343">
        <v>19892</v>
      </c>
      <c r="K334" s="343">
        <v>0</v>
      </c>
      <c r="L334" s="343">
        <v>0</v>
      </c>
      <c r="M334" s="343">
        <v>0</v>
      </c>
      <c r="N334" s="343">
        <v>0</v>
      </c>
      <c r="O334" s="343">
        <v>0</v>
      </c>
      <c r="P334" s="343">
        <v>0</v>
      </c>
      <c r="Q334" s="343">
        <v>0</v>
      </c>
      <c r="R334" s="343">
        <v>0</v>
      </c>
      <c r="S334" s="343">
        <v>0</v>
      </c>
      <c r="T334" s="343">
        <v>0</v>
      </c>
      <c r="U334" s="343">
        <v>0</v>
      </c>
      <c r="V334" s="343">
        <v>0</v>
      </c>
      <c r="W334" s="343">
        <v>0</v>
      </c>
      <c r="X334" s="343">
        <v>19892</v>
      </c>
      <c r="Y334" s="343">
        <v>0</v>
      </c>
      <c r="Z334" s="343">
        <v>259</v>
      </c>
      <c r="AA334" s="343">
        <v>0</v>
      </c>
      <c r="AB334" s="343">
        <v>0</v>
      </c>
      <c r="AC334" s="343">
        <v>0</v>
      </c>
      <c r="AD334" s="343">
        <v>0</v>
      </c>
      <c r="AE334" s="343">
        <v>0</v>
      </c>
      <c r="AF334" s="343">
        <v>0</v>
      </c>
      <c r="AG334" s="343">
        <v>0</v>
      </c>
      <c r="AH334" s="343">
        <v>259</v>
      </c>
      <c r="AI334" s="343">
        <v>0</v>
      </c>
      <c r="AJ334" s="343">
        <v>0</v>
      </c>
      <c r="AK334" s="343">
        <v>0</v>
      </c>
      <c r="AL334" s="342" t="s">
        <v>2263</v>
      </c>
      <c r="AM334" s="342" t="s">
        <v>2466</v>
      </c>
      <c r="AN334" s="342" t="s">
        <v>2469</v>
      </c>
    </row>
    <row r="335" spans="1:40">
      <c r="A335" s="342" t="s">
        <v>2235</v>
      </c>
      <c r="B335" s="342">
        <v>0</v>
      </c>
      <c r="C335" s="343">
        <v>0</v>
      </c>
      <c r="D335" s="343">
        <v>322</v>
      </c>
      <c r="E335" s="343">
        <v>0</v>
      </c>
      <c r="F335" s="343">
        <v>1497</v>
      </c>
      <c r="G335" s="343">
        <v>0</v>
      </c>
      <c r="H335" s="343">
        <v>1554</v>
      </c>
      <c r="I335" s="343">
        <v>0</v>
      </c>
      <c r="J335" s="343">
        <v>3373</v>
      </c>
      <c r="K335" s="343">
        <v>0</v>
      </c>
      <c r="L335" s="343">
        <v>0</v>
      </c>
      <c r="M335" s="343">
        <v>0</v>
      </c>
      <c r="N335" s="343">
        <v>0</v>
      </c>
      <c r="O335" s="343">
        <v>0</v>
      </c>
      <c r="P335" s="343">
        <v>0</v>
      </c>
      <c r="Q335" s="343">
        <v>0</v>
      </c>
      <c r="R335" s="343">
        <v>0</v>
      </c>
      <c r="S335" s="343">
        <v>0</v>
      </c>
      <c r="T335" s="343">
        <v>0</v>
      </c>
      <c r="U335" s="343">
        <v>0</v>
      </c>
      <c r="V335" s="343">
        <v>0</v>
      </c>
      <c r="W335" s="343">
        <v>0</v>
      </c>
      <c r="X335" s="343">
        <v>3373</v>
      </c>
      <c r="Y335" s="343">
        <v>0</v>
      </c>
      <c r="Z335" s="343">
        <v>0</v>
      </c>
      <c r="AA335" s="343">
        <v>0</v>
      </c>
      <c r="AB335" s="343">
        <v>0</v>
      </c>
      <c r="AC335" s="343">
        <v>0</v>
      </c>
      <c r="AD335" s="343">
        <v>0</v>
      </c>
      <c r="AE335" s="343">
        <v>0</v>
      </c>
      <c r="AF335" s="343">
        <v>0</v>
      </c>
      <c r="AG335" s="343">
        <v>0</v>
      </c>
      <c r="AH335" s="343">
        <v>0</v>
      </c>
      <c r="AI335" s="343">
        <v>0</v>
      </c>
      <c r="AJ335" s="343">
        <v>0</v>
      </c>
      <c r="AK335" s="343">
        <v>0</v>
      </c>
      <c r="AL335" s="342" t="s">
        <v>2233</v>
      </c>
      <c r="AM335" s="342" t="s">
        <v>2466</v>
      </c>
      <c r="AN335" s="342" t="s">
        <v>2469</v>
      </c>
    </row>
    <row r="336" spans="1:40">
      <c r="A336" s="342" t="s">
        <v>1395</v>
      </c>
      <c r="B336" s="342">
        <v>2852</v>
      </c>
      <c r="C336" s="343">
        <v>0</v>
      </c>
      <c r="D336" s="343">
        <v>1559</v>
      </c>
      <c r="E336" s="343">
        <v>0</v>
      </c>
      <c r="F336" s="343">
        <v>4466</v>
      </c>
      <c r="G336" s="343">
        <v>0</v>
      </c>
      <c r="H336" s="343">
        <v>2454</v>
      </c>
      <c r="I336" s="343">
        <v>0</v>
      </c>
      <c r="J336" s="343">
        <v>11331</v>
      </c>
      <c r="K336" s="343">
        <v>0</v>
      </c>
      <c r="L336" s="343">
        <v>0</v>
      </c>
      <c r="M336" s="343">
        <v>0</v>
      </c>
      <c r="N336" s="343">
        <v>0</v>
      </c>
      <c r="O336" s="343">
        <v>0</v>
      </c>
      <c r="P336" s="343">
        <v>0</v>
      </c>
      <c r="Q336" s="343">
        <v>0</v>
      </c>
      <c r="R336" s="343">
        <v>0</v>
      </c>
      <c r="S336" s="343">
        <v>0</v>
      </c>
      <c r="T336" s="343">
        <v>0</v>
      </c>
      <c r="U336" s="343">
        <v>0</v>
      </c>
      <c r="V336" s="343">
        <v>0</v>
      </c>
      <c r="W336" s="343">
        <v>0</v>
      </c>
      <c r="X336" s="343">
        <v>11331</v>
      </c>
      <c r="Y336" s="343">
        <v>0</v>
      </c>
      <c r="Z336" s="343">
        <v>749</v>
      </c>
      <c r="AA336" s="343">
        <v>0</v>
      </c>
      <c r="AB336" s="343">
        <v>0</v>
      </c>
      <c r="AC336" s="343">
        <v>0</v>
      </c>
      <c r="AD336" s="343">
        <v>0</v>
      </c>
      <c r="AE336" s="343">
        <v>0</v>
      </c>
      <c r="AF336" s="343">
        <v>0</v>
      </c>
      <c r="AG336" s="343">
        <v>0</v>
      </c>
      <c r="AH336" s="343">
        <v>749</v>
      </c>
      <c r="AI336" s="343">
        <v>0</v>
      </c>
      <c r="AJ336" s="343">
        <v>0</v>
      </c>
      <c r="AK336" s="343">
        <v>0</v>
      </c>
      <c r="AL336" s="342" t="s">
        <v>1393</v>
      </c>
      <c r="AM336" s="342" t="s">
        <v>2466</v>
      </c>
      <c r="AN336" s="342" t="s">
        <v>2469</v>
      </c>
    </row>
    <row r="337" spans="1:40">
      <c r="A337" s="342" t="s">
        <v>1902</v>
      </c>
      <c r="B337" s="342">
        <v>0</v>
      </c>
      <c r="C337" s="343">
        <v>0</v>
      </c>
      <c r="D337" s="343">
        <v>1921</v>
      </c>
      <c r="E337" s="343">
        <v>0</v>
      </c>
      <c r="F337" s="343">
        <v>3313</v>
      </c>
      <c r="G337" s="343">
        <v>0</v>
      </c>
      <c r="H337" s="343">
        <v>0</v>
      </c>
      <c r="I337" s="343">
        <v>0</v>
      </c>
      <c r="J337" s="343">
        <v>5234</v>
      </c>
      <c r="K337" s="343">
        <v>0</v>
      </c>
      <c r="L337" s="343">
        <v>0</v>
      </c>
      <c r="M337" s="343">
        <v>0</v>
      </c>
      <c r="N337" s="343">
        <v>0</v>
      </c>
      <c r="O337" s="343">
        <v>0</v>
      </c>
      <c r="P337" s="343">
        <v>0</v>
      </c>
      <c r="Q337" s="343">
        <v>0</v>
      </c>
      <c r="R337" s="343">
        <v>0</v>
      </c>
      <c r="S337" s="343">
        <v>0</v>
      </c>
      <c r="T337" s="343">
        <v>0</v>
      </c>
      <c r="U337" s="343">
        <v>0</v>
      </c>
      <c r="V337" s="343">
        <v>0</v>
      </c>
      <c r="W337" s="343">
        <v>0</v>
      </c>
      <c r="X337" s="343">
        <v>5234</v>
      </c>
      <c r="Y337" s="343">
        <v>0</v>
      </c>
      <c r="Z337" s="343">
        <v>910</v>
      </c>
      <c r="AA337" s="343">
        <v>0</v>
      </c>
      <c r="AB337" s="343">
        <v>0</v>
      </c>
      <c r="AC337" s="343">
        <v>0</v>
      </c>
      <c r="AD337" s="343">
        <v>0</v>
      </c>
      <c r="AE337" s="343">
        <v>0</v>
      </c>
      <c r="AF337" s="343">
        <v>0</v>
      </c>
      <c r="AG337" s="343">
        <v>0</v>
      </c>
      <c r="AH337" s="343">
        <v>910</v>
      </c>
      <c r="AI337" s="343">
        <v>0</v>
      </c>
      <c r="AJ337" s="343">
        <v>0</v>
      </c>
      <c r="AK337" s="343">
        <v>0</v>
      </c>
      <c r="AL337" s="342" t="s">
        <v>1900</v>
      </c>
      <c r="AM337" s="342" t="s">
        <v>2466</v>
      </c>
      <c r="AN337" s="342" t="s">
        <v>2469</v>
      </c>
    </row>
    <row r="338" spans="1:40">
      <c r="A338" s="342" t="s">
        <v>1731</v>
      </c>
      <c r="B338" s="342">
        <v>0</v>
      </c>
      <c r="C338" s="343">
        <v>0</v>
      </c>
      <c r="D338" s="343">
        <v>862</v>
      </c>
      <c r="E338" s="343">
        <v>0</v>
      </c>
      <c r="F338" s="343">
        <v>3505</v>
      </c>
      <c r="G338" s="343">
        <v>0</v>
      </c>
      <c r="H338" s="343">
        <v>55</v>
      </c>
      <c r="I338" s="343">
        <v>0</v>
      </c>
      <c r="J338" s="343">
        <v>4422</v>
      </c>
      <c r="K338" s="343">
        <v>0</v>
      </c>
      <c r="L338" s="343">
        <v>0</v>
      </c>
      <c r="M338" s="343">
        <v>0</v>
      </c>
      <c r="N338" s="343">
        <v>0</v>
      </c>
      <c r="O338" s="343">
        <v>0</v>
      </c>
      <c r="P338" s="343">
        <v>0</v>
      </c>
      <c r="Q338" s="343">
        <v>0</v>
      </c>
      <c r="R338" s="343">
        <v>0</v>
      </c>
      <c r="S338" s="343">
        <v>0</v>
      </c>
      <c r="T338" s="343">
        <v>0</v>
      </c>
      <c r="U338" s="343">
        <v>0</v>
      </c>
      <c r="V338" s="343">
        <v>0</v>
      </c>
      <c r="W338" s="343">
        <v>0</v>
      </c>
      <c r="X338" s="343">
        <v>4422</v>
      </c>
      <c r="Y338" s="343">
        <v>0</v>
      </c>
      <c r="Z338" s="343">
        <v>47</v>
      </c>
      <c r="AA338" s="343">
        <v>0</v>
      </c>
      <c r="AB338" s="343">
        <v>0</v>
      </c>
      <c r="AC338" s="343">
        <v>0</v>
      </c>
      <c r="AD338" s="343">
        <v>0</v>
      </c>
      <c r="AE338" s="343">
        <v>0</v>
      </c>
      <c r="AF338" s="343">
        <v>0</v>
      </c>
      <c r="AG338" s="343">
        <v>0</v>
      </c>
      <c r="AH338" s="343">
        <v>47</v>
      </c>
      <c r="AI338" s="343">
        <v>0</v>
      </c>
      <c r="AJ338" s="343">
        <v>0</v>
      </c>
      <c r="AK338" s="343">
        <v>0</v>
      </c>
      <c r="AL338" s="342" t="s">
        <v>1729</v>
      </c>
      <c r="AM338" s="342" t="s">
        <v>2466</v>
      </c>
      <c r="AN338" s="342" t="s">
        <v>2469</v>
      </c>
    </row>
    <row r="339" spans="1:40">
      <c r="A339" s="342" t="s">
        <v>1713</v>
      </c>
      <c r="B339" s="342">
        <v>0</v>
      </c>
      <c r="C339" s="343">
        <v>0</v>
      </c>
      <c r="D339" s="343">
        <v>425</v>
      </c>
      <c r="E339" s="343">
        <v>0</v>
      </c>
      <c r="F339" s="343">
        <v>4869</v>
      </c>
      <c r="G339" s="343">
        <v>0</v>
      </c>
      <c r="H339" s="343">
        <v>277</v>
      </c>
      <c r="I339" s="343">
        <v>0</v>
      </c>
      <c r="J339" s="343">
        <v>5571</v>
      </c>
      <c r="K339" s="343">
        <v>0</v>
      </c>
      <c r="L339" s="343">
        <v>0</v>
      </c>
      <c r="M339" s="343">
        <v>0</v>
      </c>
      <c r="N339" s="343">
        <v>0</v>
      </c>
      <c r="O339" s="343">
        <v>0</v>
      </c>
      <c r="P339" s="343">
        <v>0</v>
      </c>
      <c r="Q339" s="343">
        <v>0</v>
      </c>
      <c r="R339" s="343">
        <v>0</v>
      </c>
      <c r="S339" s="343">
        <v>0</v>
      </c>
      <c r="T339" s="343">
        <v>0</v>
      </c>
      <c r="U339" s="343">
        <v>0</v>
      </c>
      <c r="V339" s="343">
        <v>0</v>
      </c>
      <c r="W339" s="343">
        <v>0</v>
      </c>
      <c r="X339" s="343">
        <v>5571</v>
      </c>
      <c r="Y339" s="343">
        <v>0</v>
      </c>
      <c r="Z339" s="343">
        <v>0</v>
      </c>
      <c r="AA339" s="343">
        <v>0</v>
      </c>
      <c r="AB339" s="343">
        <v>0</v>
      </c>
      <c r="AC339" s="343">
        <v>0</v>
      </c>
      <c r="AD339" s="343">
        <v>0</v>
      </c>
      <c r="AE339" s="343">
        <v>0</v>
      </c>
      <c r="AF339" s="343">
        <v>0</v>
      </c>
      <c r="AG339" s="343">
        <v>0</v>
      </c>
      <c r="AH339" s="343">
        <v>0</v>
      </c>
      <c r="AI339" s="343">
        <v>0</v>
      </c>
      <c r="AJ339" s="343">
        <v>0</v>
      </c>
      <c r="AK339" s="343">
        <v>0</v>
      </c>
      <c r="AL339" s="342" t="s">
        <v>1711</v>
      </c>
      <c r="AM339" s="342" t="s">
        <v>2466</v>
      </c>
      <c r="AN339" s="342" t="s">
        <v>2469</v>
      </c>
    </row>
    <row r="340" spans="1:40">
      <c r="A340" s="342" t="s">
        <v>1878</v>
      </c>
      <c r="B340" s="342">
        <v>0</v>
      </c>
      <c r="C340" s="343">
        <v>0</v>
      </c>
      <c r="D340" s="343">
        <v>225</v>
      </c>
      <c r="E340" s="343">
        <v>0</v>
      </c>
      <c r="F340" s="343">
        <v>3522</v>
      </c>
      <c r="G340" s="343">
        <v>0</v>
      </c>
      <c r="H340" s="343">
        <v>265</v>
      </c>
      <c r="I340" s="343">
        <v>0</v>
      </c>
      <c r="J340" s="343">
        <v>4012</v>
      </c>
      <c r="K340" s="343">
        <v>0</v>
      </c>
      <c r="L340" s="343">
        <v>0</v>
      </c>
      <c r="M340" s="343">
        <v>0</v>
      </c>
      <c r="N340" s="343">
        <v>0</v>
      </c>
      <c r="O340" s="343">
        <v>0</v>
      </c>
      <c r="P340" s="343">
        <v>0</v>
      </c>
      <c r="Q340" s="343">
        <v>0</v>
      </c>
      <c r="R340" s="343">
        <v>0</v>
      </c>
      <c r="S340" s="343">
        <v>0</v>
      </c>
      <c r="T340" s="343">
        <v>0</v>
      </c>
      <c r="U340" s="343">
        <v>0</v>
      </c>
      <c r="V340" s="343">
        <v>0</v>
      </c>
      <c r="W340" s="343">
        <v>0</v>
      </c>
      <c r="X340" s="343">
        <v>4012</v>
      </c>
      <c r="Y340" s="343">
        <v>0</v>
      </c>
      <c r="Z340" s="343">
        <v>900</v>
      </c>
      <c r="AA340" s="343">
        <v>0</v>
      </c>
      <c r="AB340" s="343">
        <v>0</v>
      </c>
      <c r="AC340" s="343">
        <v>0</v>
      </c>
      <c r="AD340" s="343">
        <v>0</v>
      </c>
      <c r="AE340" s="343">
        <v>0</v>
      </c>
      <c r="AF340" s="343">
        <v>0</v>
      </c>
      <c r="AG340" s="343">
        <v>0</v>
      </c>
      <c r="AH340" s="343">
        <v>900</v>
      </c>
      <c r="AI340" s="343">
        <v>0</v>
      </c>
      <c r="AJ340" s="343">
        <v>0</v>
      </c>
      <c r="AK340" s="343">
        <v>0</v>
      </c>
      <c r="AL340" s="342" t="s">
        <v>2472</v>
      </c>
      <c r="AM340" s="342" t="s">
        <v>2466</v>
      </c>
      <c r="AN340" s="342" t="s">
        <v>2469</v>
      </c>
    </row>
    <row r="341" spans="1:40">
      <c r="A341" s="342" t="s">
        <v>1283</v>
      </c>
      <c r="B341" s="342">
        <v>0</v>
      </c>
      <c r="C341" s="343">
        <v>0</v>
      </c>
      <c r="D341" s="343">
        <v>2352</v>
      </c>
      <c r="E341" s="343">
        <v>0</v>
      </c>
      <c r="F341" s="343">
        <v>2481</v>
      </c>
      <c r="G341" s="343">
        <v>0</v>
      </c>
      <c r="H341" s="343">
        <v>121</v>
      </c>
      <c r="I341" s="343">
        <v>0</v>
      </c>
      <c r="J341" s="343">
        <v>4954</v>
      </c>
      <c r="K341" s="343">
        <v>0</v>
      </c>
      <c r="L341" s="343">
        <v>0</v>
      </c>
      <c r="M341" s="343">
        <v>0</v>
      </c>
      <c r="N341" s="343">
        <v>0</v>
      </c>
      <c r="O341" s="343">
        <v>0</v>
      </c>
      <c r="P341" s="343">
        <v>0</v>
      </c>
      <c r="Q341" s="343">
        <v>0</v>
      </c>
      <c r="R341" s="343">
        <v>0</v>
      </c>
      <c r="S341" s="343">
        <v>0</v>
      </c>
      <c r="T341" s="343">
        <v>0</v>
      </c>
      <c r="U341" s="343">
        <v>0</v>
      </c>
      <c r="V341" s="343">
        <v>0</v>
      </c>
      <c r="W341" s="343">
        <v>0</v>
      </c>
      <c r="X341" s="343">
        <v>4954</v>
      </c>
      <c r="Y341" s="343">
        <v>0</v>
      </c>
      <c r="Z341" s="343">
        <v>0</v>
      </c>
      <c r="AA341" s="343">
        <v>0</v>
      </c>
      <c r="AB341" s="343">
        <v>0</v>
      </c>
      <c r="AC341" s="343">
        <v>0</v>
      </c>
      <c r="AD341" s="343">
        <v>0</v>
      </c>
      <c r="AE341" s="343">
        <v>0</v>
      </c>
      <c r="AF341" s="343">
        <v>0</v>
      </c>
      <c r="AG341" s="343">
        <v>0</v>
      </c>
      <c r="AH341" s="343">
        <v>0</v>
      </c>
      <c r="AI341" s="343">
        <v>0</v>
      </c>
      <c r="AJ341" s="343">
        <v>0</v>
      </c>
      <c r="AK341" s="343">
        <v>0</v>
      </c>
      <c r="AL341" s="342" t="s">
        <v>1281</v>
      </c>
      <c r="AM341" s="342" t="s">
        <v>2466</v>
      </c>
      <c r="AN341" s="342" t="s">
        <v>2469</v>
      </c>
    </row>
    <row r="342" spans="1:40">
      <c r="A342" s="342" t="s">
        <v>1815</v>
      </c>
      <c r="B342" s="342">
        <v>0</v>
      </c>
      <c r="C342" s="343">
        <v>0</v>
      </c>
      <c r="D342" s="343">
        <v>1191</v>
      </c>
      <c r="E342" s="343">
        <v>0</v>
      </c>
      <c r="F342" s="343">
        <v>2849</v>
      </c>
      <c r="G342" s="343">
        <v>0</v>
      </c>
      <c r="H342" s="343">
        <v>813</v>
      </c>
      <c r="I342" s="343">
        <v>0</v>
      </c>
      <c r="J342" s="343">
        <v>4853</v>
      </c>
      <c r="K342" s="343">
        <v>0</v>
      </c>
      <c r="L342" s="343">
        <v>0</v>
      </c>
      <c r="M342" s="343">
        <v>0</v>
      </c>
      <c r="N342" s="343">
        <v>0</v>
      </c>
      <c r="O342" s="343">
        <v>0</v>
      </c>
      <c r="P342" s="343">
        <v>0</v>
      </c>
      <c r="Q342" s="343">
        <v>0</v>
      </c>
      <c r="R342" s="343">
        <v>0</v>
      </c>
      <c r="S342" s="343">
        <v>0</v>
      </c>
      <c r="T342" s="343">
        <v>0</v>
      </c>
      <c r="U342" s="343">
        <v>0</v>
      </c>
      <c r="V342" s="343">
        <v>0</v>
      </c>
      <c r="W342" s="343">
        <v>0</v>
      </c>
      <c r="X342" s="343">
        <v>4853</v>
      </c>
      <c r="Y342" s="343">
        <v>0</v>
      </c>
      <c r="Z342" s="343">
        <v>97</v>
      </c>
      <c r="AA342" s="343">
        <v>0</v>
      </c>
      <c r="AB342" s="343">
        <v>0</v>
      </c>
      <c r="AC342" s="343">
        <v>0</v>
      </c>
      <c r="AD342" s="343">
        <v>0</v>
      </c>
      <c r="AE342" s="343">
        <v>0</v>
      </c>
      <c r="AF342" s="343">
        <v>0</v>
      </c>
      <c r="AG342" s="343">
        <v>0</v>
      </c>
      <c r="AH342" s="343">
        <v>97</v>
      </c>
      <c r="AI342" s="343">
        <v>0</v>
      </c>
      <c r="AJ342" s="343">
        <v>0</v>
      </c>
      <c r="AK342" s="343">
        <v>0</v>
      </c>
      <c r="AL342" s="342" t="s">
        <v>1813</v>
      </c>
      <c r="AM342" s="342" t="s">
        <v>2466</v>
      </c>
      <c r="AN342" s="342" t="s">
        <v>2469</v>
      </c>
    </row>
    <row r="343" spans="1:40">
      <c r="A343" s="342" t="s">
        <v>2118</v>
      </c>
      <c r="B343" s="342">
        <v>0</v>
      </c>
      <c r="C343" s="343">
        <v>0</v>
      </c>
      <c r="D343" s="343">
        <v>387</v>
      </c>
      <c r="E343" s="343">
        <v>0</v>
      </c>
      <c r="F343" s="343">
        <v>1372</v>
      </c>
      <c r="G343" s="343">
        <v>0</v>
      </c>
      <c r="H343" s="343">
        <v>537</v>
      </c>
      <c r="I343" s="343">
        <v>0</v>
      </c>
      <c r="J343" s="343">
        <v>2296</v>
      </c>
      <c r="K343" s="343">
        <v>0</v>
      </c>
      <c r="L343" s="343">
        <v>0</v>
      </c>
      <c r="M343" s="343">
        <v>0</v>
      </c>
      <c r="N343" s="343">
        <v>0</v>
      </c>
      <c r="O343" s="343">
        <v>0</v>
      </c>
      <c r="P343" s="343">
        <v>0</v>
      </c>
      <c r="Q343" s="343">
        <v>0</v>
      </c>
      <c r="R343" s="343">
        <v>0</v>
      </c>
      <c r="S343" s="343">
        <v>0</v>
      </c>
      <c r="T343" s="343">
        <v>0</v>
      </c>
      <c r="U343" s="343">
        <v>0</v>
      </c>
      <c r="V343" s="343">
        <v>0</v>
      </c>
      <c r="W343" s="343">
        <v>0</v>
      </c>
      <c r="X343" s="343">
        <v>2296</v>
      </c>
      <c r="Y343" s="343">
        <v>0</v>
      </c>
      <c r="Z343" s="343">
        <v>89</v>
      </c>
      <c r="AA343" s="343">
        <v>0</v>
      </c>
      <c r="AB343" s="343">
        <v>0</v>
      </c>
      <c r="AC343" s="343">
        <v>0</v>
      </c>
      <c r="AD343" s="343">
        <v>0</v>
      </c>
      <c r="AE343" s="343">
        <v>0</v>
      </c>
      <c r="AF343" s="343">
        <v>0</v>
      </c>
      <c r="AG343" s="343">
        <v>0</v>
      </c>
      <c r="AH343" s="343">
        <v>89</v>
      </c>
      <c r="AI343" s="343">
        <v>0</v>
      </c>
      <c r="AJ343" s="343">
        <v>0</v>
      </c>
      <c r="AK343" s="343">
        <v>0</v>
      </c>
      <c r="AL343" s="342" t="s">
        <v>2116</v>
      </c>
      <c r="AM343" s="342" t="s">
        <v>2466</v>
      </c>
      <c r="AN343" s="342" t="s">
        <v>2469</v>
      </c>
    </row>
    <row r="344" spans="1:40">
      <c r="A344" s="342" t="s">
        <v>1182</v>
      </c>
      <c r="B344" s="342">
        <v>0</v>
      </c>
      <c r="C344" s="343">
        <v>0</v>
      </c>
      <c r="D344" s="343">
        <v>1052</v>
      </c>
      <c r="E344" s="343">
        <v>0</v>
      </c>
      <c r="F344" s="343">
        <v>2531</v>
      </c>
      <c r="G344" s="343">
        <v>0</v>
      </c>
      <c r="H344" s="343">
        <v>0</v>
      </c>
      <c r="I344" s="343">
        <v>0</v>
      </c>
      <c r="J344" s="343">
        <v>3583</v>
      </c>
      <c r="K344" s="343">
        <v>0</v>
      </c>
      <c r="L344" s="343">
        <v>0</v>
      </c>
      <c r="M344" s="343">
        <v>0</v>
      </c>
      <c r="N344" s="343">
        <v>0</v>
      </c>
      <c r="O344" s="343">
        <v>0</v>
      </c>
      <c r="P344" s="343">
        <v>0</v>
      </c>
      <c r="Q344" s="343">
        <v>0</v>
      </c>
      <c r="R344" s="343">
        <v>0</v>
      </c>
      <c r="S344" s="343">
        <v>0</v>
      </c>
      <c r="T344" s="343">
        <v>0</v>
      </c>
      <c r="U344" s="343">
        <v>0</v>
      </c>
      <c r="V344" s="343">
        <v>0</v>
      </c>
      <c r="W344" s="343">
        <v>0</v>
      </c>
      <c r="X344" s="343">
        <v>3583</v>
      </c>
      <c r="Y344" s="343">
        <v>0</v>
      </c>
      <c r="Z344" s="343">
        <v>18</v>
      </c>
      <c r="AA344" s="343">
        <v>0</v>
      </c>
      <c r="AB344" s="343">
        <v>0</v>
      </c>
      <c r="AC344" s="343">
        <v>0</v>
      </c>
      <c r="AD344" s="343">
        <v>0</v>
      </c>
      <c r="AE344" s="343">
        <v>0</v>
      </c>
      <c r="AF344" s="343">
        <v>0</v>
      </c>
      <c r="AG344" s="343">
        <v>0</v>
      </c>
      <c r="AH344" s="343">
        <v>18</v>
      </c>
      <c r="AI344" s="343">
        <v>0</v>
      </c>
      <c r="AJ344" s="343">
        <v>0</v>
      </c>
      <c r="AK344" s="343">
        <v>0</v>
      </c>
      <c r="AL344" s="342" t="s">
        <v>1180</v>
      </c>
      <c r="AM344" s="342" t="s">
        <v>2466</v>
      </c>
      <c r="AN344" s="342" t="s">
        <v>2469</v>
      </c>
    </row>
    <row r="345" spans="1:40">
      <c r="A345" s="342" t="s">
        <v>1609</v>
      </c>
      <c r="B345" s="342">
        <v>0</v>
      </c>
      <c r="C345" s="343">
        <v>0</v>
      </c>
      <c r="D345" s="343">
        <v>8752</v>
      </c>
      <c r="E345" s="343">
        <v>0</v>
      </c>
      <c r="F345" s="343">
        <v>4171</v>
      </c>
      <c r="G345" s="343">
        <v>0</v>
      </c>
      <c r="H345" s="343">
        <v>283</v>
      </c>
      <c r="I345" s="343">
        <v>0</v>
      </c>
      <c r="J345" s="343">
        <v>13206</v>
      </c>
      <c r="K345" s="343">
        <v>0</v>
      </c>
      <c r="L345" s="343">
        <v>0</v>
      </c>
      <c r="M345" s="343">
        <v>0</v>
      </c>
      <c r="N345" s="343">
        <v>0</v>
      </c>
      <c r="O345" s="343">
        <v>0</v>
      </c>
      <c r="P345" s="343">
        <v>0</v>
      </c>
      <c r="Q345" s="343">
        <v>0</v>
      </c>
      <c r="R345" s="343">
        <v>0</v>
      </c>
      <c r="S345" s="343">
        <v>0</v>
      </c>
      <c r="T345" s="343">
        <v>0</v>
      </c>
      <c r="U345" s="343">
        <v>0</v>
      </c>
      <c r="V345" s="343">
        <v>0</v>
      </c>
      <c r="W345" s="343">
        <v>0</v>
      </c>
      <c r="X345" s="343">
        <v>13206</v>
      </c>
      <c r="Y345" s="343">
        <v>0</v>
      </c>
      <c r="Z345" s="343">
        <v>0</v>
      </c>
      <c r="AA345" s="343">
        <v>0</v>
      </c>
      <c r="AB345" s="343">
        <v>0</v>
      </c>
      <c r="AC345" s="343">
        <v>0</v>
      </c>
      <c r="AD345" s="343">
        <v>0</v>
      </c>
      <c r="AE345" s="343">
        <v>0</v>
      </c>
      <c r="AF345" s="343">
        <v>0</v>
      </c>
      <c r="AG345" s="343">
        <v>0</v>
      </c>
      <c r="AH345" s="343">
        <v>0</v>
      </c>
      <c r="AI345" s="343">
        <v>0</v>
      </c>
      <c r="AJ345" s="343">
        <v>0</v>
      </c>
      <c r="AK345" s="343">
        <v>0</v>
      </c>
      <c r="AL345" s="342" t="s">
        <v>1607</v>
      </c>
      <c r="AM345" s="342" t="s">
        <v>2466</v>
      </c>
      <c r="AN345" s="342" t="s">
        <v>2469</v>
      </c>
    </row>
    <row r="346" spans="1:40">
      <c r="A346" s="342" t="s">
        <v>1498</v>
      </c>
      <c r="B346" s="342">
        <v>0</v>
      </c>
      <c r="C346" s="343">
        <v>0</v>
      </c>
      <c r="D346" s="343">
        <v>4561</v>
      </c>
      <c r="E346" s="343">
        <v>0</v>
      </c>
      <c r="F346" s="343">
        <v>3540</v>
      </c>
      <c r="G346" s="343">
        <v>0</v>
      </c>
      <c r="H346" s="343">
        <v>42</v>
      </c>
      <c r="I346" s="343">
        <v>0</v>
      </c>
      <c r="J346" s="343">
        <v>8143</v>
      </c>
      <c r="K346" s="343">
        <v>0</v>
      </c>
      <c r="L346" s="343">
        <v>0</v>
      </c>
      <c r="M346" s="343">
        <v>0</v>
      </c>
      <c r="N346" s="343">
        <v>0</v>
      </c>
      <c r="O346" s="343">
        <v>0</v>
      </c>
      <c r="P346" s="343">
        <v>0</v>
      </c>
      <c r="Q346" s="343">
        <v>0</v>
      </c>
      <c r="R346" s="343">
        <v>0</v>
      </c>
      <c r="S346" s="343">
        <v>0</v>
      </c>
      <c r="T346" s="343">
        <v>0</v>
      </c>
      <c r="U346" s="343">
        <v>0</v>
      </c>
      <c r="V346" s="343">
        <v>0</v>
      </c>
      <c r="W346" s="343">
        <v>0</v>
      </c>
      <c r="X346" s="343">
        <v>8143</v>
      </c>
      <c r="Y346" s="343">
        <v>0</v>
      </c>
      <c r="Z346" s="343">
        <v>1555</v>
      </c>
      <c r="AA346" s="343">
        <v>0</v>
      </c>
      <c r="AB346" s="343">
        <v>0</v>
      </c>
      <c r="AC346" s="343">
        <v>0</v>
      </c>
      <c r="AD346" s="343">
        <v>0</v>
      </c>
      <c r="AE346" s="343">
        <v>0</v>
      </c>
      <c r="AF346" s="343">
        <v>0</v>
      </c>
      <c r="AG346" s="343">
        <v>0</v>
      </c>
      <c r="AH346" s="343">
        <v>1555</v>
      </c>
      <c r="AI346" s="343">
        <v>0</v>
      </c>
      <c r="AJ346" s="343">
        <v>0</v>
      </c>
      <c r="AK346" s="343">
        <v>0</v>
      </c>
      <c r="AL346" s="342" t="s">
        <v>1496</v>
      </c>
      <c r="AM346" s="342" t="s">
        <v>2466</v>
      </c>
      <c r="AN346" s="342" t="s">
        <v>2469</v>
      </c>
    </row>
    <row r="347" spans="1:40">
      <c r="A347" s="342" t="s">
        <v>2172</v>
      </c>
      <c r="B347" s="342">
        <v>0</v>
      </c>
      <c r="C347" s="343">
        <v>0</v>
      </c>
      <c r="D347" s="343">
        <v>9138</v>
      </c>
      <c r="E347" s="343">
        <v>0</v>
      </c>
      <c r="F347" s="343">
        <v>3226</v>
      </c>
      <c r="G347" s="343">
        <v>0</v>
      </c>
      <c r="H347" s="343">
        <v>6559</v>
      </c>
      <c r="I347" s="343">
        <v>0</v>
      </c>
      <c r="J347" s="343">
        <v>18923</v>
      </c>
      <c r="K347" s="343">
        <v>0</v>
      </c>
      <c r="L347" s="343">
        <v>0</v>
      </c>
      <c r="M347" s="343">
        <v>0</v>
      </c>
      <c r="N347" s="343">
        <v>0</v>
      </c>
      <c r="O347" s="343">
        <v>0</v>
      </c>
      <c r="P347" s="343">
        <v>0</v>
      </c>
      <c r="Q347" s="343">
        <v>0</v>
      </c>
      <c r="R347" s="343">
        <v>0</v>
      </c>
      <c r="S347" s="343">
        <v>0</v>
      </c>
      <c r="T347" s="343">
        <v>0</v>
      </c>
      <c r="U347" s="343">
        <v>0</v>
      </c>
      <c r="V347" s="343">
        <v>0</v>
      </c>
      <c r="W347" s="343">
        <v>0</v>
      </c>
      <c r="X347" s="343">
        <v>18923</v>
      </c>
      <c r="Y347" s="343">
        <v>0</v>
      </c>
      <c r="Z347" s="343">
        <v>1550</v>
      </c>
      <c r="AA347" s="343">
        <v>0</v>
      </c>
      <c r="AB347" s="343">
        <v>0</v>
      </c>
      <c r="AC347" s="343">
        <v>0</v>
      </c>
      <c r="AD347" s="343">
        <v>0</v>
      </c>
      <c r="AE347" s="343">
        <v>0</v>
      </c>
      <c r="AF347" s="343">
        <v>0</v>
      </c>
      <c r="AG347" s="343">
        <v>0</v>
      </c>
      <c r="AH347" s="343">
        <v>1550</v>
      </c>
      <c r="AI347" s="343">
        <v>0</v>
      </c>
      <c r="AJ347" s="343">
        <v>0</v>
      </c>
      <c r="AK347" s="343">
        <v>0</v>
      </c>
      <c r="AL347" s="342" t="s">
        <v>2170</v>
      </c>
      <c r="AM347" s="342" t="s">
        <v>2466</v>
      </c>
      <c r="AN347" s="342" t="s">
        <v>2469</v>
      </c>
    </row>
    <row r="348" spans="1:40">
      <c r="A348" s="342" t="s">
        <v>1570</v>
      </c>
      <c r="B348" s="342">
        <v>0</v>
      </c>
      <c r="C348" s="343">
        <v>0</v>
      </c>
      <c r="D348" s="343">
        <v>4059</v>
      </c>
      <c r="E348" s="343">
        <v>0</v>
      </c>
      <c r="F348" s="343">
        <v>2508</v>
      </c>
      <c r="G348" s="343">
        <v>0</v>
      </c>
      <c r="H348" s="343">
        <v>0</v>
      </c>
      <c r="I348" s="343">
        <v>0</v>
      </c>
      <c r="J348" s="343">
        <v>6567</v>
      </c>
      <c r="K348" s="343">
        <v>0</v>
      </c>
      <c r="L348" s="343">
        <v>0</v>
      </c>
      <c r="M348" s="343">
        <v>0</v>
      </c>
      <c r="N348" s="343">
        <v>0</v>
      </c>
      <c r="O348" s="343">
        <v>0</v>
      </c>
      <c r="P348" s="343">
        <v>0</v>
      </c>
      <c r="Q348" s="343">
        <v>0</v>
      </c>
      <c r="R348" s="343">
        <v>0</v>
      </c>
      <c r="S348" s="343">
        <v>0</v>
      </c>
      <c r="T348" s="343">
        <v>0</v>
      </c>
      <c r="U348" s="343">
        <v>0</v>
      </c>
      <c r="V348" s="343">
        <v>0</v>
      </c>
      <c r="W348" s="343">
        <v>0</v>
      </c>
      <c r="X348" s="343">
        <v>6567</v>
      </c>
      <c r="Y348" s="343">
        <v>0</v>
      </c>
      <c r="Z348" s="343">
        <v>804</v>
      </c>
      <c r="AA348" s="343">
        <v>0</v>
      </c>
      <c r="AB348" s="343">
        <v>0</v>
      </c>
      <c r="AC348" s="343">
        <v>0</v>
      </c>
      <c r="AD348" s="343">
        <v>20</v>
      </c>
      <c r="AE348" s="343">
        <v>0</v>
      </c>
      <c r="AF348" s="343">
        <v>0</v>
      </c>
      <c r="AG348" s="343">
        <v>0</v>
      </c>
      <c r="AH348" s="343">
        <v>824</v>
      </c>
      <c r="AI348" s="343">
        <v>0</v>
      </c>
      <c r="AJ348" s="343">
        <v>0</v>
      </c>
      <c r="AK348" s="343">
        <v>0</v>
      </c>
      <c r="AL348" s="342" t="s">
        <v>1568</v>
      </c>
      <c r="AM348" s="342" t="s">
        <v>2466</v>
      </c>
      <c r="AN348" s="342" t="s">
        <v>2469</v>
      </c>
    </row>
    <row r="349" spans="1:40">
      <c r="A349" s="342" t="s">
        <v>2130</v>
      </c>
      <c r="B349" s="342">
        <v>0</v>
      </c>
      <c r="C349" s="343">
        <v>0</v>
      </c>
      <c r="D349" s="343">
        <v>1949</v>
      </c>
      <c r="E349" s="343">
        <v>0</v>
      </c>
      <c r="F349" s="343">
        <v>5577</v>
      </c>
      <c r="G349" s="343">
        <v>0</v>
      </c>
      <c r="H349" s="343">
        <v>568</v>
      </c>
      <c r="I349" s="343">
        <v>0</v>
      </c>
      <c r="J349" s="343">
        <v>8094</v>
      </c>
      <c r="K349" s="343">
        <v>0</v>
      </c>
      <c r="L349" s="343">
        <v>0</v>
      </c>
      <c r="M349" s="343">
        <v>0</v>
      </c>
      <c r="N349" s="343">
        <v>0</v>
      </c>
      <c r="O349" s="343">
        <v>0</v>
      </c>
      <c r="P349" s="343">
        <v>0</v>
      </c>
      <c r="Q349" s="343">
        <v>0</v>
      </c>
      <c r="R349" s="343">
        <v>0</v>
      </c>
      <c r="S349" s="343">
        <v>0</v>
      </c>
      <c r="T349" s="343">
        <v>0</v>
      </c>
      <c r="U349" s="343">
        <v>0</v>
      </c>
      <c r="V349" s="343">
        <v>0</v>
      </c>
      <c r="W349" s="343">
        <v>0</v>
      </c>
      <c r="X349" s="343">
        <v>8094</v>
      </c>
      <c r="Y349" s="343">
        <v>0</v>
      </c>
      <c r="Z349" s="343">
        <v>1120</v>
      </c>
      <c r="AA349" s="343">
        <v>0</v>
      </c>
      <c r="AB349" s="343">
        <v>0</v>
      </c>
      <c r="AC349" s="343">
        <v>0</v>
      </c>
      <c r="AD349" s="343">
        <v>0</v>
      </c>
      <c r="AE349" s="343">
        <v>0</v>
      </c>
      <c r="AF349" s="343">
        <v>0</v>
      </c>
      <c r="AG349" s="343">
        <v>0</v>
      </c>
      <c r="AH349" s="343">
        <v>1120</v>
      </c>
      <c r="AI349" s="343">
        <v>0</v>
      </c>
      <c r="AJ349" s="343">
        <v>0</v>
      </c>
      <c r="AK349" s="343">
        <v>0</v>
      </c>
      <c r="AL349" s="342" t="s">
        <v>2128</v>
      </c>
      <c r="AM349" s="342" t="s">
        <v>2466</v>
      </c>
      <c r="AN349" s="342" t="s">
        <v>2469</v>
      </c>
    </row>
    <row r="350" spans="1:40">
      <c r="A350" s="342" t="s">
        <v>1663</v>
      </c>
      <c r="B350" s="342">
        <v>0</v>
      </c>
      <c r="C350" s="343">
        <v>0</v>
      </c>
      <c r="D350" s="343">
        <v>10145</v>
      </c>
      <c r="E350" s="343">
        <v>0</v>
      </c>
      <c r="F350" s="343">
        <v>6766</v>
      </c>
      <c r="G350" s="343">
        <v>0</v>
      </c>
      <c r="H350" s="343">
        <v>542</v>
      </c>
      <c r="I350" s="343">
        <v>0</v>
      </c>
      <c r="J350" s="343">
        <v>17453</v>
      </c>
      <c r="K350" s="343">
        <v>0</v>
      </c>
      <c r="L350" s="343">
        <v>0</v>
      </c>
      <c r="M350" s="343">
        <v>0</v>
      </c>
      <c r="N350" s="343">
        <v>0</v>
      </c>
      <c r="O350" s="343">
        <v>0</v>
      </c>
      <c r="P350" s="343">
        <v>0</v>
      </c>
      <c r="Q350" s="343">
        <v>0</v>
      </c>
      <c r="R350" s="343">
        <v>0</v>
      </c>
      <c r="S350" s="343">
        <v>0</v>
      </c>
      <c r="T350" s="343">
        <v>0</v>
      </c>
      <c r="U350" s="343">
        <v>0</v>
      </c>
      <c r="V350" s="343">
        <v>0</v>
      </c>
      <c r="W350" s="343">
        <v>0</v>
      </c>
      <c r="X350" s="343">
        <v>17453</v>
      </c>
      <c r="Y350" s="343">
        <v>0</v>
      </c>
      <c r="Z350" s="343">
        <v>2240</v>
      </c>
      <c r="AA350" s="343">
        <v>0</v>
      </c>
      <c r="AB350" s="343">
        <v>0</v>
      </c>
      <c r="AC350" s="343">
        <v>0</v>
      </c>
      <c r="AD350" s="343">
        <v>0</v>
      </c>
      <c r="AE350" s="343">
        <v>0</v>
      </c>
      <c r="AF350" s="343">
        <v>0</v>
      </c>
      <c r="AG350" s="343">
        <v>0</v>
      </c>
      <c r="AH350" s="343">
        <v>2240</v>
      </c>
      <c r="AI350" s="343">
        <v>0</v>
      </c>
      <c r="AJ350" s="343">
        <v>0</v>
      </c>
      <c r="AK350" s="343">
        <v>0</v>
      </c>
      <c r="AL350" s="342" t="s">
        <v>1661</v>
      </c>
      <c r="AM350" s="342" t="s">
        <v>2466</v>
      </c>
      <c r="AN350" s="342" t="s">
        <v>2469</v>
      </c>
    </row>
    <row r="351" spans="1:40">
      <c r="A351" s="342" t="s">
        <v>2133</v>
      </c>
      <c r="B351" s="342">
        <v>0</v>
      </c>
      <c r="C351" s="343">
        <v>0</v>
      </c>
      <c r="D351" s="343">
        <v>838</v>
      </c>
      <c r="E351" s="343">
        <v>0</v>
      </c>
      <c r="F351" s="343">
        <v>7425</v>
      </c>
      <c r="G351" s="343">
        <v>0</v>
      </c>
      <c r="H351" s="343">
        <v>507</v>
      </c>
      <c r="I351" s="343">
        <v>0</v>
      </c>
      <c r="J351" s="343">
        <v>8770</v>
      </c>
      <c r="K351" s="343">
        <v>0</v>
      </c>
      <c r="L351" s="343">
        <v>0</v>
      </c>
      <c r="M351" s="343">
        <v>0</v>
      </c>
      <c r="N351" s="343">
        <v>0</v>
      </c>
      <c r="O351" s="343">
        <v>0</v>
      </c>
      <c r="P351" s="343">
        <v>0</v>
      </c>
      <c r="Q351" s="343">
        <v>0</v>
      </c>
      <c r="R351" s="343">
        <v>0</v>
      </c>
      <c r="S351" s="343">
        <v>0</v>
      </c>
      <c r="T351" s="343">
        <v>0</v>
      </c>
      <c r="U351" s="343">
        <v>0</v>
      </c>
      <c r="V351" s="343">
        <v>0</v>
      </c>
      <c r="W351" s="343">
        <v>0</v>
      </c>
      <c r="X351" s="343">
        <v>8770</v>
      </c>
      <c r="Y351" s="343">
        <v>0</v>
      </c>
      <c r="Z351" s="343">
        <v>401</v>
      </c>
      <c r="AA351" s="343">
        <v>0</v>
      </c>
      <c r="AB351" s="343">
        <v>0</v>
      </c>
      <c r="AC351" s="343">
        <v>0</v>
      </c>
      <c r="AD351" s="343">
        <v>0</v>
      </c>
      <c r="AE351" s="343">
        <v>0</v>
      </c>
      <c r="AF351" s="343">
        <v>0</v>
      </c>
      <c r="AG351" s="343">
        <v>0</v>
      </c>
      <c r="AH351" s="343">
        <v>401</v>
      </c>
      <c r="AI351" s="343">
        <v>0</v>
      </c>
      <c r="AJ351" s="343">
        <v>0</v>
      </c>
      <c r="AK351" s="343">
        <v>0</v>
      </c>
      <c r="AL351" s="342" t="s">
        <v>2131</v>
      </c>
      <c r="AM351" s="342" t="s">
        <v>2466</v>
      </c>
      <c r="AN351" s="342" t="s">
        <v>2469</v>
      </c>
    </row>
    <row r="352" spans="1:40">
      <c r="A352" s="342" t="s">
        <v>1401</v>
      </c>
      <c r="B352" s="342">
        <v>0</v>
      </c>
      <c r="C352" s="343">
        <v>0</v>
      </c>
      <c r="D352" s="343">
        <v>2845</v>
      </c>
      <c r="E352" s="343">
        <v>0</v>
      </c>
      <c r="F352" s="343">
        <v>6798</v>
      </c>
      <c r="G352" s="343">
        <v>0</v>
      </c>
      <c r="H352" s="343">
        <v>0</v>
      </c>
      <c r="I352" s="343">
        <v>0</v>
      </c>
      <c r="J352" s="343">
        <v>9643</v>
      </c>
      <c r="K352" s="343">
        <v>0</v>
      </c>
      <c r="L352" s="343">
        <v>0</v>
      </c>
      <c r="M352" s="343">
        <v>0</v>
      </c>
      <c r="N352" s="343">
        <v>0</v>
      </c>
      <c r="O352" s="343">
        <v>0</v>
      </c>
      <c r="P352" s="343">
        <v>0</v>
      </c>
      <c r="Q352" s="343">
        <v>0</v>
      </c>
      <c r="R352" s="343">
        <v>0</v>
      </c>
      <c r="S352" s="343">
        <v>0</v>
      </c>
      <c r="T352" s="343">
        <v>0</v>
      </c>
      <c r="U352" s="343">
        <v>0</v>
      </c>
      <c r="V352" s="343">
        <v>0</v>
      </c>
      <c r="W352" s="343">
        <v>0</v>
      </c>
      <c r="X352" s="343">
        <v>9643</v>
      </c>
      <c r="Y352" s="343">
        <v>0</v>
      </c>
      <c r="Z352" s="343">
        <v>0</v>
      </c>
      <c r="AA352" s="343">
        <v>0</v>
      </c>
      <c r="AB352" s="343">
        <v>0</v>
      </c>
      <c r="AC352" s="343">
        <v>0</v>
      </c>
      <c r="AD352" s="343">
        <v>0</v>
      </c>
      <c r="AE352" s="343">
        <v>0</v>
      </c>
      <c r="AF352" s="343">
        <v>0</v>
      </c>
      <c r="AG352" s="343">
        <v>0</v>
      </c>
      <c r="AH352" s="343">
        <v>0</v>
      </c>
      <c r="AI352" s="343">
        <v>0</v>
      </c>
      <c r="AJ352" s="343">
        <v>0</v>
      </c>
      <c r="AK352" s="343">
        <v>0</v>
      </c>
      <c r="AL352" s="342" t="s">
        <v>1399</v>
      </c>
      <c r="AM352" s="342" t="s">
        <v>2466</v>
      </c>
      <c r="AN352" s="342" t="s">
        <v>2469</v>
      </c>
    </row>
    <row r="353" spans="1:40">
      <c r="A353" s="342" t="s">
        <v>1141</v>
      </c>
      <c r="B353" s="342">
        <v>1853</v>
      </c>
      <c r="C353" s="343">
        <v>0</v>
      </c>
      <c r="D353" s="343">
        <v>614</v>
      </c>
      <c r="E353" s="343">
        <v>0</v>
      </c>
      <c r="F353" s="343">
        <v>8699</v>
      </c>
      <c r="G353" s="343">
        <v>0</v>
      </c>
      <c r="H353" s="343">
        <v>0</v>
      </c>
      <c r="I353" s="343">
        <v>0</v>
      </c>
      <c r="J353" s="343">
        <v>11166</v>
      </c>
      <c r="K353" s="343">
        <v>0</v>
      </c>
      <c r="L353" s="343">
        <v>0</v>
      </c>
      <c r="M353" s="343">
        <v>0</v>
      </c>
      <c r="N353" s="343">
        <v>0</v>
      </c>
      <c r="O353" s="343">
        <v>0</v>
      </c>
      <c r="P353" s="343">
        <v>0</v>
      </c>
      <c r="Q353" s="343">
        <v>0</v>
      </c>
      <c r="R353" s="343">
        <v>0</v>
      </c>
      <c r="S353" s="343">
        <v>0</v>
      </c>
      <c r="T353" s="343">
        <v>0</v>
      </c>
      <c r="U353" s="343">
        <v>0</v>
      </c>
      <c r="V353" s="343">
        <v>0</v>
      </c>
      <c r="W353" s="343">
        <v>0</v>
      </c>
      <c r="X353" s="343">
        <v>11166</v>
      </c>
      <c r="Y353" s="343">
        <v>0</v>
      </c>
      <c r="Z353" s="343">
        <v>101</v>
      </c>
      <c r="AA353" s="343">
        <v>0</v>
      </c>
      <c r="AB353" s="343">
        <v>0</v>
      </c>
      <c r="AC353" s="343">
        <v>0</v>
      </c>
      <c r="AD353" s="343">
        <v>0</v>
      </c>
      <c r="AE353" s="343">
        <v>0</v>
      </c>
      <c r="AF353" s="343">
        <v>0</v>
      </c>
      <c r="AG353" s="343">
        <v>0</v>
      </c>
      <c r="AH353" s="343">
        <v>101</v>
      </c>
      <c r="AI353" s="343">
        <v>0</v>
      </c>
      <c r="AJ353" s="343">
        <v>0</v>
      </c>
      <c r="AK353" s="343">
        <v>0</v>
      </c>
      <c r="AL353" s="342" t="s">
        <v>1139</v>
      </c>
      <c r="AM353" s="342" t="s">
        <v>2466</v>
      </c>
      <c r="AN353" s="342" t="s">
        <v>2469</v>
      </c>
    </row>
    <row r="354" spans="1:40">
      <c r="A354" s="342" t="s">
        <v>1534</v>
      </c>
      <c r="B354" s="342">
        <v>0</v>
      </c>
      <c r="C354" s="343">
        <v>0</v>
      </c>
      <c r="D354" s="343">
        <v>429</v>
      </c>
      <c r="E354" s="343">
        <v>0</v>
      </c>
      <c r="F354" s="343">
        <v>2436</v>
      </c>
      <c r="G354" s="343">
        <v>0</v>
      </c>
      <c r="H354" s="343">
        <v>929</v>
      </c>
      <c r="I354" s="343">
        <v>0</v>
      </c>
      <c r="J354" s="343">
        <v>3794</v>
      </c>
      <c r="K354" s="343">
        <v>0</v>
      </c>
      <c r="L354" s="343">
        <v>0</v>
      </c>
      <c r="M354" s="343">
        <v>0</v>
      </c>
      <c r="N354" s="343">
        <v>0</v>
      </c>
      <c r="O354" s="343">
        <v>0</v>
      </c>
      <c r="P354" s="343">
        <v>0</v>
      </c>
      <c r="Q354" s="343">
        <v>0</v>
      </c>
      <c r="R354" s="343">
        <v>0</v>
      </c>
      <c r="S354" s="343">
        <v>0</v>
      </c>
      <c r="T354" s="343">
        <v>0</v>
      </c>
      <c r="U354" s="343">
        <v>0</v>
      </c>
      <c r="V354" s="343">
        <v>0</v>
      </c>
      <c r="W354" s="343">
        <v>0</v>
      </c>
      <c r="X354" s="343">
        <v>3794</v>
      </c>
      <c r="Y354" s="343">
        <v>0</v>
      </c>
      <c r="Z354" s="343">
        <v>0</v>
      </c>
      <c r="AA354" s="343">
        <v>0</v>
      </c>
      <c r="AB354" s="343">
        <v>0</v>
      </c>
      <c r="AC354" s="343">
        <v>0</v>
      </c>
      <c r="AD354" s="343">
        <v>0</v>
      </c>
      <c r="AE354" s="343">
        <v>0</v>
      </c>
      <c r="AF354" s="343">
        <v>0</v>
      </c>
      <c r="AG354" s="343">
        <v>0</v>
      </c>
      <c r="AH354" s="343">
        <v>0</v>
      </c>
      <c r="AI354" s="343">
        <v>0</v>
      </c>
      <c r="AJ354" s="343">
        <v>0</v>
      </c>
      <c r="AK354" s="343">
        <v>0</v>
      </c>
      <c r="AL354" s="342" t="s">
        <v>1532</v>
      </c>
      <c r="AM354" s="342" t="s">
        <v>2466</v>
      </c>
      <c r="AN354" s="342" t="s">
        <v>2469</v>
      </c>
    </row>
    <row r="355" spans="1:40">
      <c r="A355" s="342" t="s">
        <v>2316</v>
      </c>
      <c r="B355" s="342">
        <v>0</v>
      </c>
      <c r="C355" s="343">
        <v>0</v>
      </c>
      <c r="D355" s="343">
        <v>4406</v>
      </c>
      <c r="E355" s="343">
        <v>0</v>
      </c>
      <c r="F355" s="343">
        <v>3004</v>
      </c>
      <c r="G355" s="343">
        <v>0</v>
      </c>
      <c r="H355" s="343">
        <v>0</v>
      </c>
      <c r="I355" s="343">
        <v>0</v>
      </c>
      <c r="J355" s="343">
        <v>7410</v>
      </c>
      <c r="K355" s="343">
        <v>0</v>
      </c>
      <c r="L355" s="343">
        <v>0</v>
      </c>
      <c r="M355" s="343">
        <v>0</v>
      </c>
      <c r="N355" s="343">
        <v>0</v>
      </c>
      <c r="O355" s="343">
        <v>0</v>
      </c>
      <c r="P355" s="343">
        <v>0</v>
      </c>
      <c r="Q355" s="343">
        <v>0</v>
      </c>
      <c r="R355" s="343">
        <v>0</v>
      </c>
      <c r="S355" s="343">
        <v>0</v>
      </c>
      <c r="T355" s="343">
        <v>0</v>
      </c>
      <c r="U355" s="343">
        <v>0</v>
      </c>
      <c r="V355" s="343">
        <v>0</v>
      </c>
      <c r="W355" s="343">
        <v>0</v>
      </c>
      <c r="X355" s="343">
        <v>7410</v>
      </c>
      <c r="Y355" s="343">
        <v>0</v>
      </c>
      <c r="Z355" s="343">
        <v>537</v>
      </c>
      <c r="AA355" s="343">
        <v>0</v>
      </c>
      <c r="AB355" s="343">
        <v>0</v>
      </c>
      <c r="AC355" s="343">
        <v>0</v>
      </c>
      <c r="AD355" s="343">
        <v>0</v>
      </c>
      <c r="AE355" s="343">
        <v>0</v>
      </c>
      <c r="AF355" s="343">
        <v>0</v>
      </c>
      <c r="AG355" s="343">
        <v>0</v>
      </c>
      <c r="AH355" s="343">
        <v>537</v>
      </c>
      <c r="AI355" s="343">
        <v>0</v>
      </c>
      <c r="AJ355" s="343">
        <v>0</v>
      </c>
      <c r="AK355" s="343">
        <v>0</v>
      </c>
      <c r="AL355" s="342" t="s">
        <v>2314</v>
      </c>
      <c r="AM355" s="342" t="s">
        <v>2466</v>
      </c>
      <c r="AN355" s="342" t="s">
        <v>2469</v>
      </c>
    </row>
    <row r="356" spans="1:40">
      <c r="A356" s="342" t="s">
        <v>1416</v>
      </c>
      <c r="B356" s="342">
        <v>0</v>
      </c>
      <c r="C356" s="343">
        <v>0</v>
      </c>
      <c r="D356" s="343">
        <v>7557</v>
      </c>
      <c r="E356" s="343">
        <v>0</v>
      </c>
      <c r="F356" s="343">
        <v>2275</v>
      </c>
      <c r="G356" s="343">
        <v>0</v>
      </c>
      <c r="H356" s="343">
        <v>0</v>
      </c>
      <c r="I356" s="343">
        <v>0</v>
      </c>
      <c r="J356" s="343">
        <v>9832</v>
      </c>
      <c r="K356" s="343">
        <v>0</v>
      </c>
      <c r="L356" s="343">
        <v>0</v>
      </c>
      <c r="M356" s="343">
        <v>0</v>
      </c>
      <c r="N356" s="343">
        <v>0</v>
      </c>
      <c r="O356" s="343">
        <v>0</v>
      </c>
      <c r="P356" s="343">
        <v>0</v>
      </c>
      <c r="Q356" s="343">
        <v>0</v>
      </c>
      <c r="R356" s="343">
        <v>0</v>
      </c>
      <c r="S356" s="343">
        <v>0</v>
      </c>
      <c r="T356" s="343">
        <v>0</v>
      </c>
      <c r="U356" s="343">
        <v>0</v>
      </c>
      <c r="V356" s="343">
        <v>0</v>
      </c>
      <c r="W356" s="343">
        <v>0</v>
      </c>
      <c r="X356" s="343">
        <v>9832</v>
      </c>
      <c r="Y356" s="343">
        <v>0</v>
      </c>
      <c r="Z356" s="343">
        <v>3125</v>
      </c>
      <c r="AA356" s="343">
        <v>0</v>
      </c>
      <c r="AB356" s="343">
        <v>0</v>
      </c>
      <c r="AC356" s="343">
        <v>0</v>
      </c>
      <c r="AD356" s="343">
        <v>0</v>
      </c>
      <c r="AE356" s="343">
        <v>0</v>
      </c>
      <c r="AF356" s="343">
        <v>0</v>
      </c>
      <c r="AG356" s="343">
        <v>0</v>
      </c>
      <c r="AH356" s="343">
        <v>3125</v>
      </c>
      <c r="AI356" s="343">
        <v>0</v>
      </c>
      <c r="AJ356" s="343">
        <v>0</v>
      </c>
      <c r="AK356" s="343">
        <v>0</v>
      </c>
      <c r="AL356" s="342" t="s">
        <v>1414</v>
      </c>
      <c r="AM356" s="342" t="s">
        <v>2466</v>
      </c>
      <c r="AN356" s="342" t="s">
        <v>2469</v>
      </c>
    </row>
    <row r="357" spans="1:40">
      <c r="A357" s="342" t="s">
        <v>1379</v>
      </c>
      <c r="B357" s="342">
        <v>0</v>
      </c>
      <c r="C357" s="343">
        <v>0</v>
      </c>
      <c r="D357" s="343">
        <v>0</v>
      </c>
      <c r="E357" s="343">
        <v>0</v>
      </c>
      <c r="F357" s="343">
        <v>0</v>
      </c>
      <c r="G357" s="343">
        <v>0</v>
      </c>
      <c r="H357" s="343">
        <v>0</v>
      </c>
      <c r="I357" s="343">
        <v>0</v>
      </c>
      <c r="J357" s="343">
        <v>0</v>
      </c>
      <c r="K357" s="343">
        <v>0</v>
      </c>
      <c r="L357" s="343">
        <v>0</v>
      </c>
      <c r="M357" s="343">
        <v>0</v>
      </c>
      <c r="N357" s="343">
        <v>0</v>
      </c>
      <c r="O357" s="343">
        <v>0</v>
      </c>
      <c r="P357" s="343">
        <v>0</v>
      </c>
      <c r="Q357" s="343">
        <v>0</v>
      </c>
      <c r="R357" s="343">
        <v>0</v>
      </c>
      <c r="S357" s="343">
        <v>0</v>
      </c>
      <c r="T357" s="343">
        <v>0</v>
      </c>
      <c r="U357" s="343">
        <v>0</v>
      </c>
      <c r="V357" s="343">
        <v>0</v>
      </c>
      <c r="W357" s="343">
        <v>0</v>
      </c>
      <c r="X357" s="343">
        <v>0</v>
      </c>
      <c r="Y357" s="343">
        <v>0</v>
      </c>
      <c r="Z357" s="343">
        <v>0</v>
      </c>
      <c r="AA357" s="343">
        <v>0</v>
      </c>
      <c r="AB357" s="343">
        <v>0</v>
      </c>
      <c r="AC357" s="343">
        <v>0</v>
      </c>
      <c r="AD357" s="343">
        <v>0</v>
      </c>
      <c r="AE357" s="343">
        <v>0</v>
      </c>
      <c r="AF357" s="343">
        <v>0</v>
      </c>
      <c r="AG357" s="343">
        <v>0</v>
      </c>
      <c r="AH357" s="343">
        <v>0</v>
      </c>
      <c r="AI357" s="343">
        <v>0</v>
      </c>
      <c r="AJ357" s="343">
        <v>0</v>
      </c>
      <c r="AK357" s="343">
        <v>0</v>
      </c>
      <c r="AL357" s="342" t="s">
        <v>1377</v>
      </c>
      <c r="AM357" s="342" t="s">
        <v>2466</v>
      </c>
      <c r="AN357" s="342" t="s">
        <v>2473</v>
      </c>
    </row>
    <row r="358" spans="1:40">
      <c r="A358" s="342" t="s">
        <v>1504</v>
      </c>
      <c r="B358" s="342">
        <v>0</v>
      </c>
      <c r="C358" s="343">
        <v>0</v>
      </c>
      <c r="D358" s="343">
        <v>0</v>
      </c>
      <c r="E358" s="343">
        <v>0</v>
      </c>
      <c r="F358" s="343">
        <v>101</v>
      </c>
      <c r="G358" s="343">
        <v>0</v>
      </c>
      <c r="H358" s="343">
        <v>0</v>
      </c>
      <c r="I358" s="343">
        <v>0</v>
      </c>
      <c r="J358" s="343">
        <v>101</v>
      </c>
      <c r="K358" s="343">
        <v>0</v>
      </c>
      <c r="L358" s="343">
        <v>0</v>
      </c>
      <c r="M358" s="343">
        <v>0</v>
      </c>
      <c r="N358" s="343">
        <v>0</v>
      </c>
      <c r="O358" s="343">
        <v>0</v>
      </c>
      <c r="P358" s="343">
        <v>0</v>
      </c>
      <c r="Q358" s="343">
        <v>0</v>
      </c>
      <c r="R358" s="343">
        <v>0</v>
      </c>
      <c r="S358" s="343">
        <v>0</v>
      </c>
      <c r="T358" s="343">
        <v>0</v>
      </c>
      <c r="U358" s="343">
        <v>0</v>
      </c>
      <c r="V358" s="343">
        <v>0</v>
      </c>
      <c r="W358" s="343">
        <v>0</v>
      </c>
      <c r="X358" s="343">
        <v>101</v>
      </c>
      <c r="Y358" s="343">
        <v>0</v>
      </c>
      <c r="Z358" s="343">
        <v>0</v>
      </c>
      <c r="AA358" s="343">
        <v>0</v>
      </c>
      <c r="AB358" s="343">
        <v>0</v>
      </c>
      <c r="AC358" s="343">
        <v>0</v>
      </c>
      <c r="AD358" s="343">
        <v>0</v>
      </c>
      <c r="AE358" s="343">
        <v>0</v>
      </c>
      <c r="AF358" s="343">
        <v>0</v>
      </c>
      <c r="AG358" s="343">
        <v>0</v>
      </c>
      <c r="AH358" s="343">
        <v>0</v>
      </c>
      <c r="AI358" s="343">
        <v>0</v>
      </c>
      <c r="AJ358" s="343">
        <v>0</v>
      </c>
      <c r="AK358" s="343">
        <v>0</v>
      </c>
      <c r="AL358" s="342" t="s">
        <v>1502</v>
      </c>
      <c r="AM358" s="342" t="s">
        <v>2466</v>
      </c>
      <c r="AN358" s="342" t="s">
        <v>2473</v>
      </c>
    </row>
    <row r="359" spans="1:40">
      <c r="A359" s="342" t="s">
        <v>1884</v>
      </c>
      <c r="B359" s="342">
        <v>0</v>
      </c>
      <c r="C359" s="343">
        <v>0</v>
      </c>
      <c r="D359" s="343">
        <v>0</v>
      </c>
      <c r="E359" s="343">
        <v>0</v>
      </c>
      <c r="F359" s="343">
        <v>0</v>
      </c>
      <c r="G359" s="343">
        <v>0</v>
      </c>
      <c r="H359" s="343">
        <v>0</v>
      </c>
      <c r="I359" s="343">
        <v>0</v>
      </c>
      <c r="J359" s="343">
        <v>0</v>
      </c>
      <c r="K359" s="343">
        <v>0</v>
      </c>
      <c r="L359" s="343">
        <v>0</v>
      </c>
      <c r="M359" s="343">
        <v>0</v>
      </c>
      <c r="N359" s="343">
        <v>0</v>
      </c>
      <c r="O359" s="343">
        <v>0</v>
      </c>
      <c r="P359" s="343">
        <v>0</v>
      </c>
      <c r="Q359" s="343">
        <v>0</v>
      </c>
      <c r="R359" s="343">
        <v>0</v>
      </c>
      <c r="S359" s="343">
        <v>0</v>
      </c>
      <c r="T359" s="343">
        <v>0</v>
      </c>
      <c r="U359" s="343">
        <v>0</v>
      </c>
      <c r="V359" s="343">
        <v>0</v>
      </c>
      <c r="W359" s="343">
        <v>0</v>
      </c>
      <c r="X359" s="343">
        <v>0</v>
      </c>
      <c r="Y359" s="343">
        <v>0</v>
      </c>
      <c r="Z359" s="343">
        <v>0</v>
      </c>
      <c r="AA359" s="343">
        <v>0</v>
      </c>
      <c r="AB359" s="343">
        <v>0</v>
      </c>
      <c r="AC359" s="343">
        <v>0</v>
      </c>
      <c r="AD359" s="343">
        <v>0</v>
      </c>
      <c r="AE359" s="343">
        <v>0</v>
      </c>
      <c r="AF359" s="343">
        <v>0</v>
      </c>
      <c r="AG359" s="343">
        <v>0</v>
      </c>
      <c r="AH359" s="343">
        <v>0</v>
      </c>
      <c r="AI359" s="343">
        <v>0</v>
      </c>
      <c r="AJ359" s="343">
        <v>0</v>
      </c>
      <c r="AK359" s="343">
        <v>0</v>
      </c>
      <c r="AL359" s="342" t="s">
        <v>1882</v>
      </c>
      <c r="AM359" s="342" t="s">
        <v>2466</v>
      </c>
      <c r="AN359" s="342" t="s">
        <v>2473</v>
      </c>
    </row>
    <row r="360" spans="1:40">
      <c r="A360" s="342" t="s">
        <v>1863</v>
      </c>
      <c r="B360" s="342">
        <v>515</v>
      </c>
      <c r="C360" s="343">
        <v>0</v>
      </c>
      <c r="D360" s="343">
        <v>517</v>
      </c>
      <c r="E360" s="343">
        <v>0</v>
      </c>
      <c r="F360" s="343">
        <v>65</v>
      </c>
      <c r="G360" s="343">
        <v>0</v>
      </c>
      <c r="H360" s="343">
        <v>0</v>
      </c>
      <c r="I360" s="343">
        <v>0</v>
      </c>
      <c r="J360" s="343">
        <v>1097</v>
      </c>
      <c r="K360" s="343">
        <v>0</v>
      </c>
      <c r="L360" s="343">
        <v>0</v>
      </c>
      <c r="M360" s="343">
        <v>0</v>
      </c>
      <c r="N360" s="343">
        <v>0</v>
      </c>
      <c r="O360" s="343">
        <v>0</v>
      </c>
      <c r="P360" s="343">
        <v>0</v>
      </c>
      <c r="Q360" s="343">
        <v>0</v>
      </c>
      <c r="R360" s="343">
        <v>0</v>
      </c>
      <c r="S360" s="343">
        <v>0</v>
      </c>
      <c r="T360" s="343">
        <v>0</v>
      </c>
      <c r="U360" s="343">
        <v>0</v>
      </c>
      <c r="V360" s="343">
        <v>0</v>
      </c>
      <c r="W360" s="343">
        <v>0</v>
      </c>
      <c r="X360" s="343">
        <v>1097</v>
      </c>
      <c r="Y360" s="343">
        <v>0</v>
      </c>
      <c r="Z360" s="343">
        <v>619</v>
      </c>
      <c r="AA360" s="343">
        <v>0</v>
      </c>
      <c r="AB360" s="343">
        <v>0</v>
      </c>
      <c r="AC360" s="343">
        <v>0</v>
      </c>
      <c r="AD360" s="343">
        <v>0</v>
      </c>
      <c r="AE360" s="343">
        <v>0</v>
      </c>
      <c r="AF360" s="343">
        <v>0</v>
      </c>
      <c r="AG360" s="343">
        <v>0</v>
      </c>
      <c r="AH360" s="343">
        <v>619</v>
      </c>
      <c r="AI360" s="343">
        <v>0</v>
      </c>
      <c r="AJ360" s="343">
        <v>0</v>
      </c>
      <c r="AK360" s="343">
        <v>0</v>
      </c>
      <c r="AL360" s="342" t="s">
        <v>1861</v>
      </c>
      <c r="AM360" s="342" t="s">
        <v>2466</v>
      </c>
      <c r="AN360" s="342" t="s">
        <v>2473</v>
      </c>
    </row>
    <row r="361" spans="1:40">
      <c r="A361" s="342" t="s">
        <v>1920</v>
      </c>
      <c r="B361" s="342">
        <v>0</v>
      </c>
      <c r="C361" s="343">
        <v>0</v>
      </c>
      <c r="D361" s="343">
        <v>259</v>
      </c>
      <c r="E361" s="343">
        <v>0</v>
      </c>
      <c r="F361" s="343">
        <v>9</v>
      </c>
      <c r="G361" s="343">
        <v>0</v>
      </c>
      <c r="H361" s="343">
        <v>0</v>
      </c>
      <c r="I361" s="343">
        <v>0</v>
      </c>
      <c r="J361" s="343">
        <v>268</v>
      </c>
      <c r="K361" s="343">
        <v>0</v>
      </c>
      <c r="L361" s="343">
        <v>0</v>
      </c>
      <c r="M361" s="343">
        <v>0</v>
      </c>
      <c r="N361" s="343">
        <v>0</v>
      </c>
      <c r="O361" s="343">
        <v>0</v>
      </c>
      <c r="P361" s="343">
        <v>0</v>
      </c>
      <c r="Q361" s="343">
        <v>0</v>
      </c>
      <c r="R361" s="343">
        <v>0</v>
      </c>
      <c r="S361" s="343">
        <v>0</v>
      </c>
      <c r="T361" s="343">
        <v>0</v>
      </c>
      <c r="U361" s="343">
        <v>0</v>
      </c>
      <c r="V361" s="343">
        <v>0</v>
      </c>
      <c r="W361" s="343">
        <v>0</v>
      </c>
      <c r="X361" s="343">
        <v>268</v>
      </c>
      <c r="Y361" s="343">
        <v>0</v>
      </c>
      <c r="Z361" s="343">
        <v>412</v>
      </c>
      <c r="AA361" s="343">
        <v>0</v>
      </c>
      <c r="AB361" s="343">
        <v>0</v>
      </c>
      <c r="AC361" s="343">
        <v>0</v>
      </c>
      <c r="AD361" s="343">
        <v>0</v>
      </c>
      <c r="AE361" s="343">
        <v>0</v>
      </c>
      <c r="AF361" s="343">
        <v>0</v>
      </c>
      <c r="AG361" s="343">
        <v>0</v>
      </c>
      <c r="AH361" s="343">
        <v>412</v>
      </c>
      <c r="AI361" s="343">
        <v>0</v>
      </c>
      <c r="AJ361" s="343">
        <v>0</v>
      </c>
      <c r="AK361" s="343">
        <v>0</v>
      </c>
      <c r="AL361" s="342" t="s">
        <v>1918</v>
      </c>
      <c r="AM361" s="342" t="s">
        <v>2466</v>
      </c>
      <c r="AN361" s="342" t="s">
        <v>2473</v>
      </c>
    </row>
    <row r="362" spans="1:40">
      <c r="A362" s="342" t="s">
        <v>2178</v>
      </c>
      <c r="B362" s="342">
        <v>153</v>
      </c>
      <c r="C362" s="343">
        <v>0</v>
      </c>
      <c r="D362" s="343">
        <v>1</v>
      </c>
      <c r="E362" s="343">
        <v>0</v>
      </c>
      <c r="F362" s="343">
        <v>264</v>
      </c>
      <c r="G362" s="343">
        <v>0</v>
      </c>
      <c r="H362" s="343">
        <v>0</v>
      </c>
      <c r="I362" s="343">
        <v>0</v>
      </c>
      <c r="J362" s="343">
        <v>418</v>
      </c>
      <c r="K362" s="343">
        <v>0</v>
      </c>
      <c r="L362" s="343">
        <v>0</v>
      </c>
      <c r="M362" s="343">
        <v>0</v>
      </c>
      <c r="N362" s="343">
        <v>0</v>
      </c>
      <c r="O362" s="343">
        <v>0</v>
      </c>
      <c r="P362" s="343">
        <v>0</v>
      </c>
      <c r="Q362" s="343">
        <v>0</v>
      </c>
      <c r="R362" s="343">
        <v>0</v>
      </c>
      <c r="S362" s="343">
        <v>0</v>
      </c>
      <c r="T362" s="343">
        <v>0</v>
      </c>
      <c r="U362" s="343">
        <v>0</v>
      </c>
      <c r="V362" s="343">
        <v>0</v>
      </c>
      <c r="W362" s="343">
        <v>0</v>
      </c>
      <c r="X362" s="343">
        <v>418</v>
      </c>
      <c r="Y362" s="343">
        <v>0</v>
      </c>
      <c r="Z362" s="343">
        <v>7</v>
      </c>
      <c r="AA362" s="343">
        <v>0</v>
      </c>
      <c r="AB362" s="343">
        <v>0</v>
      </c>
      <c r="AC362" s="343">
        <v>0</v>
      </c>
      <c r="AD362" s="343">
        <v>0</v>
      </c>
      <c r="AE362" s="343">
        <v>0</v>
      </c>
      <c r="AF362" s="343">
        <v>0</v>
      </c>
      <c r="AG362" s="343">
        <v>0</v>
      </c>
      <c r="AH362" s="343">
        <v>7</v>
      </c>
      <c r="AI362" s="343">
        <v>0</v>
      </c>
      <c r="AJ362" s="343">
        <v>0</v>
      </c>
      <c r="AK362" s="343">
        <v>0</v>
      </c>
      <c r="AL362" s="342" t="s">
        <v>2176</v>
      </c>
      <c r="AM362" s="342" t="s">
        <v>2466</v>
      </c>
      <c r="AN362" s="342" t="s">
        <v>2473</v>
      </c>
    </row>
    <row r="363" spans="1:40">
      <c r="A363" s="342" t="s">
        <v>1797</v>
      </c>
      <c r="B363" s="342">
        <v>0</v>
      </c>
      <c r="C363" s="343">
        <v>0</v>
      </c>
      <c r="D363" s="343">
        <v>0</v>
      </c>
      <c r="E363" s="343">
        <v>0</v>
      </c>
      <c r="F363" s="343">
        <v>0</v>
      </c>
      <c r="G363" s="343">
        <v>0</v>
      </c>
      <c r="H363" s="343">
        <v>0</v>
      </c>
      <c r="I363" s="343">
        <v>0</v>
      </c>
      <c r="J363" s="343">
        <v>0</v>
      </c>
      <c r="K363" s="343">
        <v>0</v>
      </c>
      <c r="L363" s="343">
        <v>0</v>
      </c>
      <c r="M363" s="343">
        <v>0</v>
      </c>
      <c r="N363" s="343">
        <v>0</v>
      </c>
      <c r="O363" s="343">
        <v>0</v>
      </c>
      <c r="P363" s="343">
        <v>0</v>
      </c>
      <c r="Q363" s="343">
        <v>0</v>
      </c>
      <c r="R363" s="343">
        <v>0</v>
      </c>
      <c r="S363" s="343">
        <v>0</v>
      </c>
      <c r="T363" s="343">
        <v>0</v>
      </c>
      <c r="U363" s="343">
        <v>0</v>
      </c>
      <c r="V363" s="343">
        <v>0</v>
      </c>
      <c r="W363" s="343">
        <v>0</v>
      </c>
      <c r="X363" s="343">
        <v>0</v>
      </c>
      <c r="Y363" s="343">
        <v>0</v>
      </c>
      <c r="Z363" s="343">
        <v>0</v>
      </c>
      <c r="AA363" s="343">
        <v>0</v>
      </c>
      <c r="AB363" s="343">
        <v>0</v>
      </c>
      <c r="AC363" s="343">
        <v>0</v>
      </c>
      <c r="AD363" s="343">
        <v>0</v>
      </c>
      <c r="AE363" s="343">
        <v>0</v>
      </c>
      <c r="AF363" s="343">
        <v>0</v>
      </c>
      <c r="AG363" s="343">
        <v>0</v>
      </c>
      <c r="AH363" s="343">
        <v>0</v>
      </c>
      <c r="AI363" s="343">
        <v>0</v>
      </c>
      <c r="AJ363" s="343">
        <v>0</v>
      </c>
      <c r="AK363" s="343">
        <v>0</v>
      </c>
      <c r="AL363" s="342" t="s">
        <v>1795</v>
      </c>
      <c r="AM363" s="342" t="s">
        <v>2466</v>
      </c>
      <c r="AN363" s="342" t="s">
        <v>2473</v>
      </c>
    </row>
    <row r="364" spans="1:40">
      <c r="A364" s="342" t="s">
        <v>2025</v>
      </c>
      <c r="B364" s="342">
        <v>0</v>
      </c>
      <c r="C364" s="343">
        <v>0</v>
      </c>
      <c r="D364" s="343">
        <v>148</v>
      </c>
      <c r="E364" s="343">
        <v>0</v>
      </c>
      <c r="F364" s="343">
        <v>44</v>
      </c>
      <c r="G364" s="343">
        <v>0</v>
      </c>
      <c r="H364" s="343">
        <v>0</v>
      </c>
      <c r="I364" s="343">
        <v>0</v>
      </c>
      <c r="J364" s="343">
        <v>192</v>
      </c>
      <c r="K364" s="343">
        <v>0</v>
      </c>
      <c r="L364" s="343">
        <v>0</v>
      </c>
      <c r="M364" s="343">
        <v>0</v>
      </c>
      <c r="N364" s="343">
        <v>0</v>
      </c>
      <c r="O364" s="343">
        <v>0</v>
      </c>
      <c r="P364" s="343">
        <v>30</v>
      </c>
      <c r="Q364" s="343">
        <v>0</v>
      </c>
      <c r="R364" s="343">
        <v>0</v>
      </c>
      <c r="S364" s="343">
        <v>0</v>
      </c>
      <c r="T364" s="343">
        <v>0</v>
      </c>
      <c r="U364" s="343">
        <v>0</v>
      </c>
      <c r="V364" s="343">
        <v>30</v>
      </c>
      <c r="W364" s="343">
        <v>0</v>
      </c>
      <c r="X364" s="343">
        <v>222</v>
      </c>
      <c r="Y364" s="343">
        <v>0</v>
      </c>
      <c r="Z364" s="343">
        <v>6</v>
      </c>
      <c r="AA364" s="343">
        <v>0</v>
      </c>
      <c r="AB364" s="343">
        <v>0</v>
      </c>
      <c r="AC364" s="343">
        <v>0</v>
      </c>
      <c r="AD364" s="343">
        <v>0</v>
      </c>
      <c r="AE364" s="343">
        <v>0</v>
      </c>
      <c r="AF364" s="343">
        <v>0</v>
      </c>
      <c r="AG364" s="343">
        <v>0</v>
      </c>
      <c r="AH364" s="343">
        <v>6</v>
      </c>
      <c r="AI364" s="343">
        <v>0</v>
      </c>
      <c r="AJ364" s="343">
        <v>0</v>
      </c>
      <c r="AK364" s="343">
        <v>0</v>
      </c>
      <c r="AL364" s="342" t="s">
        <v>2023</v>
      </c>
      <c r="AM364" s="342" t="s">
        <v>2466</v>
      </c>
      <c r="AN364" s="342" t="s">
        <v>2473</v>
      </c>
    </row>
    <row r="365" spans="1:40">
      <c r="A365" s="342" t="s">
        <v>1681</v>
      </c>
      <c r="B365" s="342">
        <v>0</v>
      </c>
      <c r="C365" s="343">
        <v>0</v>
      </c>
      <c r="D365" s="343">
        <v>526</v>
      </c>
      <c r="E365" s="343">
        <v>0</v>
      </c>
      <c r="F365" s="343">
        <v>159</v>
      </c>
      <c r="G365" s="343">
        <v>0</v>
      </c>
      <c r="H365" s="343">
        <v>0</v>
      </c>
      <c r="I365" s="343">
        <v>0</v>
      </c>
      <c r="J365" s="343">
        <v>685</v>
      </c>
      <c r="K365" s="343">
        <v>0</v>
      </c>
      <c r="L365" s="343">
        <v>0</v>
      </c>
      <c r="M365" s="343">
        <v>0</v>
      </c>
      <c r="N365" s="343">
        <v>0</v>
      </c>
      <c r="O365" s="343">
        <v>0</v>
      </c>
      <c r="P365" s="343">
        <v>0</v>
      </c>
      <c r="Q365" s="343">
        <v>0</v>
      </c>
      <c r="R365" s="343">
        <v>0</v>
      </c>
      <c r="S365" s="343">
        <v>0</v>
      </c>
      <c r="T365" s="343">
        <v>0</v>
      </c>
      <c r="U365" s="343">
        <v>0</v>
      </c>
      <c r="V365" s="343">
        <v>0</v>
      </c>
      <c r="W365" s="343">
        <v>0</v>
      </c>
      <c r="X365" s="343">
        <v>685</v>
      </c>
      <c r="Y365" s="343">
        <v>0</v>
      </c>
      <c r="Z365" s="343">
        <v>28</v>
      </c>
      <c r="AA365" s="343">
        <v>0</v>
      </c>
      <c r="AB365" s="343">
        <v>0</v>
      </c>
      <c r="AC365" s="343">
        <v>0</v>
      </c>
      <c r="AD365" s="343">
        <v>0</v>
      </c>
      <c r="AE365" s="343">
        <v>0</v>
      </c>
      <c r="AF365" s="343">
        <v>0</v>
      </c>
      <c r="AG365" s="343">
        <v>0</v>
      </c>
      <c r="AH365" s="343">
        <v>28</v>
      </c>
      <c r="AI365" s="343">
        <v>0</v>
      </c>
      <c r="AJ365" s="343">
        <v>0</v>
      </c>
      <c r="AK365" s="343">
        <v>0</v>
      </c>
      <c r="AL365" s="342" t="s">
        <v>1679</v>
      </c>
      <c r="AM365" s="342" t="s">
        <v>2466</v>
      </c>
      <c r="AN365" s="342" t="s">
        <v>2473</v>
      </c>
    </row>
    <row r="366" spans="1:40">
      <c r="A366" s="342" t="s">
        <v>2358</v>
      </c>
      <c r="B366" s="342">
        <v>0</v>
      </c>
      <c r="C366" s="343">
        <v>0</v>
      </c>
      <c r="D366" s="343">
        <v>63</v>
      </c>
      <c r="E366" s="343">
        <v>0</v>
      </c>
      <c r="F366" s="343">
        <v>39</v>
      </c>
      <c r="G366" s="343">
        <v>0</v>
      </c>
      <c r="H366" s="343">
        <v>0</v>
      </c>
      <c r="I366" s="343">
        <v>0</v>
      </c>
      <c r="J366" s="343">
        <v>102</v>
      </c>
      <c r="K366" s="343">
        <v>0</v>
      </c>
      <c r="L366" s="343">
        <v>0</v>
      </c>
      <c r="M366" s="343">
        <v>0</v>
      </c>
      <c r="N366" s="343">
        <v>0</v>
      </c>
      <c r="O366" s="343">
        <v>0</v>
      </c>
      <c r="P366" s="343">
        <v>0</v>
      </c>
      <c r="Q366" s="343">
        <v>0</v>
      </c>
      <c r="R366" s="343">
        <v>0</v>
      </c>
      <c r="S366" s="343">
        <v>0</v>
      </c>
      <c r="T366" s="343">
        <v>0</v>
      </c>
      <c r="U366" s="343">
        <v>0</v>
      </c>
      <c r="V366" s="343">
        <v>0</v>
      </c>
      <c r="W366" s="343">
        <v>0</v>
      </c>
      <c r="X366" s="343">
        <v>102</v>
      </c>
      <c r="Y366" s="343">
        <v>0</v>
      </c>
      <c r="Z366" s="343">
        <v>3</v>
      </c>
      <c r="AA366" s="343">
        <v>0</v>
      </c>
      <c r="AB366" s="343">
        <v>0</v>
      </c>
      <c r="AC366" s="343">
        <v>0</v>
      </c>
      <c r="AD366" s="343">
        <v>11</v>
      </c>
      <c r="AE366" s="343">
        <v>0</v>
      </c>
      <c r="AF366" s="343">
        <v>0</v>
      </c>
      <c r="AG366" s="343">
        <v>0</v>
      </c>
      <c r="AH366" s="343">
        <v>14</v>
      </c>
      <c r="AI366" s="343">
        <v>0</v>
      </c>
      <c r="AJ366" s="343">
        <v>0</v>
      </c>
      <c r="AK366" s="343">
        <v>0</v>
      </c>
      <c r="AL366" s="342" t="s">
        <v>2356</v>
      </c>
      <c r="AM366" s="342" t="s">
        <v>2466</v>
      </c>
      <c r="AN366" s="342" t="s">
        <v>2473</v>
      </c>
    </row>
    <row r="367" spans="1:40">
      <c r="A367" s="342" t="s">
        <v>1145</v>
      </c>
      <c r="B367" s="342">
        <v>0</v>
      </c>
      <c r="C367" s="343">
        <v>0</v>
      </c>
      <c r="D367" s="343">
        <v>1669</v>
      </c>
      <c r="E367" s="343">
        <v>0</v>
      </c>
      <c r="F367" s="343">
        <v>1744</v>
      </c>
      <c r="G367" s="343">
        <v>0</v>
      </c>
      <c r="H367" s="343">
        <v>0</v>
      </c>
      <c r="I367" s="343">
        <v>0</v>
      </c>
      <c r="J367" s="343">
        <v>3413</v>
      </c>
      <c r="K367" s="343">
        <v>0</v>
      </c>
      <c r="L367" s="343">
        <v>0</v>
      </c>
      <c r="M367" s="343">
        <v>0</v>
      </c>
      <c r="N367" s="343">
        <v>0</v>
      </c>
      <c r="O367" s="343">
        <v>0</v>
      </c>
      <c r="P367" s="343">
        <v>0</v>
      </c>
      <c r="Q367" s="343">
        <v>0</v>
      </c>
      <c r="R367" s="343">
        <v>0</v>
      </c>
      <c r="S367" s="343">
        <v>0</v>
      </c>
      <c r="T367" s="343">
        <v>0</v>
      </c>
      <c r="U367" s="343">
        <v>0</v>
      </c>
      <c r="V367" s="343">
        <v>0</v>
      </c>
      <c r="W367" s="343">
        <v>0</v>
      </c>
      <c r="X367" s="343">
        <v>3413</v>
      </c>
      <c r="Y367" s="343">
        <v>0</v>
      </c>
      <c r="Z367" s="343">
        <v>131</v>
      </c>
      <c r="AA367" s="343">
        <v>0</v>
      </c>
      <c r="AB367" s="343">
        <v>0</v>
      </c>
      <c r="AC367" s="343">
        <v>0</v>
      </c>
      <c r="AD367" s="343">
        <v>0</v>
      </c>
      <c r="AE367" s="343">
        <v>0</v>
      </c>
      <c r="AF367" s="343">
        <v>0</v>
      </c>
      <c r="AG367" s="343">
        <v>0</v>
      </c>
      <c r="AH367" s="343">
        <v>131</v>
      </c>
      <c r="AI367" s="343">
        <v>0</v>
      </c>
      <c r="AJ367" s="343">
        <v>0</v>
      </c>
      <c r="AK367" s="343">
        <v>0</v>
      </c>
      <c r="AL367" s="342" t="s">
        <v>1143</v>
      </c>
      <c r="AM367" s="342" t="s">
        <v>2466</v>
      </c>
      <c r="AN367" s="342" t="s">
        <v>2474</v>
      </c>
    </row>
    <row r="368" spans="1:40">
      <c r="A368" s="342" t="s">
        <v>1179</v>
      </c>
      <c r="B368" s="342">
        <v>0</v>
      </c>
      <c r="C368" s="343">
        <v>0</v>
      </c>
      <c r="D368" s="343">
        <v>68</v>
      </c>
      <c r="E368" s="343">
        <v>0</v>
      </c>
      <c r="F368" s="343">
        <v>1444</v>
      </c>
      <c r="G368" s="343">
        <v>0</v>
      </c>
      <c r="H368" s="343">
        <v>0</v>
      </c>
      <c r="I368" s="343">
        <v>0</v>
      </c>
      <c r="J368" s="343">
        <v>1512</v>
      </c>
      <c r="K368" s="343">
        <v>0</v>
      </c>
      <c r="L368" s="343">
        <v>0</v>
      </c>
      <c r="M368" s="343">
        <v>0</v>
      </c>
      <c r="N368" s="343">
        <v>0</v>
      </c>
      <c r="O368" s="343">
        <v>0</v>
      </c>
      <c r="P368" s="343">
        <v>0</v>
      </c>
      <c r="Q368" s="343">
        <v>0</v>
      </c>
      <c r="R368" s="343">
        <v>0</v>
      </c>
      <c r="S368" s="343">
        <v>0</v>
      </c>
      <c r="T368" s="343">
        <v>0</v>
      </c>
      <c r="U368" s="343">
        <v>0</v>
      </c>
      <c r="V368" s="343">
        <v>0</v>
      </c>
      <c r="W368" s="343">
        <v>0</v>
      </c>
      <c r="X368" s="343">
        <v>1512</v>
      </c>
      <c r="Y368" s="343">
        <v>0</v>
      </c>
      <c r="Z368" s="343">
        <v>16</v>
      </c>
      <c r="AA368" s="343">
        <v>0</v>
      </c>
      <c r="AB368" s="343">
        <v>0</v>
      </c>
      <c r="AC368" s="343">
        <v>0</v>
      </c>
      <c r="AD368" s="343">
        <v>0</v>
      </c>
      <c r="AE368" s="343">
        <v>0</v>
      </c>
      <c r="AF368" s="343">
        <v>0</v>
      </c>
      <c r="AG368" s="343">
        <v>0</v>
      </c>
      <c r="AH368" s="343">
        <v>16</v>
      </c>
      <c r="AI368" s="343">
        <v>0</v>
      </c>
      <c r="AJ368" s="343">
        <v>0</v>
      </c>
      <c r="AK368" s="343">
        <v>0</v>
      </c>
      <c r="AL368" s="342" t="s">
        <v>1177</v>
      </c>
      <c r="AM368" s="342" t="s">
        <v>2466</v>
      </c>
      <c r="AN368" s="342" t="s">
        <v>2474</v>
      </c>
    </row>
    <row r="369" spans="1:40">
      <c r="A369" s="342" t="s">
        <v>1185</v>
      </c>
      <c r="B369" s="342">
        <v>0</v>
      </c>
      <c r="C369" s="343">
        <v>0</v>
      </c>
      <c r="D369" s="343">
        <v>87</v>
      </c>
      <c r="E369" s="343">
        <v>0</v>
      </c>
      <c r="F369" s="343">
        <v>447</v>
      </c>
      <c r="G369" s="343">
        <v>0</v>
      </c>
      <c r="H369" s="343">
        <v>0</v>
      </c>
      <c r="I369" s="343">
        <v>0</v>
      </c>
      <c r="J369" s="343">
        <v>534</v>
      </c>
      <c r="K369" s="343">
        <v>0</v>
      </c>
      <c r="L369" s="343">
        <v>0</v>
      </c>
      <c r="M369" s="343">
        <v>0</v>
      </c>
      <c r="N369" s="343">
        <v>0</v>
      </c>
      <c r="O369" s="343">
        <v>0</v>
      </c>
      <c r="P369" s="343">
        <v>0</v>
      </c>
      <c r="Q369" s="343">
        <v>0</v>
      </c>
      <c r="R369" s="343">
        <v>0</v>
      </c>
      <c r="S369" s="343">
        <v>0</v>
      </c>
      <c r="T369" s="343">
        <v>0</v>
      </c>
      <c r="U369" s="343">
        <v>0</v>
      </c>
      <c r="V369" s="343">
        <v>0</v>
      </c>
      <c r="W369" s="343">
        <v>0</v>
      </c>
      <c r="X369" s="343">
        <v>534</v>
      </c>
      <c r="Y369" s="343">
        <v>0</v>
      </c>
      <c r="Z369" s="343">
        <v>138</v>
      </c>
      <c r="AA369" s="343">
        <v>0</v>
      </c>
      <c r="AB369" s="343">
        <v>0</v>
      </c>
      <c r="AC369" s="343">
        <v>0</v>
      </c>
      <c r="AD369" s="343">
        <v>0</v>
      </c>
      <c r="AE369" s="343">
        <v>0</v>
      </c>
      <c r="AF369" s="343">
        <v>0</v>
      </c>
      <c r="AG369" s="343">
        <v>0</v>
      </c>
      <c r="AH369" s="343">
        <v>138</v>
      </c>
      <c r="AI369" s="343">
        <v>0</v>
      </c>
      <c r="AJ369" s="343">
        <v>0</v>
      </c>
      <c r="AK369" s="343">
        <v>0</v>
      </c>
      <c r="AL369" s="342" t="s">
        <v>1183</v>
      </c>
      <c r="AM369" s="342" t="s">
        <v>2466</v>
      </c>
      <c r="AN369" s="342" t="s">
        <v>2474</v>
      </c>
    </row>
    <row r="370" spans="1:40">
      <c r="A370" s="342" t="s">
        <v>1254</v>
      </c>
      <c r="B370" s="342">
        <v>0</v>
      </c>
      <c r="C370" s="343">
        <v>0</v>
      </c>
      <c r="D370" s="343">
        <v>239</v>
      </c>
      <c r="E370" s="343">
        <v>0</v>
      </c>
      <c r="F370" s="343">
        <v>1202</v>
      </c>
      <c r="G370" s="343">
        <v>0</v>
      </c>
      <c r="H370" s="343">
        <v>0</v>
      </c>
      <c r="I370" s="343">
        <v>0</v>
      </c>
      <c r="J370" s="343">
        <v>1441</v>
      </c>
      <c r="K370" s="343">
        <v>0</v>
      </c>
      <c r="L370" s="343">
        <v>0</v>
      </c>
      <c r="M370" s="343">
        <v>0</v>
      </c>
      <c r="N370" s="343">
        <v>0</v>
      </c>
      <c r="O370" s="343">
        <v>0</v>
      </c>
      <c r="P370" s="343">
        <v>0</v>
      </c>
      <c r="Q370" s="343">
        <v>0</v>
      </c>
      <c r="R370" s="343">
        <v>0</v>
      </c>
      <c r="S370" s="343">
        <v>0</v>
      </c>
      <c r="T370" s="343">
        <v>0</v>
      </c>
      <c r="U370" s="343">
        <v>0</v>
      </c>
      <c r="V370" s="343">
        <v>0</v>
      </c>
      <c r="W370" s="343">
        <v>0</v>
      </c>
      <c r="X370" s="343">
        <v>1441</v>
      </c>
      <c r="Y370" s="343">
        <v>0</v>
      </c>
      <c r="Z370" s="343">
        <v>3268</v>
      </c>
      <c r="AA370" s="343">
        <v>0</v>
      </c>
      <c r="AB370" s="343">
        <v>0</v>
      </c>
      <c r="AC370" s="343">
        <v>0</v>
      </c>
      <c r="AD370" s="343">
        <v>0</v>
      </c>
      <c r="AE370" s="343">
        <v>0</v>
      </c>
      <c r="AF370" s="343">
        <v>0</v>
      </c>
      <c r="AG370" s="343">
        <v>0</v>
      </c>
      <c r="AH370" s="343">
        <v>3268</v>
      </c>
      <c r="AI370" s="343">
        <v>0</v>
      </c>
      <c r="AJ370" s="343">
        <v>0</v>
      </c>
      <c r="AK370" s="343">
        <v>0</v>
      </c>
      <c r="AL370" s="342" t="s">
        <v>1252</v>
      </c>
      <c r="AM370" s="342" t="s">
        <v>2466</v>
      </c>
      <c r="AN370" s="342" t="s">
        <v>2474</v>
      </c>
    </row>
    <row r="371" spans="1:40">
      <c r="A371" s="342" t="s">
        <v>1280</v>
      </c>
      <c r="B371" s="342">
        <v>0</v>
      </c>
      <c r="C371" s="343">
        <v>0</v>
      </c>
      <c r="D371" s="343">
        <v>879</v>
      </c>
      <c r="E371" s="343">
        <v>0</v>
      </c>
      <c r="F371" s="343">
        <v>421</v>
      </c>
      <c r="G371" s="343">
        <v>0</v>
      </c>
      <c r="H371" s="343">
        <v>238</v>
      </c>
      <c r="I371" s="343">
        <v>0</v>
      </c>
      <c r="J371" s="343">
        <v>1538</v>
      </c>
      <c r="K371" s="343">
        <v>0</v>
      </c>
      <c r="L371" s="343">
        <v>0</v>
      </c>
      <c r="M371" s="343">
        <v>0</v>
      </c>
      <c r="N371" s="343">
        <v>0</v>
      </c>
      <c r="O371" s="343">
        <v>0</v>
      </c>
      <c r="P371" s="343">
        <v>0</v>
      </c>
      <c r="Q371" s="343">
        <v>0</v>
      </c>
      <c r="R371" s="343">
        <v>0</v>
      </c>
      <c r="S371" s="343">
        <v>0</v>
      </c>
      <c r="T371" s="343">
        <v>0</v>
      </c>
      <c r="U371" s="343">
        <v>0</v>
      </c>
      <c r="V371" s="343">
        <v>0</v>
      </c>
      <c r="W371" s="343">
        <v>0</v>
      </c>
      <c r="X371" s="343">
        <v>1538</v>
      </c>
      <c r="Y371" s="343">
        <v>0</v>
      </c>
      <c r="Z371" s="343">
        <v>578</v>
      </c>
      <c r="AA371" s="343">
        <v>0</v>
      </c>
      <c r="AB371" s="343">
        <v>0</v>
      </c>
      <c r="AC371" s="343">
        <v>0</v>
      </c>
      <c r="AD371" s="343">
        <v>0</v>
      </c>
      <c r="AE371" s="343">
        <v>0</v>
      </c>
      <c r="AF371" s="343">
        <v>0</v>
      </c>
      <c r="AG371" s="343">
        <v>0</v>
      </c>
      <c r="AH371" s="343">
        <v>578</v>
      </c>
      <c r="AI371" s="343">
        <v>0</v>
      </c>
      <c r="AJ371" s="343">
        <v>0</v>
      </c>
      <c r="AK371" s="343">
        <v>0</v>
      </c>
      <c r="AL371" s="342" t="s">
        <v>1278</v>
      </c>
      <c r="AM371" s="342" t="s">
        <v>2466</v>
      </c>
      <c r="AN371" s="342" t="s">
        <v>2474</v>
      </c>
    </row>
    <row r="372" spans="1:40">
      <c r="A372" s="342" t="s">
        <v>1313</v>
      </c>
      <c r="B372" s="342">
        <v>0</v>
      </c>
      <c r="C372" s="343">
        <v>0</v>
      </c>
      <c r="D372" s="343">
        <v>5184</v>
      </c>
      <c r="E372" s="343">
        <v>0</v>
      </c>
      <c r="F372" s="343">
        <v>570</v>
      </c>
      <c r="G372" s="343">
        <v>0</v>
      </c>
      <c r="H372" s="343">
        <v>0</v>
      </c>
      <c r="I372" s="343">
        <v>0</v>
      </c>
      <c r="J372" s="343">
        <v>5754</v>
      </c>
      <c r="K372" s="343">
        <v>0</v>
      </c>
      <c r="L372" s="343">
        <v>0</v>
      </c>
      <c r="M372" s="343">
        <v>0</v>
      </c>
      <c r="N372" s="343">
        <v>0</v>
      </c>
      <c r="O372" s="343">
        <v>0</v>
      </c>
      <c r="P372" s="343">
        <v>0</v>
      </c>
      <c r="Q372" s="343">
        <v>0</v>
      </c>
      <c r="R372" s="343">
        <v>0</v>
      </c>
      <c r="S372" s="343">
        <v>0</v>
      </c>
      <c r="T372" s="343">
        <v>0</v>
      </c>
      <c r="U372" s="343">
        <v>0</v>
      </c>
      <c r="V372" s="343">
        <v>0</v>
      </c>
      <c r="W372" s="343">
        <v>0</v>
      </c>
      <c r="X372" s="343">
        <v>5754</v>
      </c>
      <c r="Y372" s="343">
        <v>0</v>
      </c>
      <c r="Z372" s="343">
        <v>0</v>
      </c>
      <c r="AA372" s="343">
        <v>0</v>
      </c>
      <c r="AB372" s="343">
        <v>0</v>
      </c>
      <c r="AC372" s="343">
        <v>0</v>
      </c>
      <c r="AD372" s="343">
        <v>0</v>
      </c>
      <c r="AE372" s="343">
        <v>0</v>
      </c>
      <c r="AF372" s="343">
        <v>0</v>
      </c>
      <c r="AG372" s="343">
        <v>0</v>
      </c>
      <c r="AH372" s="343">
        <v>0</v>
      </c>
      <c r="AI372" s="343">
        <v>0</v>
      </c>
      <c r="AJ372" s="343">
        <v>0</v>
      </c>
      <c r="AK372" s="343">
        <v>0</v>
      </c>
      <c r="AL372" s="342" t="s">
        <v>1311</v>
      </c>
      <c r="AM372" s="342" t="s">
        <v>2466</v>
      </c>
      <c r="AN372" s="342" t="s">
        <v>2474</v>
      </c>
    </row>
    <row r="373" spans="1:40">
      <c r="A373" s="342" t="s">
        <v>1337</v>
      </c>
      <c r="B373" s="342">
        <v>0</v>
      </c>
      <c r="C373" s="343">
        <v>0</v>
      </c>
      <c r="D373" s="343">
        <v>837</v>
      </c>
      <c r="E373" s="343">
        <v>0</v>
      </c>
      <c r="F373" s="343">
        <v>467</v>
      </c>
      <c r="G373" s="343">
        <v>0</v>
      </c>
      <c r="H373" s="343">
        <v>42</v>
      </c>
      <c r="I373" s="343">
        <v>0</v>
      </c>
      <c r="J373" s="343">
        <v>1346</v>
      </c>
      <c r="K373" s="343">
        <v>0</v>
      </c>
      <c r="L373" s="343">
        <v>0</v>
      </c>
      <c r="M373" s="343">
        <v>0</v>
      </c>
      <c r="N373" s="343">
        <v>0</v>
      </c>
      <c r="O373" s="343">
        <v>0</v>
      </c>
      <c r="P373" s="343">
        <v>0</v>
      </c>
      <c r="Q373" s="343">
        <v>0</v>
      </c>
      <c r="R373" s="343">
        <v>0</v>
      </c>
      <c r="S373" s="343">
        <v>0</v>
      </c>
      <c r="T373" s="343">
        <v>0</v>
      </c>
      <c r="U373" s="343">
        <v>0</v>
      </c>
      <c r="V373" s="343">
        <v>0</v>
      </c>
      <c r="W373" s="343">
        <v>0</v>
      </c>
      <c r="X373" s="343">
        <v>1346</v>
      </c>
      <c r="Y373" s="343">
        <v>0</v>
      </c>
      <c r="Z373" s="343">
        <v>0</v>
      </c>
      <c r="AA373" s="343">
        <v>0</v>
      </c>
      <c r="AB373" s="343">
        <v>0</v>
      </c>
      <c r="AC373" s="343">
        <v>0</v>
      </c>
      <c r="AD373" s="343">
        <v>0</v>
      </c>
      <c r="AE373" s="343">
        <v>0</v>
      </c>
      <c r="AF373" s="343">
        <v>0</v>
      </c>
      <c r="AG373" s="343">
        <v>0</v>
      </c>
      <c r="AH373" s="343">
        <v>0</v>
      </c>
      <c r="AI373" s="343">
        <v>0</v>
      </c>
      <c r="AJ373" s="343">
        <v>0</v>
      </c>
      <c r="AK373" s="343">
        <v>0</v>
      </c>
      <c r="AL373" s="342" t="s">
        <v>1335</v>
      </c>
      <c r="AM373" s="342" t="s">
        <v>2466</v>
      </c>
      <c r="AN373" s="342" t="s">
        <v>2474</v>
      </c>
    </row>
    <row r="374" spans="1:40">
      <c r="A374" s="342" t="s">
        <v>1364</v>
      </c>
      <c r="B374" s="342">
        <v>0</v>
      </c>
      <c r="C374" s="343">
        <v>0</v>
      </c>
      <c r="D374" s="343">
        <v>119</v>
      </c>
      <c r="E374" s="343">
        <v>0</v>
      </c>
      <c r="F374" s="343">
        <v>565</v>
      </c>
      <c r="G374" s="343">
        <v>0</v>
      </c>
      <c r="H374" s="343">
        <v>0</v>
      </c>
      <c r="I374" s="343">
        <v>0</v>
      </c>
      <c r="J374" s="343">
        <v>684</v>
      </c>
      <c r="K374" s="343">
        <v>0</v>
      </c>
      <c r="L374" s="343">
        <v>0</v>
      </c>
      <c r="M374" s="343">
        <v>0</v>
      </c>
      <c r="N374" s="343">
        <v>0</v>
      </c>
      <c r="O374" s="343">
        <v>0</v>
      </c>
      <c r="P374" s="343">
        <v>0</v>
      </c>
      <c r="Q374" s="343">
        <v>0</v>
      </c>
      <c r="R374" s="343">
        <v>0</v>
      </c>
      <c r="S374" s="343">
        <v>0</v>
      </c>
      <c r="T374" s="343">
        <v>0</v>
      </c>
      <c r="U374" s="343">
        <v>0</v>
      </c>
      <c r="V374" s="343">
        <v>0</v>
      </c>
      <c r="W374" s="343">
        <v>0</v>
      </c>
      <c r="X374" s="343">
        <v>684</v>
      </c>
      <c r="Y374" s="343">
        <v>0</v>
      </c>
      <c r="Z374" s="343">
        <v>9</v>
      </c>
      <c r="AA374" s="343">
        <v>0</v>
      </c>
      <c r="AB374" s="343">
        <v>0</v>
      </c>
      <c r="AC374" s="343">
        <v>0</v>
      </c>
      <c r="AD374" s="343">
        <v>0</v>
      </c>
      <c r="AE374" s="343">
        <v>0</v>
      </c>
      <c r="AF374" s="343">
        <v>0</v>
      </c>
      <c r="AG374" s="343">
        <v>0</v>
      </c>
      <c r="AH374" s="343">
        <v>9</v>
      </c>
      <c r="AI374" s="343">
        <v>0</v>
      </c>
      <c r="AJ374" s="343">
        <v>0</v>
      </c>
      <c r="AK374" s="343">
        <v>0</v>
      </c>
      <c r="AL374" s="342" t="s">
        <v>2475</v>
      </c>
      <c r="AM374" s="342" t="s">
        <v>2466</v>
      </c>
      <c r="AN374" s="342" t="s">
        <v>2474</v>
      </c>
    </row>
    <row r="375" spans="1:40">
      <c r="A375" s="342" t="s">
        <v>1389</v>
      </c>
      <c r="B375" s="342">
        <v>8</v>
      </c>
      <c r="C375" s="343">
        <v>0</v>
      </c>
      <c r="D375" s="343">
        <v>1156</v>
      </c>
      <c r="E375" s="343">
        <v>0</v>
      </c>
      <c r="F375" s="343">
        <v>235</v>
      </c>
      <c r="G375" s="343">
        <v>0</v>
      </c>
      <c r="H375" s="343">
        <v>104</v>
      </c>
      <c r="I375" s="343">
        <v>0</v>
      </c>
      <c r="J375" s="343">
        <v>1503</v>
      </c>
      <c r="K375" s="343">
        <v>0</v>
      </c>
      <c r="L375" s="343">
        <v>0</v>
      </c>
      <c r="M375" s="343">
        <v>0</v>
      </c>
      <c r="N375" s="343">
        <v>0</v>
      </c>
      <c r="O375" s="343">
        <v>0</v>
      </c>
      <c r="P375" s="343">
        <v>0</v>
      </c>
      <c r="Q375" s="343">
        <v>0</v>
      </c>
      <c r="R375" s="343">
        <v>0</v>
      </c>
      <c r="S375" s="343">
        <v>0</v>
      </c>
      <c r="T375" s="343">
        <v>0</v>
      </c>
      <c r="U375" s="343">
        <v>0</v>
      </c>
      <c r="V375" s="343">
        <v>0</v>
      </c>
      <c r="W375" s="343">
        <v>0</v>
      </c>
      <c r="X375" s="343">
        <v>1503</v>
      </c>
      <c r="Y375" s="343">
        <v>0</v>
      </c>
      <c r="Z375" s="343">
        <v>5</v>
      </c>
      <c r="AA375" s="343">
        <v>0</v>
      </c>
      <c r="AB375" s="343">
        <v>0</v>
      </c>
      <c r="AC375" s="343">
        <v>0</v>
      </c>
      <c r="AD375" s="343">
        <v>0</v>
      </c>
      <c r="AE375" s="343">
        <v>0</v>
      </c>
      <c r="AF375" s="343">
        <v>0</v>
      </c>
      <c r="AG375" s="343">
        <v>0</v>
      </c>
      <c r="AH375" s="343">
        <v>5</v>
      </c>
      <c r="AI375" s="343">
        <v>0</v>
      </c>
      <c r="AJ375" s="343">
        <v>0</v>
      </c>
      <c r="AK375" s="343">
        <v>0</v>
      </c>
      <c r="AL375" s="342" t="s">
        <v>1387</v>
      </c>
      <c r="AM375" s="342" t="s">
        <v>2466</v>
      </c>
      <c r="AN375" s="342" t="s">
        <v>2474</v>
      </c>
    </row>
    <row r="376" spans="1:40">
      <c r="A376" s="342" t="s">
        <v>1404</v>
      </c>
      <c r="B376" s="342">
        <v>0</v>
      </c>
      <c r="C376" s="343">
        <v>0</v>
      </c>
      <c r="D376" s="343">
        <v>259</v>
      </c>
      <c r="E376" s="343">
        <v>0</v>
      </c>
      <c r="F376" s="343">
        <v>3270</v>
      </c>
      <c r="G376" s="343">
        <v>0</v>
      </c>
      <c r="H376" s="343">
        <v>0</v>
      </c>
      <c r="I376" s="343">
        <v>0</v>
      </c>
      <c r="J376" s="343">
        <v>3529</v>
      </c>
      <c r="K376" s="343">
        <v>0</v>
      </c>
      <c r="L376" s="343">
        <v>0</v>
      </c>
      <c r="M376" s="343">
        <v>0</v>
      </c>
      <c r="N376" s="343">
        <v>0</v>
      </c>
      <c r="O376" s="343">
        <v>0</v>
      </c>
      <c r="P376" s="343">
        <v>0</v>
      </c>
      <c r="Q376" s="343">
        <v>0</v>
      </c>
      <c r="R376" s="343">
        <v>0</v>
      </c>
      <c r="S376" s="343">
        <v>0</v>
      </c>
      <c r="T376" s="343">
        <v>0</v>
      </c>
      <c r="U376" s="343">
        <v>0</v>
      </c>
      <c r="V376" s="343">
        <v>0</v>
      </c>
      <c r="W376" s="343">
        <v>0</v>
      </c>
      <c r="X376" s="343">
        <v>3529</v>
      </c>
      <c r="Y376" s="343">
        <v>0</v>
      </c>
      <c r="Z376" s="343">
        <v>361</v>
      </c>
      <c r="AA376" s="343">
        <v>0</v>
      </c>
      <c r="AB376" s="343">
        <v>0</v>
      </c>
      <c r="AC376" s="343">
        <v>0</v>
      </c>
      <c r="AD376" s="343">
        <v>0</v>
      </c>
      <c r="AE376" s="343">
        <v>0</v>
      </c>
      <c r="AF376" s="343">
        <v>0</v>
      </c>
      <c r="AG376" s="343">
        <v>0</v>
      </c>
      <c r="AH376" s="343">
        <v>361</v>
      </c>
      <c r="AI376" s="343">
        <v>0</v>
      </c>
      <c r="AJ376" s="343">
        <v>0</v>
      </c>
      <c r="AK376" s="343">
        <v>0</v>
      </c>
      <c r="AL376" s="342" t="s">
        <v>1402</v>
      </c>
      <c r="AM376" s="342" t="s">
        <v>2466</v>
      </c>
      <c r="AN376" s="342" t="s">
        <v>2474</v>
      </c>
    </row>
    <row r="377" spans="1:40">
      <c r="A377" s="342" t="s">
        <v>1428</v>
      </c>
      <c r="B377" s="342">
        <v>0</v>
      </c>
      <c r="C377" s="343">
        <v>0</v>
      </c>
      <c r="D377" s="343">
        <v>799</v>
      </c>
      <c r="E377" s="343">
        <v>0</v>
      </c>
      <c r="F377" s="343">
        <v>1042</v>
      </c>
      <c r="G377" s="343">
        <v>0</v>
      </c>
      <c r="H377" s="343">
        <v>0</v>
      </c>
      <c r="I377" s="343">
        <v>0</v>
      </c>
      <c r="J377" s="343">
        <v>1841</v>
      </c>
      <c r="K377" s="343">
        <v>0</v>
      </c>
      <c r="L377" s="343">
        <v>0</v>
      </c>
      <c r="M377" s="343">
        <v>0</v>
      </c>
      <c r="N377" s="343">
        <v>0</v>
      </c>
      <c r="O377" s="343">
        <v>0</v>
      </c>
      <c r="P377" s="343">
        <v>0</v>
      </c>
      <c r="Q377" s="343">
        <v>0</v>
      </c>
      <c r="R377" s="343">
        <v>0</v>
      </c>
      <c r="S377" s="343">
        <v>0</v>
      </c>
      <c r="T377" s="343">
        <v>0</v>
      </c>
      <c r="U377" s="343">
        <v>0</v>
      </c>
      <c r="V377" s="343">
        <v>0</v>
      </c>
      <c r="W377" s="343">
        <v>0</v>
      </c>
      <c r="X377" s="343">
        <v>1841</v>
      </c>
      <c r="Y377" s="343">
        <v>0</v>
      </c>
      <c r="Z377" s="343">
        <v>16</v>
      </c>
      <c r="AA377" s="343">
        <v>0</v>
      </c>
      <c r="AB377" s="343">
        <v>0</v>
      </c>
      <c r="AC377" s="343">
        <v>0</v>
      </c>
      <c r="AD377" s="343">
        <v>0</v>
      </c>
      <c r="AE377" s="343">
        <v>0</v>
      </c>
      <c r="AF377" s="343">
        <v>0</v>
      </c>
      <c r="AG377" s="343">
        <v>0</v>
      </c>
      <c r="AH377" s="343">
        <v>16</v>
      </c>
      <c r="AI377" s="343">
        <v>0</v>
      </c>
      <c r="AJ377" s="343">
        <v>0</v>
      </c>
      <c r="AK377" s="343">
        <v>0</v>
      </c>
      <c r="AL377" s="342" t="s">
        <v>1426</v>
      </c>
      <c r="AM377" s="342" t="s">
        <v>2466</v>
      </c>
      <c r="AN377" s="342" t="s">
        <v>2474</v>
      </c>
    </row>
    <row r="378" spans="1:40">
      <c r="A378" s="342" t="s">
        <v>1468</v>
      </c>
      <c r="B378" s="342">
        <v>0</v>
      </c>
      <c r="C378" s="343">
        <v>0</v>
      </c>
      <c r="D378" s="343">
        <v>461</v>
      </c>
      <c r="E378" s="343">
        <v>0</v>
      </c>
      <c r="F378" s="343">
        <v>1549</v>
      </c>
      <c r="G378" s="343">
        <v>0</v>
      </c>
      <c r="H378" s="343">
        <v>0</v>
      </c>
      <c r="I378" s="343">
        <v>0</v>
      </c>
      <c r="J378" s="343">
        <v>2010</v>
      </c>
      <c r="K378" s="343">
        <v>0</v>
      </c>
      <c r="L378" s="343">
        <v>0</v>
      </c>
      <c r="M378" s="343">
        <v>0</v>
      </c>
      <c r="N378" s="343">
        <v>0</v>
      </c>
      <c r="O378" s="343">
        <v>0</v>
      </c>
      <c r="P378" s="343">
        <v>0</v>
      </c>
      <c r="Q378" s="343">
        <v>0</v>
      </c>
      <c r="R378" s="343">
        <v>0</v>
      </c>
      <c r="S378" s="343">
        <v>0</v>
      </c>
      <c r="T378" s="343">
        <v>0</v>
      </c>
      <c r="U378" s="343">
        <v>0</v>
      </c>
      <c r="V378" s="343">
        <v>0</v>
      </c>
      <c r="W378" s="343">
        <v>0</v>
      </c>
      <c r="X378" s="343">
        <v>2010</v>
      </c>
      <c r="Y378" s="343">
        <v>0</v>
      </c>
      <c r="Z378" s="343">
        <v>106</v>
      </c>
      <c r="AA378" s="343">
        <v>0</v>
      </c>
      <c r="AB378" s="343">
        <v>0</v>
      </c>
      <c r="AC378" s="343">
        <v>0</v>
      </c>
      <c r="AD378" s="343">
        <v>0</v>
      </c>
      <c r="AE378" s="343">
        <v>0</v>
      </c>
      <c r="AF378" s="343">
        <v>0</v>
      </c>
      <c r="AG378" s="343">
        <v>0</v>
      </c>
      <c r="AH378" s="343">
        <v>106</v>
      </c>
      <c r="AI378" s="343">
        <v>0</v>
      </c>
      <c r="AJ378" s="343">
        <v>0</v>
      </c>
      <c r="AK378" s="343">
        <v>0</v>
      </c>
      <c r="AL378" s="342" t="s">
        <v>1466</v>
      </c>
      <c r="AM378" s="342" t="s">
        <v>2466</v>
      </c>
      <c r="AN378" s="342" t="s">
        <v>2474</v>
      </c>
    </row>
    <row r="379" spans="1:40">
      <c r="A379" s="342" t="s">
        <v>1495</v>
      </c>
      <c r="B379" s="342">
        <v>0</v>
      </c>
      <c r="C379" s="343">
        <v>0</v>
      </c>
      <c r="D379" s="343">
        <v>635</v>
      </c>
      <c r="E379" s="343">
        <v>0</v>
      </c>
      <c r="F379" s="343">
        <v>2305</v>
      </c>
      <c r="G379" s="343">
        <v>0</v>
      </c>
      <c r="H379" s="343">
        <v>0</v>
      </c>
      <c r="I379" s="343">
        <v>0</v>
      </c>
      <c r="J379" s="343">
        <v>2940</v>
      </c>
      <c r="K379" s="343">
        <v>0</v>
      </c>
      <c r="L379" s="343">
        <v>0</v>
      </c>
      <c r="M379" s="343">
        <v>0</v>
      </c>
      <c r="N379" s="343">
        <v>0</v>
      </c>
      <c r="O379" s="343">
        <v>0</v>
      </c>
      <c r="P379" s="343">
        <v>0</v>
      </c>
      <c r="Q379" s="343">
        <v>0</v>
      </c>
      <c r="R379" s="343">
        <v>0</v>
      </c>
      <c r="S379" s="343">
        <v>0</v>
      </c>
      <c r="T379" s="343">
        <v>0</v>
      </c>
      <c r="U379" s="343">
        <v>0</v>
      </c>
      <c r="V379" s="343">
        <v>0</v>
      </c>
      <c r="W379" s="343">
        <v>0</v>
      </c>
      <c r="X379" s="343">
        <v>2940</v>
      </c>
      <c r="Y379" s="343">
        <v>0</v>
      </c>
      <c r="Z379" s="343">
        <v>350</v>
      </c>
      <c r="AA379" s="343">
        <v>0</v>
      </c>
      <c r="AB379" s="343">
        <v>0</v>
      </c>
      <c r="AC379" s="343">
        <v>0</v>
      </c>
      <c r="AD379" s="343">
        <v>0</v>
      </c>
      <c r="AE379" s="343">
        <v>0</v>
      </c>
      <c r="AF379" s="343">
        <v>0</v>
      </c>
      <c r="AG379" s="343">
        <v>0</v>
      </c>
      <c r="AH379" s="343">
        <v>350</v>
      </c>
      <c r="AI379" s="343">
        <v>0</v>
      </c>
      <c r="AJ379" s="343">
        <v>0</v>
      </c>
      <c r="AK379" s="343">
        <v>0</v>
      </c>
      <c r="AL379" s="342" t="s">
        <v>1493</v>
      </c>
      <c r="AM379" s="342" t="s">
        <v>2466</v>
      </c>
      <c r="AN379" s="342" t="s">
        <v>2474</v>
      </c>
    </row>
    <row r="380" spans="1:40">
      <c r="A380" s="342" t="s">
        <v>1600</v>
      </c>
      <c r="B380" s="342">
        <v>0</v>
      </c>
      <c r="C380" s="343">
        <v>0</v>
      </c>
      <c r="D380" s="343">
        <v>1474</v>
      </c>
      <c r="E380" s="343">
        <v>0</v>
      </c>
      <c r="F380" s="343">
        <v>978</v>
      </c>
      <c r="G380" s="343">
        <v>0</v>
      </c>
      <c r="H380" s="343">
        <v>0</v>
      </c>
      <c r="I380" s="343">
        <v>0</v>
      </c>
      <c r="J380" s="343">
        <v>2452</v>
      </c>
      <c r="K380" s="343">
        <v>0</v>
      </c>
      <c r="L380" s="343">
        <v>0</v>
      </c>
      <c r="M380" s="343">
        <v>0</v>
      </c>
      <c r="N380" s="343">
        <v>0</v>
      </c>
      <c r="O380" s="343">
        <v>0</v>
      </c>
      <c r="P380" s="343">
        <v>0</v>
      </c>
      <c r="Q380" s="343">
        <v>0</v>
      </c>
      <c r="R380" s="343">
        <v>0</v>
      </c>
      <c r="S380" s="343">
        <v>0</v>
      </c>
      <c r="T380" s="343">
        <v>0</v>
      </c>
      <c r="U380" s="343">
        <v>0</v>
      </c>
      <c r="V380" s="343">
        <v>0</v>
      </c>
      <c r="W380" s="343">
        <v>0</v>
      </c>
      <c r="X380" s="343">
        <v>2452</v>
      </c>
      <c r="Y380" s="343">
        <v>0</v>
      </c>
      <c r="Z380" s="343">
        <v>351</v>
      </c>
      <c r="AA380" s="343">
        <v>0</v>
      </c>
      <c r="AB380" s="343">
        <v>0</v>
      </c>
      <c r="AC380" s="343">
        <v>0</v>
      </c>
      <c r="AD380" s="343">
        <v>0</v>
      </c>
      <c r="AE380" s="343">
        <v>0</v>
      </c>
      <c r="AF380" s="343">
        <v>0</v>
      </c>
      <c r="AG380" s="343">
        <v>0</v>
      </c>
      <c r="AH380" s="343">
        <v>351</v>
      </c>
      <c r="AI380" s="343">
        <v>0</v>
      </c>
      <c r="AJ380" s="343">
        <v>0</v>
      </c>
      <c r="AK380" s="343">
        <v>0</v>
      </c>
      <c r="AL380" s="342" t="s">
        <v>1598</v>
      </c>
      <c r="AM380" s="342" t="s">
        <v>2466</v>
      </c>
      <c r="AN380" s="342" t="s">
        <v>2474</v>
      </c>
    </row>
    <row r="381" spans="1:40">
      <c r="A381" s="342" t="s">
        <v>1630</v>
      </c>
      <c r="B381" s="342">
        <v>0</v>
      </c>
      <c r="C381" s="343">
        <v>0</v>
      </c>
      <c r="D381" s="343">
        <v>682</v>
      </c>
      <c r="E381" s="343">
        <v>0</v>
      </c>
      <c r="F381" s="343">
        <v>640</v>
      </c>
      <c r="G381" s="343">
        <v>0</v>
      </c>
      <c r="H381" s="343">
        <v>0</v>
      </c>
      <c r="I381" s="343">
        <v>0</v>
      </c>
      <c r="J381" s="343">
        <v>1322</v>
      </c>
      <c r="K381" s="343">
        <v>0</v>
      </c>
      <c r="L381" s="343">
        <v>0</v>
      </c>
      <c r="M381" s="343">
        <v>0</v>
      </c>
      <c r="N381" s="343">
        <v>0</v>
      </c>
      <c r="O381" s="343">
        <v>0</v>
      </c>
      <c r="P381" s="343">
        <v>0</v>
      </c>
      <c r="Q381" s="343">
        <v>0</v>
      </c>
      <c r="R381" s="343">
        <v>0</v>
      </c>
      <c r="S381" s="343">
        <v>0</v>
      </c>
      <c r="T381" s="343">
        <v>0</v>
      </c>
      <c r="U381" s="343">
        <v>0</v>
      </c>
      <c r="V381" s="343">
        <v>0</v>
      </c>
      <c r="W381" s="343">
        <v>0</v>
      </c>
      <c r="X381" s="343">
        <v>1322</v>
      </c>
      <c r="Y381" s="343">
        <v>0</v>
      </c>
      <c r="Z381" s="343">
        <v>71</v>
      </c>
      <c r="AA381" s="343">
        <v>0</v>
      </c>
      <c r="AB381" s="343">
        <v>0</v>
      </c>
      <c r="AC381" s="343">
        <v>0</v>
      </c>
      <c r="AD381" s="343">
        <v>0</v>
      </c>
      <c r="AE381" s="343">
        <v>0</v>
      </c>
      <c r="AF381" s="343">
        <v>0</v>
      </c>
      <c r="AG381" s="343">
        <v>0</v>
      </c>
      <c r="AH381" s="343">
        <v>71</v>
      </c>
      <c r="AI381" s="343">
        <v>0</v>
      </c>
      <c r="AJ381" s="343">
        <v>0</v>
      </c>
      <c r="AK381" s="343">
        <v>0</v>
      </c>
      <c r="AL381" s="342" t="s">
        <v>1628</v>
      </c>
      <c r="AM381" s="342" t="s">
        <v>2466</v>
      </c>
      <c r="AN381" s="342" t="s">
        <v>2474</v>
      </c>
    </row>
    <row r="382" spans="1:40">
      <c r="A382" s="342" t="s">
        <v>1660</v>
      </c>
      <c r="B382" s="342">
        <v>0</v>
      </c>
      <c r="C382" s="343">
        <v>0</v>
      </c>
      <c r="D382" s="343">
        <v>1030</v>
      </c>
      <c r="E382" s="343">
        <v>0</v>
      </c>
      <c r="F382" s="343">
        <v>1671</v>
      </c>
      <c r="G382" s="343">
        <v>0</v>
      </c>
      <c r="H382" s="343">
        <v>0</v>
      </c>
      <c r="I382" s="343">
        <v>0</v>
      </c>
      <c r="J382" s="343">
        <v>2701</v>
      </c>
      <c r="K382" s="343">
        <v>0</v>
      </c>
      <c r="L382" s="343">
        <v>11</v>
      </c>
      <c r="M382" s="343">
        <v>0</v>
      </c>
      <c r="N382" s="343">
        <v>11</v>
      </c>
      <c r="O382" s="343">
        <v>0</v>
      </c>
      <c r="P382" s="343">
        <v>0</v>
      </c>
      <c r="Q382" s="343">
        <v>0</v>
      </c>
      <c r="R382" s="343">
        <v>0</v>
      </c>
      <c r="S382" s="343">
        <v>0</v>
      </c>
      <c r="T382" s="343">
        <v>0</v>
      </c>
      <c r="U382" s="343">
        <v>0</v>
      </c>
      <c r="V382" s="343">
        <v>11</v>
      </c>
      <c r="W382" s="343">
        <v>0</v>
      </c>
      <c r="X382" s="343">
        <v>2712</v>
      </c>
      <c r="Y382" s="343">
        <v>0</v>
      </c>
      <c r="Z382" s="343">
        <v>0</v>
      </c>
      <c r="AA382" s="343">
        <v>0</v>
      </c>
      <c r="AB382" s="343">
        <v>0</v>
      </c>
      <c r="AC382" s="343">
        <v>0</v>
      </c>
      <c r="AD382" s="343">
        <v>0</v>
      </c>
      <c r="AE382" s="343">
        <v>0</v>
      </c>
      <c r="AF382" s="343">
        <v>0</v>
      </c>
      <c r="AG382" s="343">
        <v>0</v>
      </c>
      <c r="AH382" s="343">
        <v>0</v>
      </c>
      <c r="AI382" s="343">
        <v>0</v>
      </c>
      <c r="AJ382" s="343">
        <v>0</v>
      </c>
      <c r="AK382" s="343">
        <v>0</v>
      </c>
      <c r="AL382" s="342" t="s">
        <v>1658</v>
      </c>
      <c r="AM382" s="342" t="s">
        <v>2466</v>
      </c>
      <c r="AN382" s="342" t="s">
        <v>2474</v>
      </c>
    </row>
    <row r="383" spans="1:40">
      <c r="A383" s="342" t="s">
        <v>1690</v>
      </c>
      <c r="B383" s="342">
        <v>0</v>
      </c>
      <c r="C383" s="343">
        <v>0</v>
      </c>
      <c r="D383" s="343">
        <v>60</v>
      </c>
      <c r="E383" s="343">
        <v>0</v>
      </c>
      <c r="F383" s="343">
        <v>4813</v>
      </c>
      <c r="G383" s="343">
        <v>0</v>
      </c>
      <c r="H383" s="343">
        <v>227</v>
      </c>
      <c r="I383" s="343">
        <v>0</v>
      </c>
      <c r="J383" s="343">
        <v>5100</v>
      </c>
      <c r="K383" s="343">
        <v>0</v>
      </c>
      <c r="L383" s="343">
        <v>0</v>
      </c>
      <c r="M383" s="343">
        <v>0</v>
      </c>
      <c r="N383" s="343">
        <v>0</v>
      </c>
      <c r="O383" s="343">
        <v>0</v>
      </c>
      <c r="P383" s="343">
        <v>0</v>
      </c>
      <c r="Q383" s="343">
        <v>0</v>
      </c>
      <c r="R383" s="343">
        <v>0</v>
      </c>
      <c r="S383" s="343">
        <v>0</v>
      </c>
      <c r="T383" s="343">
        <v>0</v>
      </c>
      <c r="U383" s="343">
        <v>0</v>
      </c>
      <c r="V383" s="343">
        <v>0</v>
      </c>
      <c r="W383" s="343">
        <v>0</v>
      </c>
      <c r="X383" s="343">
        <v>5100</v>
      </c>
      <c r="Y383" s="343">
        <v>0</v>
      </c>
      <c r="Z383" s="343">
        <v>0</v>
      </c>
      <c r="AA383" s="343">
        <v>0</v>
      </c>
      <c r="AB383" s="343">
        <v>0</v>
      </c>
      <c r="AC383" s="343">
        <v>0</v>
      </c>
      <c r="AD383" s="343">
        <v>0</v>
      </c>
      <c r="AE383" s="343">
        <v>0</v>
      </c>
      <c r="AF383" s="343">
        <v>0</v>
      </c>
      <c r="AG383" s="343">
        <v>0</v>
      </c>
      <c r="AH383" s="343">
        <v>0</v>
      </c>
      <c r="AI383" s="343">
        <v>0</v>
      </c>
      <c r="AJ383" s="343">
        <v>0</v>
      </c>
      <c r="AK383" s="343">
        <v>0</v>
      </c>
      <c r="AL383" s="342" t="s">
        <v>1688</v>
      </c>
      <c r="AM383" s="342" t="s">
        <v>2466</v>
      </c>
      <c r="AN383" s="342" t="s">
        <v>2474</v>
      </c>
    </row>
    <row r="384" spans="1:40">
      <c r="A384" s="342" t="s">
        <v>1710</v>
      </c>
      <c r="B384" s="342">
        <v>0</v>
      </c>
      <c r="C384" s="343">
        <v>0</v>
      </c>
      <c r="D384" s="343">
        <v>523</v>
      </c>
      <c r="E384" s="343">
        <v>0</v>
      </c>
      <c r="F384" s="343">
        <v>1878</v>
      </c>
      <c r="G384" s="343">
        <v>0</v>
      </c>
      <c r="H384" s="343">
        <v>15</v>
      </c>
      <c r="I384" s="343">
        <v>0</v>
      </c>
      <c r="J384" s="343">
        <v>2416</v>
      </c>
      <c r="K384" s="343">
        <v>0</v>
      </c>
      <c r="L384" s="343">
        <v>0</v>
      </c>
      <c r="M384" s="343">
        <v>0</v>
      </c>
      <c r="N384" s="343">
        <v>0</v>
      </c>
      <c r="O384" s="343">
        <v>0</v>
      </c>
      <c r="P384" s="343">
        <v>0</v>
      </c>
      <c r="Q384" s="343">
        <v>0</v>
      </c>
      <c r="R384" s="343">
        <v>0</v>
      </c>
      <c r="S384" s="343">
        <v>0</v>
      </c>
      <c r="T384" s="343">
        <v>0</v>
      </c>
      <c r="U384" s="343">
        <v>0</v>
      </c>
      <c r="V384" s="343">
        <v>0</v>
      </c>
      <c r="W384" s="343">
        <v>0</v>
      </c>
      <c r="X384" s="343">
        <v>2416</v>
      </c>
      <c r="Y384" s="343">
        <v>0</v>
      </c>
      <c r="Z384" s="343">
        <v>25</v>
      </c>
      <c r="AA384" s="343">
        <v>0</v>
      </c>
      <c r="AB384" s="343">
        <v>0</v>
      </c>
      <c r="AC384" s="343">
        <v>0</v>
      </c>
      <c r="AD384" s="343">
        <v>0</v>
      </c>
      <c r="AE384" s="343">
        <v>0</v>
      </c>
      <c r="AF384" s="343">
        <v>0</v>
      </c>
      <c r="AG384" s="343">
        <v>0</v>
      </c>
      <c r="AH384" s="343">
        <v>25</v>
      </c>
      <c r="AI384" s="343">
        <v>0</v>
      </c>
      <c r="AJ384" s="343">
        <v>0</v>
      </c>
      <c r="AK384" s="343">
        <v>0</v>
      </c>
      <c r="AL384" s="342" t="s">
        <v>1708</v>
      </c>
      <c r="AM384" s="342" t="s">
        <v>2466</v>
      </c>
      <c r="AN384" s="342" t="s">
        <v>2474</v>
      </c>
    </row>
    <row r="385" spans="1:40">
      <c r="A385" s="342" t="s">
        <v>1869</v>
      </c>
      <c r="B385" s="342">
        <v>0</v>
      </c>
      <c r="C385" s="343">
        <v>0</v>
      </c>
      <c r="D385" s="343">
        <v>361</v>
      </c>
      <c r="E385" s="343">
        <v>0</v>
      </c>
      <c r="F385" s="343">
        <v>2212</v>
      </c>
      <c r="G385" s="343">
        <v>0</v>
      </c>
      <c r="H385" s="343">
        <v>0</v>
      </c>
      <c r="I385" s="343">
        <v>0</v>
      </c>
      <c r="J385" s="343">
        <v>2573</v>
      </c>
      <c r="K385" s="343">
        <v>0</v>
      </c>
      <c r="L385" s="343">
        <v>0</v>
      </c>
      <c r="M385" s="343">
        <v>0</v>
      </c>
      <c r="N385" s="343">
        <v>0</v>
      </c>
      <c r="O385" s="343">
        <v>0</v>
      </c>
      <c r="P385" s="343">
        <v>0</v>
      </c>
      <c r="Q385" s="343">
        <v>0</v>
      </c>
      <c r="R385" s="343">
        <v>0</v>
      </c>
      <c r="S385" s="343">
        <v>0</v>
      </c>
      <c r="T385" s="343">
        <v>0</v>
      </c>
      <c r="U385" s="343">
        <v>0</v>
      </c>
      <c r="V385" s="343">
        <v>0</v>
      </c>
      <c r="W385" s="343">
        <v>0</v>
      </c>
      <c r="X385" s="343">
        <v>2573</v>
      </c>
      <c r="Y385" s="343">
        <v>0</v>
      </c>
      <c r="Z385" s="343">
        <v>0</v>
      </c>
      <c r="AA385" s="343">
        <v>0</v>
      </c>
      <c r="AB385" s="343">
        <v>0</v>
      </c>
      <c r="AC385" s="343">
        <v>0</v>
      </c>
      <c r="AD385" s="343">
        <v>0</v>
      </c>
      <c r="AE385" s="343">
        <v>0</v>
      </c>
      <c r="AF385" s="343">
        <v>0</v>
      </c>
      <c r="AG385" s="343">
        <v>0</v>
      </c>
      <c r="AH385" s="343">
        <v>0</v>
      </c>
      <c r="AI385" s="343">
        <v>0</v>
      </c>
      <c r="AJ385" s="343">
        <v>0</v>
      </c>
      <c r="AK385" s="343">
        <v>0</v>
      </c>
      <c r="AL385" s="342" t="s">
        <v>2476</v>
      </c>
      <c r="AM385" s="342" t="s">
        <v>2466</v>
      </c>
      <c r="AN385" s="342" t="s">
        <v>2474</v>
      </c>
    </row>
    <row r="386" spans="1:40">
      <c r="A386" s="342" t="s">
        <v>1875</v>
      </c>
      <c r="B386" s="342">
        <v>0</v>
      </c>
      <c r="C386" s="343">
        <v>0</v>
      </c>
      <c r="D386" s="343">
        <v>315</v>
      </c>
      <c r="E386" s="343">
        <v>0</v>
      </c>
      <c r="F386" s="343">
        <v>131</v>
      </c>
      <c r="G386" s="343">
        <v>0</v>
      </c>
      <c r="H386" s="343">
        <v>9</v>
      </c>
      <c r="I386" s="343">
        <v>0</v>
      </c>
      <c r="J386" s="343">
        <v>455</v>
      </c>
      <c r="K386" s="343">
        <v>0</v>
      </c>
      <c r="L386" s="343">
        <v>0</v>
      </c>
      <c r="M386" s="343">
        <v>0</v>
      </c>
      <c r="N386" s="343">
        <v>0</v>
      </c>
      <c r="O386" s="343">
        <v>0</v>
      </c>
      <c r="P386" s="343">
        <v>0</v>
      </c>
      <c r="Q386" s="343">
        <v>0</v>
      </c>
      <c r="R386" s="343">
        <v>0</v>
      </c>
      <c r="S386" s="343">
        <v>0</v>
      </c>
      <c r="T386" s="343">
        <v>0</v>
      </c>
      <c r="U386" s="343">
        <v>0</v>
      </c>
      <c r="V386" s="343">
        <v>0</v>
      </c>
      <c r="W386" s="343">
        <v>0</v>
      </c>
      <c r="X386" s="343">
        <v>455</v>
      </c>
      <c r="Y386" s="343">
        <v>0</v>
      </c>
      <c r="Z386" s="343">
        <v>61</v>
      </c>
      <c r="AA386" s="343">
        <v>0</v>
      </c>
      <c r="AB386" s="343">
        <v>0</v>
      </c>
      <c r="AC386" s="343">
        <v>0</v>
      </c>
      <c r="AD386" s="343">
        <v>0</v>
      </c>
      <c r="AE386" s="343">
        <v>0</v>
      </c>
      <c r="AF386" s="343">
        <v>0</v>
      </c>
      <c r="AG386" s="343">
        <v>0</v>
      </c>
      <c r="AH386" s="343">
        <v>61</v>
      </c>
      <c r="AI386" s="343">
        <v>0</v>
      </c>
      <c r="AJ386" s="343">
        <v>0</v>
      </c>
      <c r="AK386" s="343">
        <v>0</v>
      </c>
      <c r="AL386" s="342" t="s">
        <v>1873</v>
      </c>
      <c r="AM386" s="342" t="s">
        <v>2466</v>
      </c>
      <c r="AN386" s="342" t="s">
        <v>2474</v>
      </c>
    </row>
    <row r="387" spans="1:40">
      <c r="A387" s="342" t="s">
        <v>1899</v>
      </c>
      <c r="B387" s="342">
        <v>0</v>
      </c>
      <c r="C387" s="343">
        <v>0</v>
      </c>
      <c r="D387" s="343">
        <v>445</v>
      </c>
      <c r="E387" s="343">
        <v>0</v>
      </c>
      <c r="F387" s="343">
        <v>3030</v>
      </c>
      <c r="G387" s="343">
        <v>0</v>
      </c>
      <c r="H387" s="343">
        <v>0</v>
      </c>
      <c r="I387" s="343">
        <v>0</v>
      </c>
      <c r="J387" s="343">
        <v>3475</v>
      </c>
      <c r="K387" s="343">
        <v>0</v>
      </c>
      <c r="L387" s="343">
        <v>0</v>
      </c>
      <c r="M387" s="343">
        <v>0</v>
      </c>
      <c r="N387" s="343">
        <v>0</v>
      </c>
      <c r="O387" s="343">
        <v>0</v>
      </c>
      <c r="P387" s="343">
        <v>0</v>
      </c>
      <c r="Q387" s="343">
        <v>0</v>
      </c>
      <c r="R387" s="343">
        <v>0</v>
      </c>
      <c r="S387" s="343">
        <v>0</v>
      </c>
      <c r="T387" s="343">
        <v>0</v>
      </c>
      <c r="U387" s="343">
        <v>0</v>
      </c>
      <c r="V387" s="343">
        <v>0</v>
      </c>
      <c r="W387" s="343">
        <v>0</v>
      </c>
      <c r="X387" s="343">
        <v>3475</v>
      </c>
      <c r="Y387" s="343">
        <v>0</v>
      </c>
      <c r="Z387" s="343">
        <v>3000</v>
      </c>
      <c r="AA387" s="343">
        <v>0</v>
      </c>
      <c r="AB387" s="343">
        <v>0</v>
      </c>
      <c r="AC387" s="343">
        <v>0</v>
      </c>
      <c r="AD387" s="343">
        <v>0</v>
      </c>
      <c r="AE387" s="343">
        <v>0</v>
      </c>
      <c r="AF387" s="343">
        <v>0</v>
      </c>
      <c r="AG387" s="343">
        <v>0</v>
      </c>
      <c r="AH387" s="343">
        <v>3000</v>
      </c>
      <c r="AI387" s="343">
        <v>0</v>
      </c>
      <c r="AJ387" s="343">
        <v>0</v>
      </c>
      <c r="AK387" s="343">
        <v>0</v>
      </c>
      <c r="AL387" s="342" t="s">
        <v>1897</v>
      </c>
      <c r="AM387" s="342" t="s">
        <v>2466</v>
      </c>
      <c r="AN387" s="342" t="s">
        <v>2474</v>
      </c>
    </row>
    <row r="388" spans="1:40">
      <c r="A388" s="342" t="s">
        <v>2007</v>
      </c>
      <c r="B388" s="342">
        <v>0</v>
      </c>
      <c r="C388" s="343">
        <v>0</v>
      </c>
      <c r="D388" s="343">
        <v>4154</v>
      </c>
      <c r="E388" s="343">
        <v>0</v>
      </c>
      <c r="F388" s="343">
        <v>408</v>
      </c>
      <c r="G388" s="343">
        <v>0</v>
      </c>
      <c r="H388" s="343">
        <v>0</v>
      </c>
      <c r="I388" s="343">
        <v>0</v>
      </c>
      <c r="J388" s="343">
        <v>4562</v>
      </c>
      <c r="K388" s="343">
        <v>0</v>
      </c>
      <c r="L388" s="343">
        <v>0</v>
      </c>
      <c r="M388" s="343">
        <v>0</v>
      </c>
      <c r="N388" s="343">
        <v>0</v>
      </c>
      <c r="O388" s="343">
        <v>0</v>
      </c>
      <c r="P388" s="343">
        <v>0</v>
      </c>
      <c r="Q388" s="343">
        <v>0</v>
      </c>
      <c r="R388" s="343">
        <v>0</v>
      </c>
      <c r="S388" s="343">
        <v>0</v>
      </c>
      <c r="T388" s="343">
        <v>0</v>
      </c>
      <c r="U388" s="343">
        <v>0</v>
      </c>
      <c r="V388" s="343">
        <v>0</v>
      </c>
      <c r="W388" s="343">
        <v>0</v>
      </c>
      <c r="X388" s="343">
        <v>4562</v>
      </c>
      <c r="Y388" s="343">
        <v>0</v>
      </c>
      <c r="Z388" s="343">
        <v>0</v>
      </c>
      <c r="AA388" s="343">
        <v>0</v>
      </c>
      <c r="AB388" s="343">
        <v>0</v>
      </c>
      <c r="AC388" s="343">
        <v>0</v>
      </c>
      <c r="AD388" s="343">
        <v>0</v>
      </c>
      <c r="AE388" s="343">
        <v>0</v>
      </c>
      <c r="AF388" s="343">
        <v>0</v>
      </c>
      <c r="AG388" s="343">
        <v>0</v>
      </c>
      <c r="AH388" s="343">
        <v>0</v>
      </c>
      <c r="AI388" s="343">
        <v>0</v>
      </c>
      <c r="AJ388" s="343">
        <v>0</v>
      </c>
      <c r="AK388" s="343">
        <v>0</v>
      </c>
      <c r="AL388" s="342" t="s">
        <v>2005</v>
      </c>
      <c r="AM388" s="342" t="s">
        <v>2466</v>
      </c>
      <c r="AN388" s="342" t="s">
        <v>2474</v>
      </c>
    </row>
    <row r="389" spans="1:40">
      <c r="A389" s="342" t="s">
        <v>2091</v>
      </c>
      <c r="B389" s="342">
        <v>0</v>
      </c>
      <c r="C389" s="343">
        <v>0</v>
      </c>
      <c r="D389" s="343">
        <v>334</v>
      </c>
      <c r="E389" s="343">
        <v>0</v>
      </c>
      <c r="F389" s="343">
        <v>2267</v>
      </c>
      <c r="G389" s="343">
        <v>0</v>
      </c>
      <c r="H389" s="343">
        <v>0</v>
      </c>
      <c r="I389" s="343">
        <v>0</v>
      </c>
      <c r="J389" s="343">
        <v>2601</v>
      </c>
      <c r="K389" s="343">
        <v>0</v>
      </c>
      <c r="L389" s="343">
        <v>0</v>
      </c>
      <c r="M389" s="343">
        <v>0</v>
      </c>
      <c r="N389" s="343">
        <v>0</v>
      </c>
      <c r="O389" s="343">
        <v>0</v>
      </c>
      <c r="P389" s="343">
        <v>0</v>
      </c>
      <c r="Q389" s="343">
        <v>0</v>
      </c>
      <c r="R389" s="343">
        <v>0</v>
      </c>
      <c r="S389" s="343">
        <v>0</v>
      </c>
      <c r="T389" s="343">
        <v>0</v>
      </c>
      <c r="U389" s="343">
        <v>0</v>
      </c>
      <c r="V389" s="343">
        <v>0</v>
      </c>
      <c r="W389" s="343">
        <v>0</v>
      </c>
      <c r="X389" s="343">
        <v>2601</v>
      </c>
      <c r="Y389" s="343">
        <v>0</v>
      </c>
      <c r="Z389" s="343">
        <v>0</v>
      </c>
      <c r="AA389" s="343">
        <v>0</v>
      </c>
      <c r="AB389" s="343">
        <v>0</v>
      </c>
      <c r="AC389" s="343">
        <v>0</v>
      </c>
      <c r="AD389" s="343">
        <v>0</v>
      </c>
      <c r="AE389" s="343">
        <v>0</v>
      </c>
      <c r="AF389" s="343">
        <v>0</v>
      </c>
      <c r="AG389" s="343">
        <v>0</v>
      </c>
      <c r="AH389" s="343">
        <v>0</v>
      </c>
      <c r="AI389" s="343">
        <v>0</v>
      </c>
      <c r="AJ389" s="343">
        <v>0</v>
      </c>
      <c r="AK389" s="343">
        <v>0</v>
      </c>
      <c r="AL389" s="342" t="s">
        <v>2477</v>
      </c>
      <c r="AM389" s="342" t="s">
        <v>2466</v>
      </c>
      <c r="AN389" s="342" t="s">
        <v>2474</v>
      </c>
    </row>
    <row r="390" spans="1:40">
      <c r="A390" s="342" t="s">
        <v>1764</v>
      </c>
      <c r="B390" s="342">
        <v>178</v>
      </c>
      <c r="C390" s="343">
        <v>0</v>
      </c>
      <c r="D390" s="343">
        <v>19193</v>
      </c>
      <c r="E390" s="343">
        <v>0</v>
      </c>
      <c r="F390" s="343">
        <v>3970</v>
      </c>
      <c r="G390" s="343">
        <v>0</v>
      </c>
      <c r="H390" s="343">
        <v>263</v>
      </c>
      <c r="I390" s="343">
        <v>0</v>
      </c>
      <c r="J390" s="343">
        <v>23604</v>
      </c>
      <c r="K390" s="343">
        <v>0</v>
      </c>
      <c r="L390" s="343">
        <v>9</v>
      </c>
      <c r="M390" s="343">
        <v>0</v>
      </c>
      <c r="N390" s="343">
        <v>0</v>
      </c>
      <c r="O390" s="343">
        <v>0</v>
      </c>
      <c r="P390" s="343">
        <v>0</v>
      </c>
      <c r="Q390" s="343">
        <v>0</v>
      </c>
      <c r="R390" s="343">
        <v>0</v>
      </c>
      <c r="S390" s="343">
        <v>0</v>
      </c>
      <c r="T390" s="343">
        <v>0</v>
      </c>
      <c r="U390" s="343">
        <v>0</v>
      </c>
      <c r="V390" s="343">
        <v>9</v>
      </c>
      <c r="W390" s="343">
        <v>0</v>
      </c>
      <c r="X390" s="343">
        <v>23613</v>
      </c>
      <c r="Y390" s="343">
        <v>0</v>
      </c>
      <c r="Z390" s="343">
        <v>0</v>
      </c>
      <c r="AA390" s="343">
        <v>0</v>
      </c>
      <c r="AB390" s="343">
        <v>0</v>
      </c>
      <c r="AC390" s="343">
        <v>0</v>
      </c>
      <c r="AD390" s="343">
        <v>0</v>
      </c>
      <c r="AE390" s="343">
        <v>0</v>
      </c>
      <c r="AF390" s="343">
        <v>0</v>
      </c>
      <c r="AG390" s="343">
        <v>0</v>
      </c>
      <c r="AH390" s="343">
        <v>0</v>
      </c>
      <c r="AI390" s="343">
        <v>0</v>
      </c>
      <c r="AJ390" s="343">
        <v>0</v>
      </c>
      <c r="AK390" s="343">
        <v>0</v>
      </c>
      <c r="AL390" s="342" t="s">
        <v>2478</v>
      </c>
      <c r="AM390" s="342" t="s">
        <v>2466</v>
      </c>
      <c r="AN390" s="342" t="s">
        <v>2474</v>
      </c>
    </row>
    <row r="391" spans="1:40">
      <c r="A391" s="342" t="s">
        <v>2055</v>
      </c>
      <c r="B391" s="342">
        <v>0</v>
      </c>
      <c r="C391" s="343">
        <v>0</v>
      </c>
      <c r="D391" s="343">
        <v>441</v>
      </c>
      <c r="E391" s="343">
        <v>0</v>
      </c>
      <c r="F391" s="343">
        <v>4308</v>
      </c>
      <c r="G391" s="343">
        <v>0</v>
      </c>
      <c r="H391" s="343">
        <v>40</v>
      </c>
      <c r="I391" s="343">
        <v>0</v>
      </c>
      <c r="J391" s="343">
        <v>4789</v>
      </c>
      <c r="K391" s="343">
        <v>0</v>
      </c>
      <c r="L391" s="343">
        <v>0</v>
      </c>
      <c r="M391" s="343">
        <v>0</v>
      </c>
      <c r="N391" s="343">
        <v>0</v>
      </c>
      <c r="O391" s="343">
        <v>0</v>
      </c>
      <c r="P391" s="343">
        <v>0</v>
      </c>
      <c r="Q391" s="343">
        <v>0</v>
      </c>
      <c r="R391" s="343">
        <v>0</v>
      </c>
      <c r="S391" s="343">
        <v>0</v>
      </c>
      <c r="T391" s="343">
        <v>0</v>
      </c>
      <c r="U391" s="343">
        <v>0</v>
      </c>
      <c r="V391" s="343">
        <v>0</v>
      </c>
      <c r="W391" s="343">
        <v>0</v>
      </c>
      <c r="X391" s="343">
        <v>4789</v>
      </c>
      <c r="Y391" s="343">
        <v>0</v>
      </c>
      <c r="Z391" s="343">
        <v>0</v>
      </c>
      <c r="AA391" s="343">
        <v>0</v>
      </c>
      <c r="AB391" s="343">
        <v>0</v>
      </c>
      <c r="AC391" s="343">
        <v>0</v>
      </c>
      <c r="AD391" s="343">
        <v>0</v>
      </c>
      <c r="AE391" s="343">
        <v>0</v>
      </c>
      <c r="AF391" s="343">
        <v>0</v>
      </c>
      <c r="AG391" s="343">
        <v>0</v>
      </c>
      <c r="AH391" s="343">
        <v>0</v>
      </c>
      <c r="AI391" s="343">
        <v>0</v>
      </c>
      <c r="AJ391" s="343">
        <v>0</v>
      </c>
      <c r="AK391" s="343">
        <v>0</v>
      </c>
      <c r="AL391" s="342" t="s">
        <v>2479</v>
      </c>
      <c r="AM391" s="342" t="s">
        <v>2466</v>
      </c>
      <c r="AN391" s="342" t="s">
        <v>2474</v>
      </c>
    </row>
    <row r="392" spans="1:40">
      <c r="A392" s="342" t="s">
        <v>2205</v>
      </c>
      <c r="B392" s="342">
        <v>0</v>
      </c>
      <c r="C392" s="343">
        <v>0</v>
      </c>
      <c r="D392" s="343">
        <v>6110</v>
      </c>
      <c r="E392" s="343">
        <v>0</v>
      </c>
      <c r="F392" s="343">
        <v>1234</v>
      </c>
      <c r="G392" s="343">
        <v>0</v>
      </c>
      <c r="H392" s="343">
        <v>0</v>
      </c>
      <c r="I392" s="343">
        <v>0</v>
      </c>
      <c r="J392" s="343">
        <v>7344</v>
      </c>
      <c r="K392" s="343">
        <v>0</v>
      </c>
      <c r="L392" s="343">
        <v>0</v>
      </c>
      <c r="M392" s="343">
        <v>0</v>
      </c>
      <c r="N392" s="343">
        <v>0</v>
      </c>
      <c r="O392" s="343">
        <v>0</v>
      </c>
      <c r="P392" s="343">
        <v>0</v>
      </c>
      <c r="Q392" s="343">
        <v>0</v>
      </c>
      <c r="R392" s="343">
        <v>0</v>
      </c>
      <c r="S392" s="343">
        <v>0</v>
      </c>
      <c r="T392" s="343">
        <v>0</v>
      </c>
      <c r="U392" s="343">
        <v>0</v>
      </c>
      <c r="V392" s="343">
        <v>0</v>
      </c>
      <c r="W392" s="343">
        <v>0</v>
      </c>
      <c r="X392" s="343">
        <v>7344</v>
      </c>
      <c r="Y392" s="343">
        <v>0</v>
      </c>
      <c r="Z392" s="343">
        <v>0</v>
      </c>
      <c r="AA392" s="343">
        <v>0</v>
      </c>
      <c r="AB392" s="343">
        <v>0</v>
      </c>
      <c r="AC392" s="343">
        <v>0</v>
      </c>
      <c r="AD392" s="343">
        <v>0</v>
      </c>
      <c r="AE392" s="343">
        <v>0</v>
      </c>
      <c r="AF392" s="343">
        <v>0</v>
      </c>
      <c r="AG392" s="343">
        <v>0</v>
      </c>
      <c r="AH392" s="343">
        <v>0</v>
      </c>
      <c r="AI392" s="343">
        <v>0</v>
      </c>
      <c r="AJ392" s="343">
        <v>0</v>
      </c>
      <c r="AK392" s="343">
        <v>0</v>
      </c>
      <c r="AL392" s="342" t="s">
        <v>2203</v>
      </c>
      <c r="AM392" s="342" t="s">
        <v>2466</v>
      </c>
      <c r="AN392" s="342" t="s">
        <v>2474</v>
      </c>
    </row>
    <row r="393" spans="1:40">
      <c r="A393" s="342" t="s">
        <v>2271</v>
      </c>
      <c r="B393" s="342">
        <v>0</v>
      </c>
      <c r="C393" s="343">
        <v>0</v>
      </c>
      <c r="D393" s="343">
        <v>269</v>
      </c>
      <c r="E393" s="343">
        <v>0</v>
      </c>
      <c r="F393" s="343">
        <v>1313</v>
      </c>
      <c r="G393" s="343">
        <v>0</v>
      </c>
      <c r="H393" s="343">
        <v>0</v>
      </c>
      <c r="I393" s="343">
        <v>0</v>
      </c>
      <c r="J393" s="343">
        <v>1582</v>
      </c>
      <c r="K393" s="343">
        <v>0</v>
      </c>
      <c r="L393" s="343">
        <v>0</v>
      </c>
      <c r="M393" s="343">
        <v>0</v>
      </c>
      <c r="N393" s="343">
        <v>0</v>
      </c>
      <c r="O393" s="343">
        <v>0</v>
      </c>
      <c r="P393" s="343">
        <v>0</v>
      </c>
      <c r="Q393" s="343">
        <v>0</v>
      </c>
      <c r="R393" s="343">
        <v>0</v>
      </c>
      <c r="S393" s="343">
        <v>0</v>
      </c>
      <c r="T393" s="343">
        <v>0</v>
      </c>
      <c r="U393" s="343">
        <v>0</v>
      </c>
      <c r="V393" s="343">
        <v>0</v>
      </c>
      <c r="W393" s="343">
        <v>0</v>
      </c>
      <c r="X393" s="343">
        <v>1582</v>
      </c>
      <c r="Y393" s="343">
        <v>0</v>
      </c>
      <c r="Z393" s="343">
        <v>0</v>
      </c>
      <c r="AA393" s="343">
        <v>0</v>
      </c>
      <c r="AB393" s="343">
        <v>0</v>
      </c>
      <c r="AC393" s="343">
        <v>0</v>
      </c>
      <c r="AD393" s="343">
        <v>0</v>
      </c>
      <c r="AE393" s="343">
        <v>0</v>
      </c>
      <c r="AF393" s="343">
        <v>0</v>
      </c>
      <c r="AG393" s="343">
        <v>0</v>
      </c>
      <c r="AH393" s="343">
        <v>0</v>
      </c>
      <c r="AI393" s="343">
        <v>0</v>
      </c>
      <c r="AJ393" s="343">
        <v>0</v>
      </c>
      <c r="AK393" s="343">
        <v>0</v>
      </c>
      <c r="AL393" s="342" t="s">
        <v>2269</v>
      </c>
      <c r="AM393" s="342" t="s">
        <v>2466</v>
      </c>
      <c r="AN393" s="342" t="s">
        <v>2474</v>
      </c>
    </row>
    <row r="394" spans="1:40">
      <c r="A394" s="342" t="s">
        <v>2295</v>
      </c>
      <c r="B394" s="342">
        <v>0</v>
      </c>
      <c r="C394" s="343">
        <v>0</v>
      </c>
      <c r="D394" s="343">
        <v>12514</v>
      </c>
      <c r="E394" s="343">
        <v>0</v>
      </c>
      <c r="F394" s="343">
        <v>9921</v>
      </c>
      <c r="G394" s="343">
        <v>0</v>
      </c>
      <c r="H394" s="343">
        <v>0</v>
      </c>
      <c r="I394" s="343">
        <v>0</v>
      </c>
      <c r="J394" s="343">
        <v>22435</v>
      </c>
      <c r="K394" s="343">
        <v>0</v>
      </c>
      <c r="L394" s="343">
        <v>0</v>
      </c>
      <c r="M394" s="343">
        <v>0</v>
      </c>
      <c r="N394" s="343">
        <v>0</v>
      </c>
      <c r="O394" s="343">
        <v>0</v>
      </c>
      <c r="P394" s="343">
        <v>0</v>
      </c>
      <c r="Q394" s="343">
        <v>0</v>
      </c>
      <c r="R394" s="343">
        <v>0</v>
      </c>
      <c r="S394" s="343">
        <v>0</v>
      </c>
      <c r="T394" s="343">
        <v>0</v>
      </c>
      <c r="U394" s="343">
        <v>0</v>
      </c>
      <c r="V394" s="343">
        <v>0</v>
      </c>
      <c r="W394" s="343">
        <v>0</v>
      </c>
      <c r="X394" s="343">
        <v>22435</v>
      </c>
      <c r="Y394" s="343">
        <v>0</v>
      </c>
      <c r="Z394" s="343">
        <v>0</v>
      </c>
      <c r="AA394" s="343">
        <v>0</v>
      </c>
      <c r="AB394" s="343">
        <v>0</v>
      </c>
      <c r="AC394" s="343">
        <v>0</v>
      </c>
      <c r="AD394" s="343">
        <v>0</v>
      </c>
      <c r="AE394" s="343">
        <v>0</v>
      </c>
      <c r="AF394" s="343">
        <v>0</v>
      </c>
      <c r="AG394" s="343">
        <v>0</v>
      </c>
      <c r="AH394" s="343">
        <v>0</v>
      </c>
      <c r="AI394" s="343">
        <v>0</v>
      </c>
      <c r="AJ394" s="343">
        <v>0</v>
      </c>
      <c r="AK394" s="343">
        <v>0</v>
      </c>
      <c r="AL394" s="342" t="s">
        <v>2480</v>
      </c>
      <c r="AM394" s="342" t="s">
        <v>2466</v>
      </c>
      <c r="AN394" s="342" t="s">
        <v>2474</v>
      </c>
    </row>
    <row r="395" spans="1:40">
      <c r="A395" s="342" t="s">
        <v>1413</v>
      </c>
      <c r="B395" s="342">
        <v>0</v>
      </c>
      <c r="C395" s="343">
        <v>0</v>
      </c>
      <c r="D395" s="343">
        <v>500</v>
      </c>
      <c r="E395" s="343">
        <v>0</v>
      </c>
      <c r="F395" s="343">
        <v>3526</v>
      </c>
      <c r="G395" s="343">
        <v>0</v>
      </c>
      <c r="H395" s="343">
        <v>0</v>
      </c>
      <c r="I395" s="343">
        <v>0</v>
      </c>
      <c r="J395" s="343">
        <v>4026</v>
      </c>
      <c r="K395" s="343">
        <v>0</v>
      </c>
      <c r="L395" s="343">
        <v>0</v>
      </c>
      <c r="M395" s="343">
        <v>0</v>
      </c>
      <c r="N395" s="343">
        <v>0</v>
      </c>
      <c r="O395" s="343">
        <v>0</v>
      </c>
      <c r="P395" s="343">
        <v>0</v>
      </c>
      <c r="Q395" s="343">
        <v>0</v>
      </c>
      <c r="R395" s="343">
        <v>0</v>
      </c>
      <c r="S395" s="343">
        <v>0</v>
      </c>
      <c r="T395" s="343">
        <v>0</v>
      </c>
      <c r="U395" s="343">
        <v>0</v>
      </c>
      <c r="V395" s="343">
        <v>0</v>
      </c>
      <c r="W395" s="343">
        <v>0</v>
      </c>
      <c r="X395" s="343">
        <v>4026</v>
      </c>
      <c r="Y395" s="343">
        <v>0</v>
      </c>
      <c r="Z395" s="343">
        <v>122</v>
      </c>
      <c r="AA395" s="343">
        <v>0</v>
      </c>
      <c r="AB395" s="343">
        <v>0</v>
      </c>
      <c r="AC395" s="343">
        <v>0</v>
      </c>
      <c r="AD395" s="343">
        <v>0</v>
      </c>
      <c r="AE395" s="343">
        <v>0</v>
      </c>
      <c r="AF395" s="343">
        <v>0</v>
      </c>
      <c r="AG395" s="343">
        <v>0</v>
      </c>
      <c r="AH395" s="343">
        <v>122</v>
      </c>
      <c r="AI395" s="343">
        <v>0</v>
      </c>
      <c r="AJ395" s="343">
        <v>0</v>
      </c>
      <c r="AK395" s="343">
        <v>0</v>
      </c>
      <c r="AL395" s="342" t="s">
        <v>1411</v>
      </c>
      <c r="AM395" s="342" t="s">
        <v>2466</v>
      </c>
      <c r="AN395" s="342" t="s">
        <v>2474</v>
      </c>
    </row>
    <row r="396" spans="1:40">
      <c r="A396" s="342" t="s">
        <v>1567</v>
      </c>
      <c r="B396" s="342">
        <v>0</v>
      </c>
      <c r="C396" s="343">
        <v>0</v>
      </c>
      <c r="D396" s="343">
        <v>13061</v>
      </c>
      <c r="E396" s="343">
        <v>0</v>
      </c>
      <c r="F396" s="343">
        <v>7118</v>
      </c>
      <c r="G396" s="343">
        <v>0</v>
      </c>
      <c r="H396" s="343">
        <v>0</v>
      </c>
      <c r="I396" s="343">
        <v>0</v>
      </c>
      <c r="J396" s="343">
        <v>20179</v>
      </c>
      <c r="K396" s="343">
        <v>0</v>
      </c>
      <c r="L396" s="343">
        <v>0</v>
      </c>
      <c r="M396" s="343">
        <v>0</v>
      </c>
      <c r="N396" s="343">
        <v>0</v>
      </c>
      <c r="O396" s="343">
        <v>0</v>
      </c>
      <c r="P396" s="343">
        <v>0</v>
      </c>
      <c r="Q396" s="343">
        <v>0</v>
      </c>
      <c r="R396" s="343">
        <v>0</v>
      </c>
      <c r="S396" s="343">
        <v>0</v>
      </c>
      <c r="T396" s="343">
        <v>0</v>
      </c>
      <c r="U396" s="343">
        <v>0</v>
      </c>
      <c r="V396" s="343">
        <v>0</v>
      </c>
      <c r="W396" s="343">
        <v>0</v>
      </c>
      <c r="X396" s="343">
        <v>20179</v>
      </c>
      <c r="Y396" s="343">
        <v>0</v>
      </c>
      <c r="Z396" s="343">
        <v>59</v>
      </c>
      <c r="AA396" s="343">
        <v>0</v>
      </c>
      <c r="AB396" s="343">
        <v>0</v>
      </c>
      <c r="AC396" s="343">
        <v>0</v>
      </c>
      <c r="AD396" s="343">
        <v>0</v>
      </c>
      <c r="AE396" s="343">
        <v>0</v>
      </c>
      <c r="AF396" s="343">
        <v>0</v>
      </c>
      <c r="AG396" s="343">
        <v>0</v>
      </c>
      <c r="AH396" s="343">
        <v>59</v>
      </c>
      <c r="AI396" s="343">
        <v>0</v>
      </c>
      <c r="AJ396" s="343">
        <v>0</v>
      </c>
      <c r="AK396" s="343">
        <v>0</v>
      </c>
      <c r="AL396" s="342" t="s">
        <v>2481</v>
      </c>
      <c r="AM396" s="342" t="s">
        <v>2466</v>
      </c>
      <c r="AN396" s="342" t="s">
        <v>2474</v>
      </c>
    </row>
    <row r="397" spans="1:40">
      <c r="A397" s="342" t="s">
        <v>1546</v>
      </c>
      <c r="B397" s="342">
        <v>21095</v>
      </c>
      <c r="C397" s="343">
        <v>0</v>
      </c>
      <c r="D397" s="343">
        <v>3042</v>
      </c>
      <c r="E397" s="343">
        <v>0</v>
      </c>
      <c r="F397" s="343">
        <v>10437</v>
      </c>
      <c r="G397" s="343">
        <v>0</v>
      </c>
      <c r="H397" s="343">
        <v>3676</v>
      </c>
      <c r="I397" s="343">
        <v>0</v>
      </c>
      <c r="J397" s="343">
        <v>38250</v>
      </c>
      <c r="K397" s="343">
        <v>0</v>
      </c>
      <c r="L397" s="343">
        <v>219217</v>
      </c>
      <c r="M397" s="343">
        <v>0</v>
      </c>
      <c r="N397" s="343">
        <v>65669</v>
      </c>
      <c r="O397" s="343">
        <v>0</v>
      </c>
      <c r="P397" s="343">
        <v>78871</v>
      </c>
      <c r="Q397" s="343">
        <v>0</v>
      </c>
      <c r="R397" s="343">
        <v>0</v>
      </c>
      <c r="S397" s="343">
        <v>0</v>
      </c>
      <c r="T397" s="343">
        <v>1524</v>
      </c>
      <c r="U397" s="343">
        <v>0</v>
      </c>
      <c r="V397" s="343">
        <v>299612</v>
      </c>
      <c r="W397" s="343">
        <v>0</v>
      </c>
      <c r="X397" s="343">
        <v>337862</v>
      </c>
      <c r="Y397" s="343">
        <v>0</v>
      </c>
      <c r="Z397" s="343">
        <v>0</v>
      </c>
      <c r="AA397" s="343">
        <v>0</v>
      </c>
      <c r="AB397" s="343">
        <v>0</v>
      </c>
      <c r="AC397" s="343">
        <v>0</v>
      </c>
      <c r="AD397" s="343">
        <v>180515</v>
      </c>
      <c r="AE397" s="343">
        <v>0</v>
      </c>
      <c r="AF397" s="343">
        <v>0</v>
      </c>
      <c r="AG397" s="343">
        <v>0</v>
      </c>
      <c r="AH397" s="343">
        <v>180515</v>
      </c>
      <c r="AI397" s="343">
        <v>0</v>
      </c>
      <c r="AJ397" s="343">
        <v>0</v>
      </c>
      <c r="AK397" s="343">
        <v>0</v>
      </c>
      <c r="AL397" s="342" t="s">
        <v>1544</v>
      </c>
      <c r="AM397" s="342" t="s">
        <v>2466</v>
      </c>
      <c r="AN397" s="342" t="s">
        <v>2482</v>
      </c>
    </row>
    <row r="398" spans="1:40">
      <c r="A398" s="342" t="s">
        <v>2058</v>
      </c>
      <c r="B398" s="342">
        <v>0</v>
      </c>
      <c r="C398" s="343">
        <v>0</v>
      </c>
      <c r="D398" s="343">
        <v>19548</v>
      </c>
      <c r="E398" s="343">
        <v>0</v>
      </c>
      <c r="F398" s="343">
        <v>285</v>
      </c>
      <c r="G398" s="343">
        <v>0</v>
      </c>
      <c r="H398" s="343">
        <v>0</v>
      </c>
      <c r="I398" s="343">
        <v>0</v>
      </c>
      <c r="J398" s="343">
        <v>19833</v>
      </c>
      <c r="K398" s="343">
        <v>0</v>
      </c>
      <c r="L398" s="343">
        <v>10780</v>
      </c>
      <c r="M398" s="343">
        <v>0</v>
      </c>
      <c r="N398" s="343">
        <v>8196</v>
      </c>
      <c r="O398" s="343">
        <v>0</v>
      </c>
      <c r="P398" s="343">
        <v>0</v>
      </c>
      <c r="Q398" s="343">
        <v>0</v>
      </c>
      <c r="R398" s="343">
        <v>0</v>
      </c>
      <c r="S398" s="343">
        <v>0</v>
      </c>
      <c r="T398" s="343">
        <v>0</v>
      </c>
      <c r="U398" s="343">
        <v>0</v>
      </c>
      <c r="V398" s="343">
        <v>10780</v>
      </c>
      <c r="W398" s="343">
        <v>0</v>
      </c>
      <c r="X398" s="343">
        <v>30613</v>
      </c>
      <c r="Y398" s="343">
        <v>0</v>
      </c>
      <c r="Z398" s="343">
        <v>1500</v>
      </c>
      <c r="AA398" s="343">
        <v>0</v>
      </c>
      <c r="AB398" s="343">
        <v>0</v>
      </c>
      <c r="AC398" s="343">
        <v>0</v>
      </c>
      <c r="AD398" s="343">
        <v>0</v>
      </c>
      <c r="AE398" s="343">
        <v>0</v>
      </c>
      <c r="AF398" s="343">
        <v>0</v>
      </c>
      <c r="AG398" s="343">
        <v>0</v>
      </c>
      <c r="AH398" s="343">
        <v>1500</v>
      </c>
      <c r="AI398" s="343">
        <v>0</v>
      </c>
      <c r="AJ398" s="343">
        <v>0</v>
      </c>
      <c r="AK398" s="343">
        <v>0</v>
      </c>
      <c r="AL398" s="342" t="s">
        <v>2483</v>
      </c>
      <c r="AM398" s="342" t="s">
        <v>2466</v>
      </c>
      <c r="AN398" s="342" t="s">
        <v>2482</v>
      </c>
    </row>
    <row r="399" spans="1:40">
      <c r="A399" s="342" t="s">
        <v>2292</v>
      </c>
      <c r="B399" s="342">
        <v>0</v>
      </c>
      <c r="C399" s="343">
        <v>0</v>
      </c>
      <c r="D399" s="343">
        <v>11595</v>
      </c>
      <c r="E399" s="343">
        <v>0</v>
      </c>
      <c r="F399" s="343">
        <v>365</v>
      </c>
      <c r="G399" s="343">
        <v>0</v>
      </c>
      <c r="H399" s="343">
        <v>0</v>
      </c>
      <c r="I399" s="343">
        <v>0</v>
      </c>
      <c r="J399" s="343">
        <v>11960</v>
      </c>
      <c r="K399" s="343">
        <v>0</v>
      </c>
      <c r="L399" s="343">
        <v>48591</v>
      </c>
      <c r="M399" s="343">
        <v>0</v>
      </c>
      <c r="N399" s="343">
        <v>47591</v>
      </c>
      <c r="O399" s="343">
        <v>0</v>
      </c>
      <c r="P399" s="343">
        <v>0</v>
      </c>
      <c r="Q399" s="343">
        <v>0</v>
      </c>
      <c r="R399" s="343">
        <v>0</v>
      </c>
      <c r="S399" s="343">
        <v>0</v>
      </c>
      <c r="T399" s="343">
        <v>0</v>
      </c>
      <c r="U399" s="343">
        <v>0</v>
      </c>
      <c r="V399" s="343">
        <v>48591</v>
      </c>
      <c r="W399" s="343">
        <v>0</v>
      </c>
      <c r="X399" s="343">
        <v>60551</v>
      </c>
      <c r="Y399" s="343">
        <v>0</v>
      </c>
      <c r="Z399" s="343">
        <v>0</v>
      </c>
      <c r="AA399" s="343">
        <v>0</v>
      </c>
      <c r="AB399" s="343">
        <v>0</v>
      </c>
      <c r="AC399" s="343">
        <v>0</v>
      </c>
      <c r="AD399" s="343">
        <v>0</v>
      </c>
      <c r="AE399" s="343">
        <v>0</v>
      </c>
      <c r="AF399" s="343">
        <v>0</v>
      </c>
      <c r="AG399" s="343">
        <v>0</v>
      </c>
      <c r="AH399" s="343">
        <v>0</v>
      </c>
      <c r="AI399" s="343">
        <v>0</v>
      </c>
      <c r="AJ399" s="343">
        <v>0</v>
      </c>
      <c r="AK399" s="343">
        <v>0</v>
      </c>
      <c r="AL399" s="342" t="s">
        <v>2290</v>
      </c>
      <c r="AM399" s="342" t="s">
        <v>2466</v>
      </c>
      <c r="AN399" s="342" t="s">
        <v>2482</v>
      </c>
    </row>
    <row r="400" spans="1:40">
      <c r="A400" s="342" t="s">
        <v>1737</v>
      </c>
      <c r="B400" s="342">
        <v>0</v>
      </c>
      <c r="C400" s="343">
        <v>0</v>
      </c>
      <c r="D400" s="343">
        <v>8075</v>
      </c>
      <c r="E400" s="343">
        <v>0</v>
      </c>
      <c r="F400" s="343">
        <v>23411</v>
      </c>
      <c r="G400" s="343">
        <v>0</v>
      </c>
      <c r="H400" s="343">
        <v>739</v>
      </c>
      <c r="I400" s="343">
        <v>0</v>
      </c>
      <c r="J400" s="343">
        <v>32225</v>
      </c>
      <c r="K400" s="343">
        <v>0</v>
      </c>
      <c r="L400" s="343">
        <v>115695</v>
      </c>
      <c r="M400" s="343">
        <v>0</v>
      </c>
      <c r="N400" s="343">
        <v>57187</v>
      </c>
      <c r="O400" s="343">
        <v>0</v>
      </c>
      <c r="P400" s="343">
        <v>1750</v>
      </c>
      <c r="Q400" s="343">
        <v>0</v>
      </c>
      <c r="R400" s="343">
        <v>0</v>
      </c>
      <c r="S400" s="343">
        <v>0</v>
      </c>
      <c r="T400" s="343">
        <v>0</v>
      </c>
      <c r="U400" s="343">
        <v>0</v>
      </c>
      <c r="V400" s="343">
        <v>117445</v>
      </c>
      <c r="W400" s="343">
        <v>0</v>
      </c>
      <c r="X400" s="343">
        <v>149670</v>
      </c>
      <c r="Y400" s="343">
        <v>0</v>
      </c>
      <c r="Z400" s="343">
        <v>0</v>
      </c>
      <c r="AA400" s="343">
        <v>0</v>
      </c>
      <c r="AB400" s="343">
        <v>0</v>
      </c>
      <c r="AC400" s="343">
        <v>0</v>
      </c>
      <c r="AD400" s="343">
        <v>0</v>
      </c>
      <c r="AE400" s="343">
        <v>0</v>
      </c>
      <c r="AF400" s="343">
        <v>0</v>
      </c>
      <c r="AG400" s="343">
        <v>0</v>
      </c>
      <c r="AH400" s="343">
        <v>0</v>
      </c>
      <c r="AI400" s="343">
        <v>0</v>
      </c>
      <c r="AJ400" s="343">
        <v>0</v>
      </c>
      <c r="AK400" s="343">
        <v>0</v>
      </c>
      <c r="AL400" s="342" t="s">
        <v>1735</v>
      </c>
      <c r="AM400" s="342" t="s">
        <v>2466</v>
      </c>
      <c r="AN400" s="342" t="s">
        <v>2482</v>
      </c>
    </row>
    <row r="401" spans="1:40">
      <c r="A401" s="342" t="s">
        <v>2154</v>
      </c>
      <c r="B401" s="342">
        <v>0</v>
      </c>
      <c r="C401" s="343">
        <v>0</v>
      </c>
      <c r="D401" s="343">
        <v>19531</v>
      </c>
      <c r="E401" s="343">
        <v>0</v>
      </c>
      <c r="F401" s="343">
        <v>0</v>
      </c>
      <c r="G401" s="343">
        <v>0</v>
      </c>
      <c r="H401" s="343">
        <v>0</v>
      </c>
      <c r="I401" s="343">
        <v>0</v>
      </c>
      <c r="J401" s="343">
        <v>19531</v>
      </c>
      <c r="K401" s="343">
        <v>0</v>
      </c>
      <c r="L401" s="343">
        <v>42458</v>
      </c>
      <c r="M401" s="343">
        <v>0</v>
      </c>
      <c r="N401" s="343">
        <v>29868</v>
      </c>
      <c r="O401" s="343">
        <v>0</v>
      </c>
      <c r="P401" s="343">
        <v>38152</v>
      </c>
      <c r="Q401" s="343">
        <v>0</v>
      </c>
      <c r="R401" s="343">
        <v>83</v>
      </c>
      <c r="S401" s="343">
        <v>0</v>
      </c>
      <c r="T401" s="343">
        <v>0</v>
      </c>
      <c r="U401" s="343">
        <v>0</v>
      </c>
      <c r="V401" s="343">
        <v>80610</v>
      </c>
      <c r="W401" s="343">
        <v>0</v>
      </c>
      <c r="X401" s="343">
        <v>100141</v>
      </c>
      <c r="Y401" s="343">
        <v>0</v>
      </c>
      <c r="Z401" s="343">
        <v>0</v>
      </c>
      <c r="AA401" s="343">
        <v>0</v>
      </c>
      <c r="AB401" s="343">
        <v>0</v>
      </c>
      <c r="AC401" s="343">
        <v>0</v>
      </c>
      <c r="AD401" s="343">
        <v>0</v>
      </c>
      <c r="AE401" s="343">
        <v>0</v>
      </c>
      <c r="AF401" s="343">
        <v>0</v>
      </c>
      <c r="AG401" s="343">
        <v>0</v>
      </c>
      <c r="AH401" s="343">
        <v>0</v>
      </c>
      <c r="AI401" s="343">
        <v>0</v>
      </c>
      <c r="AJ401" s="343">
        <v>0</v>
      </c>
      <c r="AK401" s="343">
        <v>0</v>
      </c>
      <c r="AL401" s="342" t="s">
        <v>2152</v>
      </c>
      <c r="AM401" s="342" t="s">
        <v>2466</v>
      </c>
      <c r="AN401" s="342" t="s">
        <v>2482</v>
      </c>
    </row>
    <row r="402" spans="1:40">
      <c r="A402" s="342" t="s">
        <v>2268</v>
      </c>
      <c r="B402" s="342">
        <v>11416</v>
      </c>
      <c r="C402" s="343">
        <v>0</v>
      </c>
      <c r="D402" s="343">
        <v>184384</v>
      </c>
      <c r="E402" s="343">
        <v>0</v>
      </c>
      <c r="F402" s="343">
        <v>635</v>
      </c>
      <c r="G402" s="343">
        <v>0</v>
      </c>
      <c r="H402" s="343">
        <v>0</v>
      </c>
      <c r="I402" s="343">
        <v>0</v>
      </c>
      <c r="J402" s="343">
        <v>196435</v>
      </c>
      <c r="K402" s="343">
        <v>0</v>
      </c>
      <c r="L402" s="343">
        <v>68765</v>
      </c>
      <c r="M402" s="343">
        <v>0</v>
      </c>
      <c r="N402" s="343">
        <v>66064</v>
      </c>
      <c r="O402" s="343">
        <v>0</v>
      </c>
      <c r="P402" s="343">
        <v>37003</v>
      </c>
      <c r="Q402" s="343">
        <v>0</v>
      </c>
      <c r="R402" s="343">
        <v>0</v>
      </c>
      <c r="S402" s="343">
        <v>0</v>
      </c>
      <c r="T402" s="343">
        <v>0</v>
      </c>
      <c r="U402" s="343">
        <v>0</v>
      </c>
      <c r="V402" s="343">
        <v>105768</v>
      </c>
      <c r="W402" s="343">
        <v>0</v>
      </c>
      <c r="X402" s="343">
        <v>302203</v>
      </c>
      <c r="Y402" s="343">
        <v>0</v>
      </c>
      <c r="Z402" s="343">
        <v>0</v>
      </c>
      <c r="AA402" s="343">
        <v>0</v>
      </c>
      <c r="AB402" s="343">
        <v>0</v>
      </c>
      <c r="AC402" s="343">
        <v>0</v>
      </c>
      <c r="AD402" s="343">
        <v>2290</v>
      </c>
      <c r="AE402" s="343">
        <v>0</v>
      </c>
      <c r="AF402" s="343">
        <v>0</v>
      </c>
      <c r="AG402" s="343">
        <v>0</v>
      </c>
      <c r="AH402" s="343">
        <v>2290</v>
      </c>
      <c r="AI402" s="343">
        <v>0</v>
      </c>
      <c r="AJ402" s="343">
        <v>0</v>
      </c>
      <c r="AK402" s="343">
        <v>0</v>
      </c>
      <c r="AL402" s="342" t="s">
        <v>2266</v>
      </c>
      <c r="AM402" s="342" t="s">
        <v>2466</v>
      </c>
      <c r="AN402" s="342" t="s">
        <v>2482</v>
      </c>
    </row>
    <row r="403" spans="1:40">
      <c r="A403" s="342" t="s">
        <v>1276</v>
      </c>
      <c r="B403" s="342">
        <v>0</v>
      </c>
      <c r="C403" s="343">
        <v>0</v>
      </c>
      <c r="D403" s="343">
        <v>0</v>
      </c>
      <c r="E403" s="343">
        <v>0</v>
      </c>
      <c r="F403" s="343">
        <v>11</v>
      </c>
      <c r="G403" s="343">
        <v>0</v>
      </c>
      <c r="H403" s="343">
        <v>1071</v>
      </c>
      <c r="I403" s="343">
        <v>0</v>
      </c>
      <c r="J403" s="343">
        <v>1082</v>
      </c>
      <c r="K403" s="343">
        <v>0</v>
      </c>
      <c r="L403" s="343">
        <v>61196</v>
      </c>
      <c r="M403" s="343">
        <v>0</v>
      </c>
      <c r="N403" s="343">
        <v>39554</v>
      </c>
      <c r="O403" s="343">
        <v>0</v>
      </c>
      <c r="P403" s="343">
        <v>271</v>
      </c>
      <c r="Q403" s="343">
        <v>0</v>
      </c>
      <c r="R403" s="343">
        <v>0</v>
      </c>
      <c r="S403" s="343">
        <v>0</v>
      </c>
      <c r="T403" s="343">
        <v>0</v>
      </c>
      <c r="U403" s="343">
        <v>0</v>
      </c>
      <c r="V403" s="343">
        <v>61467</v>
      </c>
      <c r="W403" s="343">
        <v>0</v>
      </c>
      <c r="X403" s="343">
        <v>62549</v>
      </c>
      <c r="Y403" s="343">
        <v>0</v>
      </c>
      <c r="Z403" s="343">
        <v>0</v>
      </c>
      <c r="AA403" s="343">
        <v>0</v>
      </c>
      <c r="AB403" s="343">
        <v>0</v>
      </c>
      <c r="AC403" s="343">
        <v>0</v>
      </c>
      <c r="AD403" s="343">
        <v>8172</v>
      </c>
      <c r="AE403" s="343">
        <v>0</v>
      </c>
      <c r="AF403" s="343">
        <v>0</v>
      </c>
      <c r="AG403" s="343">
        <v>0</v>
      </c>
      <c r="AH403" s="343">
        <v>8172</v>
      </c>
      <c r="AI403" s="343">
        <v>0</v>
      </c>
      <c r="AJ403" s="343">
        <v>0</v>
      </c>
      <c r="AK403" s="343">
        <v>0</v>
      </c>
      <c r="AL403" s="342" t="s">
        <v>1274</v>
      </c>
      <c r="AM403" s="342" t="s">
        <v>2466</v>
      </c>
      <c r="AN403" s="342" t="s">
        <v>2482</v>
      </c>
    </row>
    <row r="404" spans="1:40">
      <c r="A404" s="342" t="s">
        <v>2280</v>
      </c>
      <c r="B404" s="342">
        <v>0</v>
      </c>
      <c r="C404" s="343">
        <v>0</v>
      </c>
      <c r="D404" s="343">
        <v>10155</v>
      </c>
      <c r="E404" s="343">
        <v>0</v>
      </c>
      <c r="F404" s="343">
        <v>16</v>
      </c>
      <c r="G404" s="343">
        <v>0</v>
      </c>
      <c r="H404" s="343">
        <v>0</v>
      </c>
      <c r="I404" s="343">
        <v>0</v>
      </c>
      <c r="J404" s="343">
        <v>10171</v>
      </c>
      <c r="K404" s="343">
        <v>0</v>
      </c>
      <c r="L404" s="343">
        <v>36623</v>
      </c>
      <c r="M404" s="343">
        <v>0</v>
      </c>
      <c r="N404" s="343">
        <v>36623</v>
      </c>
      <c r="O404" s="343">
        <v>0</v>
      </c>
      <c r="P404" s="343">
        <v>0</v>
      </c>
      <c r="Q404" s="343">
        <v>0</v>
      </c>
      <c r="R404" s="343">
        <v>0</v>
      </c>
      <c r="S404" s="343">
        <v>0</v>
      </c>
      <c r="T404" s="343">
        <v>0</v>
      </c>
      <c r="U404" s="343">
        <v>0</v>
      </c>
      <c r="V404" s="343">
        <v>36623</v>
      </c>
      <c r="W404" s="343">
        <v>0</v>
      </c>
      <c r="X404" s="343">
        <v>46794</v>
      </c>
      <c r="Y404" s="343">
        <v>0</v>
      </c>
      <c r="Z404" s="343">
        <v>0</v>
      </c>
      <c r="AA404" s="343">
        <v>0</v>
      </c>
      <c r="AB404" s="343">
        <v>0</v>
      </c>
      <c r="AC404" s="343">
        <v>0</v>
      </c>
      <c r="AD404" s="343">
        <v>0</v>
      </c>
      <c r="AE404" s="343">
        <v>0</v>
      </c>
      <c r="AF404" s="343">
        <v>0</v>
      </c>
      <c r="AG404" s="343">
        <v>0</v>
      </c>
      <c r="AH404" s="343">
        <v>0</v>
      </c>
      <c r="AI404" s="343">
        <v>0</v>
      </c>
      <c r="AJ404" s="343">
        <v>0</v>
      </c>
      <c r="AK404" s="343">
        <v>0</v>
      </c>
      <c r="AL404" s="342" t="s">
        <v>2278</v>
      </c>
      <c r="AM404" s="342" t="s">
        <v>2466</v>
      </c>
      <c r="AN404" s="342" t="s">
        <v>2482</v>
      </c>
    </row>
    <row r="405" spans="1:40">
      <c r="A405" s="342" t="s">
        <v>1821</v>
      </c>
      <c r="B405" s="342">
        <v>0</v>
      </c>
      <c r="C405" s="343">
        <v>0</v>
      </c>
      <c r="D405" s="343">
        <v>89467</v>
      </c>
      <c r="E405" s="343">
        <v>0</v>
      </c>
      <c r="F405" s="343">
        <v>8648</v>
      </c>
      <c r="G405" s="343">
        <v>0</v>
      </c>
      <c r="H405" s="343">
        <v>1824</v>
      </c>
      <c r="I405" s="343">
        <v>0</v>
      </c>
      <c r="J405" s="343">
        <v>99939</v>
      </c>
      <c r="K405" s="343">
        <v>0</v>
      </c>
      <c r="L405" s="343">
        <v>22519</v>
      </c>
      <c r="M405" s="343">
        <v>0</v>
      </c>
      <c r="N405" s="343">
        <v>21407</v>
      </c>
      <c r="O405" s="343">
        <v>0</v>
      </c>
      <c r="P405" s="343">
        <v>0</v>
      </c>
      <c r="Q405" s="343">
        <v>0</v>
      </c>
      <c r="R405" s="343">
        <v>0</v>
      </c>
      <c r="S405" s="343">
        <v>0</v>
      </c>
      <c r="T405" s="343">
        <v>0</v>
      </c>
      <c r="U405" s="343">
        <v>0</v>
      </c>
      <c r="V405" s="343">
        <v>22519</v>
      </c>
      <c r="W405" s="343">
        <v>0</v>
      </c>
      <c r="X405" s="343">
        <v>122458</v>
      </c>
      <c r="Y405" s="343">
        <v>0</v>
      </c>
      <c r="Z405" s="343">
        <v>0</v>
      </c>
      <c r="AA405" s="343">
        <v>0</v>
      </c>
      <c r="AB405" s="343">
        <v>0</v>
      </c>
      <c r="AC405" s="343">
        <v>0</v>
      </c>
      <c r="AD405" s="343">
        <v>0</v>
      </c>
      <c r="AE405" s="343">
        <v>0</v>
      </c>
      <c r="AF405" s="343">
        <v>0</v>
      </c>
      <c r="AG405" s="343">
        <v>0</v>
      </c>
      <c r="AH405" s="343">
        <v>0</v>
      </c>
      <c r="AI405" s="343">
        <v>0</v>
      </c>
      <c r="AJ405" s="343">
        <v>0</v>
      </c>
      <c r="AK405" s="343">
        <v>0</v>
      </c>
      <c r="AL405" s="342" t="s">
        <v>2484</v>
      </c>
      <c r="AM405" s="342" t="s">
        <v>2466</v>
      </c>
      <c r="AN405" s="342" t="s">
        <v>2482</v>
      </c>
    </row>
    <row r="406" spans="1:40">
      <c r="A406" s="342" t="s">
        <v>1848</v>
      </c>
      <c r="B406" s="342">
        <v>0</v>
      </c>
      <c r="C406" s="343">
        <v>0</v>
      </c>
      <c r="D406" s="343">
        <v>0</v>
      </c>
      <c r="E406" s="343">
        <v>0</v>
      </c>
      <c r="F406" s="343">
        <v>0</v>
      </c>
      <c r="G406" s="343">
        <v>0</v>
      </c>
      <c r="H406" s="343">
        <v>0</v>
      </c>
      <c r="I406" s="343">
        <v>0</v>
      </c>
      <c r="J406" s="343">
        <v>0</v>
      </c>
      <c r="K406" s="343">
        <v>0</v>
      </c>
      <c r="L406" s="343">
        <v>5074</v>
      </c>
      <c r="M406" s="343">
        <v>0</v>
      </c>
      <c r="N406" s="343">
        <v>2766</v>
      </c>
      <c r="O406" s="343">
        <v>0</v>
      </c>
      <c r="P406" s="343">
        <v>0</v>
      </c>
      <c r="Q406" s="343">
        <v>0</v>
      </c>
      <c r="R406" s="343">
        <v>0</v>
      </c>
      <c r="S406" s="343">
        <v>0</v>
      </c>
      <c r="T406" s="343">
        <v>0</v>
      </c>
      <c r="U406" s="343">
        <v>0</v>
      </c>
      <c r="V406" s="343">
        <v>5074</v>
      </c>
      <c r="W406" s="343">
        <v>0</v>
      </c>
      <c r="X406" s="343">
        <v>5074</v>
      </c>
      <c r="Y406" s="343">
        <v>0</v>
      </c>
      <c r="Z406" s="343">
        <v>0</v>
      </c>
      <c r="AA406" s="343">
        <v>0</v>
      </c>
      <c r="AB406" s="343">
        <v>0</v>
      </c>
      <c r="AC406" s="343">
        <v>0</v>
      </c>
      <c r="AD406" s="343">
        <v>0</v>
      </c>
      <c r="AE406" s="343">
        <v>0</v>
      </c>
      <c r="AF406" s="343">
        <v>0</v>
      </c>
      <c r="AG406" s="343">
        <v>0</v>
      </c>
      <c r="AH406" s="343">
        <v>0</v>
      </c>
      <c r="AI406" s="343">
        <v>0</v>
      </c>
      <c r="AJ406" s="343">
        <v>0</v>
      </c>
      <c r="AK406" s="343">
        <v>0</v>
      </c>
      <c r="AL406" s="342" t="s">
        <v>1846</v>
      </c>
      <c r="AM406" s="342" t="s">
        <v>2466</v>
      </c>
      <c r="AN406" s="342" t="s">
        <v>2482</v>
      </c>
    </row>
    <row r="407" spans="1:40">
      <c r="A407" s="342" t="s">
        <v>1452</v>
      </c>
      <c r="B407" s="342">
        <v>0</v>
      </c>
      <c r="C407" s="343">
        <v>0</v>
      </c>
      <c r="D407" s="343">
        <v>504</v>
      </c>
      <c r="E407" s="343">
        <v>0</v>
      </c>
      <c r="F407" s="343">
        <v>0</v>
      </c>
      <c r="G407" s="343">
        <v>0</v>
      </c>
      <c r="H407" s="343">
        <v>0</v>
      </c>
      <c r="I407" s="343">
        <v>0</v>
      </c>
      <c r="J407" s="343">
        <v>504</v>
      </c>
      <c r="K407" s="343">
        <v>0</v>
      </c>
      <c r="L407" s="343">
        <v>0</v>
      </c>
      <c r="M407" s="343">
        <v>0</v>
      </c>
      <c r="N407" s="343">
        <v>0</v>
      </c>
      <c r="O407" s="343">
        <v>0</v>
      </c>
      <c r="P407" s="343">
        <v>0</v>
      </c>
      <c r="Q407" s="343">
        <v>0</v>
      </c>
      <c r="R407" s="343">
        <v>0</v>
      </c>
      <c r="S407" s="343">
        <v>0</v>
      </c>
      <c r="T407" s="343">
        <v>0</v>
      </c>
      <c r="U407" s="343">
        <v>0</v>
      </c>
      <c r="V407" s="343">
        <v>0</v>
      </c>
      <c r="W407" s="343">
        <v>0</v>
      </c>
      <c r="X407" s="343">
        <v>504</v>
      </c>
      <c r="Y407" s="343">
        <v>0</v>
      </c>
      <c r="Z407" s="343">
        <v>0</v>
      </c>
      <c r="AA407" s="343">
        <v>0</v>
      </c>
      <c r="AB407" s="343">
        <v>0</v>
      </c>
      <c r="AC407" s="343">
        <v>0</v>
      </c>
      <c r="AD407" s="343">
        <v>0</v>
      </c>
      <c r="AE407" s="343">
        <v>0</v>
      </c>
      <c r="AF407" s="343">
        <v>0</v>
      </c>
      <c r="AG407" s="343">
        <v>0</v>
      </c>
      <c r="AH407" s="343">
        <v>0</v>
      </c>
      <c r="AI407" s="343">
        <v>0</v>
      </c>
      <c r="AJ407" s="343">
        <v>0</v>
      </c>
      <c r="AK407" s="343">
        <v>0</v>
      </c>
      <c r="AL407" s="342" t="s">
        <v>1450</v>
      </c>
      <c r="AM407" s="342" t="s">
        <v>2466</v>
      </c>
      <c r="AN407" s="342" t="s">
        <v>2485</v>
      </c>
    </row>
    <row r="408" spans="1:40">
      <c r="A408" s="342" t="s">
        <v>1839</v>
      </c>
      <c r="B408" s="342">
        <v>0</v>
      </c>
      <c r="C408" s="343">
        <v>0</v>
      </c>
      <c r="D408" s="343">
        <v>147071</v>
      </c>
      <c r="E408" s="343">
        <v>0</v>
      </c>
      <c r="F408" s="343">
        <v>0</v>
      </c>
      <c r="G408" s="343">
        <v>0</v>
      </c>
      <c r="H408" s="343">
        <v>0</v>
      </c>
      <c r="I408" s="343">
        <v>0</v>
      </c>
      <c r="J408" s="343">
        <v>147071</v>
      </c>
      <c r="K408" s="343">
        <v>0</v>
      </c>
      <c r="L408" s="343">
        <v>0</v>
      </c>
      <c r="M408" s="343">
        <v>0</v>
      </c>
      <c r="N408" s="343">
        <v>0</v>
      </c>
      <c r="O408" s="343">
        <v>0</v>
      </c>
      <c r="P408" s="343">
        <v>0</v>
      </c>
      <c r="Q408" s="343">
        <v>0</v>
      </c>
      <c r="R408" s="343">
        <v>0</v>
      </c>
      <c r="S408" s="343">
        <v>0</v>
      </c>
      <c r="T408" s="343">
        <v>0</v>
      </c>
      <c r="U408" s="343">
        <v>0</v>
      </c>
      <c r="V408" s="343">
        <v>0</v>
      </c>
      <c r="W408" s="343">
        <v>0</v>
      </c>
      <c r="X408" s="343">
        <v>147071</v>
      </c>
      <c r="Y408" s="343">
        <v>0</v>
      </c>
      <c r="Z408" s="343">
        <v>0</v>
      </c>
      <c r="AA408" s="343">
        <v>0</v>
      </c>
      <c r="AB408" s="343">
        <v>0</v>
      </c>
      <c r="AC408" s="343">
        <v>0</v>
      </c>
      <c r="AD408" s="343">
        <v>0</v>
      </c>
      <c r="AE408" s="343">
        <v>0</v>
      </c>
      <c r="AF408" s="343">
        <v>0</v>
      </c>
      <c r="AG408" s="343">
        <v>0</v>
      </c>
      <c r="AH408" s="343">
        <v>0</v>
      </c>
      <c r="AI408" s="343">
        <v>0</v>
      </c>
      <c r="AJ408" s="343">
        <v>0</v>
      </c>
      <c r="AK408" s="343">
        <v>0</v>
      </c>
      <c r="AL408" s="342" t="s">
        <v>1837</v>
      </c>
      <c r="AM408" s="342" t="s">
        <v>2466</v>
      </c>
      <c r="AN408" s="342" t="s">
        <v>2485</v>
      </c>
    </row>
    <row r="409" spans="1:40">
      <c r="A409" s="342" t="s">
        <v>2262</v>
      </c>
      <c r="B409" s="342">
        <v>0</v>
      </c>
      <c r="C409" s="343">
        <v>0</v>
      </c>
      <c r="D409" s="343">
        <v>13</v>
      </c>
      <c r="E409" s="343">
        <v>0</v>
      </c>
      <c r="F409" s="343">
        <v>76</v>
      </c>
      <c r="G409" s="343">
        <v>0</v>
      </c>
      <c r="H409" s="343">
        <v>0</v>
      </c>
      <c r="I409" s="343">
        <v>0</v>
      </c>
      <c r="J409" s="343">
        <v>89</v>
      </c>
      <c r="K409" s="343">
        <v>0</v>
      </c>
      <c r="L409" s="343">
        <v>0</v>
      </c>
      <c r="M409" s="343">
        <v>0</v>
      </c>
      <c r="N409" s="343">
        <v>0</v>
      </c>
      <c r="O409" s="343">
        <v>0</v>
      </c>
      <c r="P409" s="343">
        <v>0</v>
      </c>
      <c r="Q409" s="343">
        <v>0</v>
      </c>
      <c r="R409" s="343">
        <v>0</v>
      </c>
      <c r="S409" s="343">
        <v>0</v>
      </c>
      <c r="T409" s="343">
        <v>0</v>
      </c>
      <c r="U409" s="343">
        <v>0</v>
      </c>
      <c r="V409" s="343">
        <v>0</v>
      </c>
      <c r="W409" s="343">
        <v>0</v>
      </c>
      <c r="X409" s="343">
        <v>89</v>
      </c>
      <c r="Y409" s="343">
        <v>0</v>
      </c>
      <c r="Z409" s="343">
        <v>0</v>
      </c>
      <c r="AA409" s="343">
        <v>0</v>
      </c>
      <c r="AB409" s="343">
        <v>0</v>
      </c>
      <c r="AC409" s="343">
        <v>0</v>
      </c>
      <c r="AD409" s="343">
        <v>0</v>
      </c>
      <c r="AE409" s="343">
        <v>0</v>
      </c>
      <c r="AF409" s="343">
        <v>0</v>
      </c>
      <c r="AG409" s="343">
        <v>0</v>
      </c>
      <c r="AH409" s="343">
        <v>0</v>
      </c>
      <c r="AI409" s="343">
        <v>0</v>
      </c>
      <c r="AJ409" s="343">
        <v>0</v>
      </c>
      <c r="AK409" s="343">
        <v>0</v>
      </c>
      <c r="AL409" s="342" t="s">
        <v>2260</v>
      </c>
      <c r="AM409" s="342" t="s">
        <v>2466</v>
      </c>
      <c r="AN409" s="342" t="s">
        <v>2485</v>
      </c>
    </row>
    <row r="410" spans="1:40">
      <c r="A410" s="342" t="s">
        <v>2301</v>
      </c>
      <c r="B410" s="342">
        <v>0</v>
      </c>
      <c r="C410" s="343">
        <v>0</v>
      </c>
      <c r="D410" s="343">
        <v>0</v>
      </c>
      <c r="E410" s="343">
        <v>0</v>
      </c>
      <c r="F410" s="343">
        <v>0</v>
      </c>
      <c r="G410" s="343">
        <v>0</v>
      </c>
      <c r="H410" s="343">
        <v>0</v>
      </c>
      <c r="I410" s="343">
        <v>0</v>
      </c>
      <c r="J410" s="343">
        <v>0</v>
      </c>
      <c r="K410" s="343">
        <v>0</v>
      </c>
      <c r="L410" s="343">
        <v>0</v>
      </c>
      <c r="M410" s="343">
        <v>0</v>
      </c>
      <c r="N410" s="343">
        <v>0</v>
      </c>
      <c r="O410" s="343">
        <v>0</v>
      </c>
      <c r="P410" s="343">
        <v>0</v>
      </c>
      <c r="Q410" s="343">
        <v>0</v>
      </c>
      <c r="R410" s="343">
        <v>0</v>
      </c>
      <c r="S410" s="343">
        <v>0</v>
      </c>
      <c r="T410" s="343">
        <v>0</v>
      </c>
      <c r="U410" s="343">
        <v>0</v>
      </c>
      <c r="V410" s="343">
        <v>0</v>
      </c>
      <c r="W410" s="343">
        <v>0</v>
      </c>
      <c r="X410" s="343">
        <v>0</v>
      </c>
      <c r="Y410" s="343">
        <v>0</v>
      </c>
      <c r="Z410" s="343">
        <v>0</v>
      </c>
      <c r="AA410" s="343">
        <v>0</v>
      </c>
      <c r="AB410" s="343">
        <v>0</v>
      </c>
      <c r="AC410" s="343">
        <v>0</v>
      </c>
      <c r="AD410" s="343">
        <v>0</v>
      </c>
      <c r="AE410" s="343">
        <v>0</v>
      </c>
      <c r="AF410" s="343">
        <v>0</v>
      </c>
      <c r="AG410" s="343">
        <v>0</v>
      </c>
      <c r="AH410" s="343">
        <v>0</v>
      </c>
      <c r="AI410" s="343">
        <v>0</v>
      </c>
      <c r="AJ410" s="343">
        <v>0</v>
      </c>
      <c r="AK410" s="343">
        <v>0</v>
      </c>
      <c r="AL410" s="342" t="s">
        <v>2299</v>
      </c>
      <c r="AM410" s="342" t="s">
        <v>2466</v>
      </c>
      <c r="AN410" s="342" t="s">
        <v>2485</v>
      </c>
    </row>
    <row r="411" spans="1:40">
      <c r="A411" s="342" t="s">
        <v>1770</v>
      </c>
      <c r="B411" s="342">
        <v>0</v>
      </c>
      <c r="C411" s="343">
        <v>0</v>
      </c>
      <c r="D411" s="343">
        <v>0</v>
      </c>
      <c r="E411" s="343">
        <v>0</v>
      </c>
      <c r="F411" s="343">
        <v>0</v>
      </c>
      <c r="G411" s="343">
        <v>0</v>
      </c>
      <c r="H411" s="343">
        <v>0</v>
      </c>
      <c r="I411" s="343">
        <v>0</v>
      </c>
      <c r="J411" s="343">
        <v>0</v>
      </c>
      <c r="K411" s="343">
        <v>0</v>
      </c>
      <c r="L411" s="343">
        <v>0</v>
      </c>
      <c r="M411" s="343">
        <v>0</v>
      </c>
      <c r="N411" s="343">
        <v>0</v>
      </c>
      <c r="O411" s="343">
        <v>0</v>
      </c>
      <c r="P411" s="343">
        <v>0</v>
      </c>
      <c r="Q411" s="343">
        <v>0</v>
      </c>
      <c r="R411" s="343">
        <v>0</v>
      </c>
      <c r="S411" s="343">
        <v>0</v>
      </c>
      <c r="T411" s="343">
        <v>0</v>
      </c>
      <c r="U411" s="343">
        <v>0</v>
      </c>
      <c r="V411" s="343">
        <v>0</v>
      </c>
      <c r="W411" s="343">
        <v>0</v>
      </c>
      <c r="X411" s="343">
        <v>0</v>
      </c>
      <c r="Y411" s="343">
        <v>0</v>
      </c>
      <c r="Z411" s="343">
        <v>0</v>
      </c>
      <c r="AA411" s="343">
        <v>0</v>
      </c>
      <c r="AB411" s="343">
        <v>0</v>
      </c>
      <c r="AC411" s="343">
        <v>0</v>
      </c>
      <c r="AD411" s="343">
        <v>0</v>
      </c>
      <c r="AE411" s="343">
        <v>0</v>
      </c>
      <c r="AF411" s="343">
        <v>0</v>
      </c>
      <c r="AG411" s="343">
        <v>0</v>
      </c>
      <c r="AH411" s="343">
        <v>0</v>
      </c>
      <c r="AI411" s="343">
        <v>0</v>
      </c>
      <c r="AJ411" s="343">
        <v>0</v>
      </c>
      <c r="AK411" s="343">
        <v>0</v>
      </c>
      <c r="AL411" s="342" t="s">
        <v>1768</v>
      </c>
      <c r="AM411" s="342" t="s">
        <v>2466</v>
      </c>
      <c r="AN411" s="342" t="s">
        <v>2485</v>
      </c>
    </row>
    <row r="412" spans="1:40">
      <c r="A412" s="342" t="s">
        <v>1698</v>
      </c>
      <c r="B412" s="342">
        <v>0</v>
      </c>
      <c r="C412" s="343">
        <v>0</v>
      </c>
      <c r="D412" s="343">
        <v>1030</v>
      </c>
      <c r="E412" s="343">
        <v>0</v>
      </c>
      <c r="F412" s="343">
        <v>1011</v>
      </c>
      <c r="G412" s="343">
        <v>0</v>
      </c>
      <c r="H412" s="343">
        <v>0</v>
      </c>
      <c r="I412" s="343">
        <v>0</v>
      </c>
      <c r="J412" s="343">
        <v>2041</v>
      </c>
      <c r="K412" s="343">
        <v>0</v>
      </c>
      <c r="L412" s="343">
        <v>0</v>
      </c>
      <c r="M412" s="343">
        <v>0</v>
      </c>
      <c r="N412" s="343">
        <v>0</v>
      </c>
      <c r="O412" s="343">
        <v>0</v>
      </c>
      <c r="P412" s="343">
        <v>0</v>
      </c>
      <c r="Q412" s="343">
        <v>0</v>
      </c>
      <c r="R412" s="343">
        <v>0</v>
      </c>
      <c r="S412" s="343">
        <v>0</v>
      </c>
      <c r="T412" s="343">
        <v>0</v>
      </c>
      <c r="U412" s="343">
        <v>0</v>
      </c>
      <c r="V412" s="343">
        <v>0</v>
      </c>
      <c r="W412" s="343">
        <v>0</v>
      </c>
      <c r="X412" s="343">
        <v>2041</v>
      </c>
      <c r="Y412" s="343">
        <v>0</v>
      </c>
      <c r="Z412" s="343">
        <v>0</v>
      </c>
      <c r="AA412" s="343">
        <v>0</v>
      </c>
      <c r="AB412" s="343">
        <v>0</v>
      </c>
      <c r="AC412" s="343">
        <v>0</v>
      </c>
      <c r="AD412" s="343">
        <v>0</v>
      </c>
      <c r="AE412" s="343">
        <v>0</v>
      </c>
      <c r="AF412" s="343">
        <v>0</v>
      </c>
      <c r="AG412" s="343">
        <v>0</v>
      </c>
      <c r="AH412" s="343">
        <v>0</v>
      </c>
      <c r="AI412" s="343">
        <v>0</v>
      </c>
      <c r="AJ412" s="343">
        <v>0</v>
      </c>
      <c r="AK412" s="343">
        <v>0</v>
      </c>
      <c r="AL412" s="342" t="s">
        <v>1697</v>
      </c>
      <c r="AM412" s="342" t="s">
        <v>2466</v>
      </c>
      <c r="AN412" s="342" t="s">
        <v>2473</v>
      </c>
    </row>
    <row r="413" spans="1:40">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row>
    <row r="414" spans="1:40">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row>
    <row r="415" spans="1:40">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row>
    <row r="416" spans="1:40">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row>
    <row r="417" spans="1:22">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row>
    <row r="418" spans="1:22">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row>
    <row r="419" spans="1:22">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row>
    <row r="420" spans="1:22">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row>
    <row r="421" spans="1:22">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row>
    <row r="422" spans="1:22">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row>
    <row r="423" spans="1:22">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row>
    <row r="424" spans="1:22">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row>
    <row r="425" spans="1:22">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row>
    <row r="426" spans="1:22">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row>
    <row r="427" spans="1:22">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row>
    <row r="428" spans="1:22">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row>
    <row r="429" spans="1:22">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row>
    <row r="430" spans="1:22">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row>
    <row r="431" spans="1:22">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row>
    <row r="432" spans="1:22">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row>
    <row r="433" spans="1:22">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row>
    <row r="434" spans="1:22">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row>
    <row r="435" spans="1:22">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row>
    <row r="436" spans="1:22">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row>
    <row r="437" spans="1:22">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row>
    <row r="438" spans="1:22">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row>
  </sheetData>
  <sheetProtection sheet="1" objects="1" scenarios="1"/>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CF35-00CB-44D5-ABFF-C01F819DED7A}">
  <sheetPr codeName="Sheet13"/>
  <dimension ref="A1:AN437"/>
  <sheetViews>
    <sheetView showGridLines="0" workbookViewId="0">
      <pane xSplit="1" ySplit="2" topLeftCell="AC366" activePane="bottomRight" state="frozen"/>
      <selection pane="bottomRight" activeCell="B1" sqref="B1"/>
      <selection pane="bottomLeft" activeCell="D127" sqref="D127"/>
      <selection pane="topRight" activeCell="D127" sqref="D127"/>
    </sheetView>
  </sheetViews>
  <sheetFormatPr defaultRowHeight="15.6"/>
  <cols>
    <col min="1" max="1" width="12.109375" customWidth="1"/>
    <col min="2" max="40" width="17.33203125" customWidth="1"/>
  </cols>
  <sheetData>
    <row r="1" spans="1:40">
      <c r="A1" s="243"/>
      <c r="B1" s="243" t="s">
        <v>2394</v>
      </c>
      <c r="C1" s="243" t="s">
        <v>2395</v>
      </c>
      <c r="D1" s="243" t="s">
        <v>2396</v>
      </c>
      <c r="E1" s="243" t="s">
        <v>2397</v>
      </c>
      <c r="F1" s="243" t="s">
        <v>2398</v>
      </c>
      <c r="G1" s="243" t="s">
        <v>2399</v>
      </c>
      <c r="H1" s="243" t="s">
        <v>2400</v>
      </c>
      <c r="I1" s="243" t="s">
        <v>2401</v>
      </c>
      <c r="J1" s="243" t="s">
        <v>2402</v>
      </c>
      <c r="K1" s="243" t="s">
        <v>2403</v>
      </c>
      <c r="L1" s="243" t="s">
        <v>2404</v>
      </c>
      <c r="M1" s="243" t="s">
        <v>2405</v>
      </c>
      <c r="N1" s="243" t="s">
        <v>2406</v>
      </c>
      <c r="O1" s="243" t="s">
        <v>2407</v>
      </c>
      <c r="P1" s="243" t="s">
        <v>2408</v>
      </c>
      <c r="Q1" s="243" t="s">
        <v>2409</v>
      </c>
      <c r="R1" s="243" t="s">
        <v>2410</v>
      </c>
      <c r="S1" s="243" t="s">
        <v>2411</v>
      </c>
      <c r="T1" s="243" t="s">
        <v>2412</v>
      </c>
      <c r="U1" s="243" t="s">
        <v>2413</v>
      </c>
      <c r="V1" s="243" t="s">
        <v>2414</v>
      </c>
      <c r="W1" s="243" t="s">
        <v>2415</v>
      </c>
      <c r="X1" s="243" t="s">
        <v>2416</v>
      </c>
      <c r="Y1" s="243" t="s">
        <v>2417</v>
      </c>
      <c r="Z1" s="243" t="s">
        <v>2418</v>
      </c>
      <c r="AA1" s="243" t="s">
        <v>2419</v>
      </c>
      <c r="AB1" s="243" t="s">
        <v>2420</v>
      </c>
      <c r="AC1" s="243" t="s">
        <v>2421</v>
      </c>
      <c r="AD1" s="243" t="s">
        <v>2422</v>
      </c>
      <c r="AE1" s="243" t="s">
        <v>2423</v>
      </c>
      <c r="AF1" s="243" t="s">
        <v>2424</v>
      </c>
      <c r="AG1" s="243" t="s">
        <v>2425</v>
      </c>
      <c r="AH1" s="243" t="s">
        <v>2426</v>
      </c>
      <c r="AI1" s="243" t="s">
        <v>2427</v>
      </c>
      <c r="AJ1" s="243" t="s">
        <v>2428</v>
      </c>
      <c r="AK1" s="243" t="s">
        <v>2429</v>
      </c>
      <c r="AL1" s="243"/>
      <c r="AM1" s="243"/>
      <c r="AN1" s="243"/>
    </row>
    <row r="2" spans="1:40">
      <c r="A2" s="243" t="s">
        <v>1118</v>
      </c>
      <c r="B2" s="243" t="s">
        <v>2360</v>
      </c>
      <c r="C2" s="243" t="s">
        <v>2430</v>
      </c>
      <c r="D2" s="243" t="s">
        <v>139</v>
      </c>
      <c r="E2" s="243" t="s">
        <v>2431</v>
      </c>
      <c r="F2" s="243" t="s">
        <v>2361</v>
      </c>
      <c r="G2" s="243" t="s">
        <v>2432</v>
      </c>
      <c r="H2" s="243" t="s">
        <v>141</v>
      </c>
      <c r="I2" s="243" t="s">
        <v>2433</v>
      </c>
      <c r="J2" s="243" t="s">
        <v>142</v>
      </c>
      <c r="K2" s="243" t="s">
        <v>2434</v>
      </c>
      <c r="L2" s="243" t="s">
        <v>2362</v>
      </c>
      <c r="M2" s="243" t="s">
        <v>2435</v>
      </c>
      <c r="N2" s="243" t="s">
        <v>2436</v>
      </c>
      <c r="O2" s="243" t="s">
        <v>2437</v>
      </c>
      <c r="P2" s="243" t="s">
        <v>2363</v>
      </c>
      <c r="Q2" s="243" t="s">
        <v>2438</v>
      </c>
      <c r="R2" s="243" t="s">
        <v>2436</v>
      </c>
      <c r="S2" s="243" t="s">
        <v>2439</v>
      </c>
      <c r="T2" s="243" t="s">
        <v>2364</v>
      </c>
      <c r="U2" s="243" t="s">
        <v>2440</v>
      </c>
      <c r="V2" s="243" t="s">
        <v>151</v>
      </c>
      <c r="W2" s="243" t="s">
        <v>2441</v>
      </c>
      <c r="X2" s="243" t="s">
        <v>2442</v>
      </c>
      <c r="Y2" s="243" t="s">
        <v>2443</v>
      </c>
      <c r="Z2" s="243" t="s">
        <v>2365</v>
      </c>
      <c r="AA2" s="243" t="s">
        <v>2444</v>
      </c>
      <c r="AB2" s="243" t="s">
        <v>2366</v>
      </c>
      <c r="AC2" s="243" t="s">
        <v>2445</v>
      </c>
      <c r="AD2" s="243" t="s">
        <v>158</v>
      </c>
      <c r="AE2" s="243" t="s">
        <v>2446</v>
      </c>
      <c r="AF2" s="243" t="s">
        <v>2367</v>
      </c>
      <c r="AG2" s="243" t="s">
        <v>2447</v>
      </c>
      <c r="AH2" s="243" t="s">
        <v>2448</v>
      </c>
      <c r="AI2" s="243" t="s">
        <v>2449</v>
      </c>
      <c r="AJ2" s="243" t="s">
        <v>2450</v>
      </c>
      <c r="AK2" s="243" t="s">
        <v>2451</v>
      </c>
      <c r="AL2" s="243" t="s">
        <v>2452</v>
      </c>
      <c r="AM2" s="243" t="s">
        <v>2453</v>
      </c>
      <c r="AN2" s="243" t="s">
        <v>2454</v>
      </c>
    </row>
    <row r="3" spans="1:40">
      <c r="A3" s="342" t="s">
        <v>1588</v>
      </c>
      <c r="B3" s="343">
        <v>2700</v>
      </c>
      <c r="C3" s="343">
        <v>771</v>
      </c>
      <c r="D3" s="343">
        <v>5204</v>
      </c>
      <c r="E3" s="343">
        <v>18</v>
      </c>
      <c r="F3" s="343">
        <v>236</v>
      </c>
      <c r="G3" s="343">
        <v>0</v>
      </c>
      <c r="H3" s="343">
        <v>0</v>
      </c>
      <c r="I3" s="343">
        <v>0</v>
      </c>
      <c r="J3" s="343">
        <v>8140</v>
      </c>
      <c r="K3" s="343">
        <v>789</v>
      </c>
      <c r="L3" s="343">
        <v>504</v>
      </c>
      <c r="M3" s="343">
        <v>0</v>
      </c>
      <c r="N3" s="343">
        <v>0</v>
      </c>
      <c r="O3" s="343">
        <v>0</v>
      </c>
      <c r="P3" s="343">
        <v>0</v>
      </c>
      <c r="Q3" s="343">
        <v>0</v>
      </c>
      <c r="R3" s="343">
        <v>0</v>
      </c>
      <c r="S3" s="343">
        <v>0</v>
      </c>
      <c r="T3" s="343">
        <v>0</v>
      </c>
      <c r="U3" s="343">
        <v>0</v>
      </c>
      <c r="V3" s="343">
        <v>504</v>
      </c>
      <c r="W3" s="343">
        <v>0</v>
      </c>
      <c r="X3" s="343">
        <v>8644</v>
      </c>
      <c r="Y3" s="343">
        <v>789</v>
      </c>
      <c r="Z3" s="343">
        <v>0</v>
      </c>
      <c r="AA3" s="343">
        <v>0</v>
      </c>
      <c r="AB3" s="343">
        <v>0</v>
      </c>
      <c r="AC3" s="343">
        <v>0</v>
      </c>
      <c r="AD3" s="343">
        <v>0</v>
      </c>
      <c r="AE3" s="343">
        <v>0</v>
      </c>
      <c r="AF3" s="343">
        <v>0</v>
      </c>
      <c r="AG3" s="343">
        <v>0</v>
      </c>
      <c r="AH3" s="343">
        <v>0</v>
      </c>
      <c r="AI3" s="343">
        <v>0</v>
      </c>
      <c r="AJ3" s="343">
        <v>0</v>
      </c>
      <c r="AK3" s="343">
        <v>0</v>
      </c>
      <c r="AL3" s="342" t="s">
        <v>1586</v>
      </c>
      <c r="AM3" s="342" t="s">
        <v>2455</v>
      </c>
      <c r="AN3" s="342" t="s">
        <v>2455</v>
      </c>
    </row>
    <row r="4" spans="1:40">
      <c r="A4" s="342" t="s">
        <v>1785</v>
      </c>
      <c r="B4" s="343">
        <v>27</v>
      </c>
      <c r="C4" s="343">
        <v>0</v>
      </c>
      <c r="D4" s="343">
        <v>13872</v>
      </c>
      <c r="E4" s="343">
        <v>0</v>
      </c>
      <c r="F4" s="343">
        <v>1866</v>
      </c>
      <c r="G4" s="343">
        <v>0</v>
      </c>
      <c r="H4" s="343">
        <v>1913</v>
      </c>
      <c r="I4" s="343">
        <v>0</v>
      </c>
      <c r="J4" s="343">
        <v>17678</v>
      </c>
      <c r="K4" s="343">
        <v>0</v>
      </c>
      <c r="L4" s="343">
        <v>1560</v>
      </c>
      <c r="M4" s="343">
        <v>0</v>
      </c>
      <c r="N4" s="343">
        <v>0</v>
      </c>
      <c r="O4" s="343">
        <v>0</v>
      </c>
      <c r="P4" s="343">
        <v>0</v>
      </c>
      <c r="Q4" s="343">
        <v>0</v>
      </c>
      <c r="R4" s="343">
        <v>0</v>
      </c>
      <c r="S4" s="343">
        <v>0</v>
      </c>
      <c r="T4" s="343">
        <v>0</v>
      </c>
      <c r="U4" s="343">
        <v>0</v>
      </c>
      <c r="V4" s="343">
        <v>1560</v>
      </c>
      <c r="W4" s="343">
        <v>0</v>
      </c>
      <c r="X4" s="343">
        <v>19238</v>
      </c>
      <c r="Y4" s="343">
        <v>0</v>
      </c>
      <c r="Z4" s="343">
        <v>176</v>
      </c>
      <c r="AA4" s="343">
        <v>0</v>
      </c>
      <c r="AB4" s="343">
        <v>0</v>
      </c>
      <c r="AC4" s="343">
        <v>0</v>
      </c>
      <c r="AD4" s="343">
        <v>0</v>
      </c>
      <c r="AE4" s="343">
        <v>0</v>
      </c>
      <c r="AF4" s="343">
        <v>0</v>
      </c>
      <c r="AG4" s="343">
        <v>0</v>
      </c>
      <c r="AH4" s="343">
        <v>176</v>
      </c>
      <c r="AI4" s="343">
        <v>0</v>
      </c>
      <c r="AJ4" s="343">
        <v>0</v>
      </c>
      <c r="AK4" s="343">
        <v>0</v>
      </c>
      <c r="AL4" s="342" t="s">
        <v>1783</v>
      </c>
      <c r="AM4" s="342" t="s">
        <v>2455</v>
      </c>
      <c r="AN4" s="342" t="s">
        <v>2455</v>
      </c>
    </row>
    <row r="5" spans="1:40">
      <c r="A5" s="342" t="s">
        <v>1944</v>
      </c>
      <c r="B5" s="343">
        <v>0</v>
      </c>
      <c r="C5" s="343">
        <v>0</v>
      </c>
      <c r="D5" s="343">
        <v>8332</v>
      </c>
      <c r="E5" s="343">
        <v>0</v>
      </c>
      <c r="F5" s="343">
        <v>1412</v>
      </c>
      <c r="G5" s="343">
        <v>0</v>
      </c>
      <c r="H5" s="343">
        <v>221</v>
      </c>
      <c r="I5" s="343">
        <v>0</v>
      </c>
      <c r="J5" s="343">
        <v>9965</v>
      </c>
      <c r="K5" s="343">
        <v>0</v>
      </c>
      <c r="L5" s="343">
        <v>1023</v>
      </c>
      <c r="M5" s="343">
        <v>0</v>
      </c>
      <c r="N5" s="343">
        <v>0</v>
      </c>
      <c r="O5" s="343">
        <v>0</v>
      </c>
      <c r="P5" s="343">
        <v>0</v>
      </c>
      <c r="Q5" s="343">
        <v>0</v>
      </c>
      <c r="R5" s="343">
        <v>0</v>
      </c>
      <c r="S5" s="343">
        <v>0</v>
      </c>
      <c r="T5" s="343">
        <v>0</v>
      </c>
      <c r="U5" s="343">
        <v>0</v>
      </c>
      <c r="V5" s="343">
        <v>1023</v>
      </c>
      <c r="W5" s="343">
        <v>0</v>
      </c>
      <c r="X5" s="343">
        <v>10988</v>
      </c>
      <c r="Y5" s="343">
        <v>0</v>
      </c>
      <c r="Z5" s="343">
        <v>498</v>
      </c>
      <c r="AA5" s="343">
        <v>0</v>
      </c>
      <c r="AB5" s="343">
        <v>0</v>
      </c>
      <c r="AC5" s="343">
        <v>0</v>
      </c>
      <c r="AD5" s="343">
        <v>0</v>
      </c>
      <c r="AE5" s="343">
        <v>0</v>
      </c>
      <c r="AF5" s="343">
        <v>0</v>
      </c>
      <c r="AG5" s="343">
        <v>0</v>
      </c>
      <c r="AH5" s="343">
        <v>498</v>
      </c>
      <c r="AI5" s="343">
        <v>0</v>
      </c>
      <c r="AJ5" s="343">
        <v>0</v>
      </c>
      <c r="AK5" s="343">
        <v>0</v>
      </c>
      <c r="AL5" s="342" t="s">
        <v>1942</v>
      </c>
      <c r="AM5" s="342" t="s">
        <v>2455</v>
      </c>
      <c r="AN5" s="342" t="s">
        <v>2455</v>
      </c>
    </row>
    <row r="6" spans="1:40">
      <c r="A6" s="342" t="s">
        <v>2103</v>
      </c>
      <c r="B6" s="343">
        <v>303</v>
      </c>
      <c r="C6" s="343">
        <v>0</v>
      </c>
      <c r="D6" s="343">
        <v>19870</v>
      </c>
      <c r="E6" s="343">
        <v>0</v>
      </c>
      <c r="F6" s="343">
        <v>1532</v>
      </c>
      <c r="G6" s="343">
        <v>0</v>
      </c>
      <c r="H6" s="343">
        <v>32</v>
      </c>
      <c r="I6" s="343">
        <v>0</v>
      </c>
      <c r="J6" s="343">
        <v>21737</v>
      </c>
      <c r="K6" s="343">
        <v>0</v>
      </c>
      <c r="L6" s="343">
        <v>816</v>
      </c>
      <c r="M6" s="343">
        <v>0</v>
      </c>
      <c r="N6" s="343">
        <v>0</v>
      </c>
      <c r="O6" s="343">
        <v>0</v>
      </c>
      <c r="P6" s="343">
        <v>0</v>
      </c>
      <c r="Q6" s="343">
        <v>0</v>
      </c>
      <c r="R6" s="343">
        <v>0</v>
      </c>
      <c r="S6" s="343">
        <v>0</v>
      </c>
      <c r="T6" s="343">
        <v>0</v>
      </c>
      <c r="U6" s="343">
        <v>0</v>
      </c>
      <c r="V6" s="343">
        <v>816</v>
      </c>
      <c r="W6" s="343">
        <v>0</v>
      </c>
      <c r="X6" s="343">
        <v>22553</v>
      </c>
      <c r="Y6" s="343">
        <v>0</v>
      </c>
      <c r="Z6" s="343">
        <v>293</v>
      </c>
      <c r="AA6" s="343">
        <v>0</v>
      </c>
      <c r="AB6" s="343">
        <v>0</v>
      </c>
      <c r="AC6" s="343">
        <v>0</v>
      </c>
      <c r="AD6" s="343">
        <v>0</v>
      </c>
      <c r="AE6" s="343">
        <v>0</v>
      </c>
      <c r="AF6" s="343">
        <v>0</v>
      </c>
      <c r="AG6" s="343">
        <v>0</v>
      </c>
      <c r="AH6" s="343">
        <v>293</v>
      </c>
      <c r="AI6" s="343">
        <v>0</v>
      </c>
      <c r="AJ6" s="343">
        <v>0</v>
      </c>
      <c r="AK6" s="343">
        <v>0</v>
      </c>
      <c r="AL6" s="342" t="s">
        <v>2101</v>
      </c>
      <c r="AM6" s="342" t="s">
        <v>2455</v>
      </c>
      <c r="AN6" s="342" t="s">
        <v>2455</v>
      </c>
    </row>
    <row r="7" spans="1:40">
      <c r="A7" s="342" t="s">
        <v>1373</v>
      </c>
      <c r="B7" s="343">
        <v>0</v>
      </c>
      <c r="C7" s="343">
        <v>0</v>
      </c>
      <c r="D7" s="343">
        <v>22552</v>
      </c>
      <c r="E7" s="343">
        <v>5083</v>
      </c>
      <c r="F7" s="343">
        <v>91</v>
      </c>
      <c r="G7" s="343">
        <v>0</v>
      </c>
      <c r="H7" s="343">
        <v>0</v>
      </c>
      <c r="I7" s="343">
        <v>0</v>
      </c>
      <c r="J7" s="343">
        <v>22643</v>
      </c>
      <c r="K7" s="343">
        <v>5083</v>
      </c>
      <c r="L7" s="343">
        <v>653</v>
      </c>
      <c r="M7" s="343">
        <v>14</v>
      </c>
      <c r="N7" s="343">
        <v>0</v>
      </c>
      <c r="O7" s="343">
        <v>0</v>
      </c>
      <c r="P7" s="343">
        <v>0</v>
      </c>
      <c r="Q7" s="343">
        <v>0</v>
      </c>
      <c r="R7" s="343">
        <v>0</v>
      </c>
      <c r="S7" s="343">
        <v>0</v>
      </c>
      <c r="T7" s="343">
        <v>0</v>
      </c>
      <c r="U7" s="343">
        <v>0</v>
      </c>
      <c r="V7" s="343">
        <v>653</v>
      </c>
      <c r="W7" s="343">
        <v>14</v>
      </c>
      <c r="X7" s="343">
        <v>23296</v>
      </c>
      <c r="Y7" s="343">
        <v>5083</v>
      </c>
      <c r="Z7" s="343">
        <v>3181</v>
      </c>
      <c r="AA7" s="343">
        <v>560</v>
      </c>
      <c r="AB7" s="343">
        <v>0</v>
      </c>
      <c r="AC7" s="343">
        <v>0</v>
      </c>
      <c r="AD7" s="343">
        <v>0</v>
      </c>
      <c r="AE7" s="343">
        <v>0</v>
      </c>
      <c r="AF7" s="343">
        <v>0</v>
      </c>
      <c r="AG7" s="343">
        <v>0</v>
      </c>
      <c r="AH7" s="343">
        <v>3181</v>
      </c>
      <c r="AI7" s="343">
        <v>560</v>
      </c>
      <c r="AJ7" s="343">
        <v>0</v>
      </c>
      <c r="AK7" s="343">
        <v>0</v>
      </c>
      <c r="AL7" s="342" t="s">
        <v>1371</v>
      </c>
      <c r="AM7" s="342" t="s">
        <v>2455</v>
      </c>
      <c r="AN7" s="342" t="s">
        <v>2455</v>
      </c>
    </row>
    <row r="8" spans="1:40">
      <c r="A8" s="342" t="s">
        <v>1558</v>
      </c>
      <c r="B8" s="343">
        <v>17</v>
      </c>
      <c r="C8" s="343">
        <v>0</v>
      </c>
      <c r="D8" s="343">
        <v>17218</v>
      </c>
      <c r="E8" s="343">
        <v>0</v>
      </c>
      <c r="F8" s="343">
        <v>1422</v>
      </c>
      <c r="G8" s="343">
        <v>0</v>
      </c>
      <c r="H8" s="343">
        <v>5</v>
      </c>
      <c r="I8" s="343">
        <v>0</v>
      </c>
      <c r="J8" s="343">
        <v>18662</v>
      </c>
      <c r="K8" s="343">
        <v>0</v>
      </c>
      <c r="L8" s="343">
        <v>504</v>
      </c>
      <c r="M8" s="343">
        <v>0</v>
      </c>
      <c r="N8" s="343">
        <v>0</v>
      </c>
      <c r="O8" s="343">
        <v>0</v>
      </c>
      <c r="P8" s="343">
        <v>0</v>
      </c>
      <c r="Q8" s="343">
        <v>0</v>
      </c>
      <c r="R8" s="343">
        <v>0</v>
      </c>
      <c r="S8" s="343">
        <v>0</v>
      </c>
      <c r="T8" s="343">
        <v>0</v>
      </c>
      <c r="U8" s="343">
        <v>0</v>
      </c>
      <c r="V8" s="343">
        <v>504</v>
      </c>
      <c r="W8" s="343">
        <v>0</v>
      </c>
      <c r="X8" s="343">
        <v>19166</v>
      </c>
      <c r="Y8" s="343">
        <v>0</v>
      </c>
      <c r="Z8" s="343">
        <v>11990</v>
      </c>
      <c r="AA8" s="343">
        <v>0</v>
      </c>
      <c r="AB8" s="343">
        <v>0</v>
      </c>
      <c r="AC8" s="343">
        <v>0</v>
      </c>
      <c r="AD8" s="343">
        <v>0</v>
      </c>
      <c r="AE8" s="343">
        <v>0</v>
      </c>
      <c r="AF8" s="343">
        <v>0</v>
      </c>
      <c r="AG8" s="343">
        <v>0</v>
      </c>
      <c r="AH8" s="343">
        <v>11990</v>
      </c>
      <c r="AI8" s="343">
        <v>0</v>
      </c>
      <c r="AJ8" s="343">
        <v>0</v>
      </c>
      <c r="AK8" s="343">
        <v>0</v>
      </c>
      <c r="AL8" s="342" t="s">
        <v>1556</v>
      </c>
      <c r="AM8" s="342" t="s">
        <v>2455</v>
      </c>
      <c r="AN8" s="342" t="s">
        <v>2455</v>
      </c>
    </row>
    <row r="9" spans="1:40">
      <c r="A9" s="342" t="s">
        <v>2226</v>
      </c>
      <c r="B9" s="343">
        <v>4342</v>
      </c>
      <c r="C9" s="343">
        <v>0</v>
      </c>
      <c r="D9" s="343">
        <v>17009</v>
      </c>
      <c r="E9" s="343">
        <v>0</v>
      </c>
      <c r="F9" s="343">
        <v>1264</v>
      </c>
      <c r="G9" s="343">
        <v>0</v>
      </c>
      <c r="H9" s="343">
        <v>100</v>
      </c>
      <c r="I9" s="343">
        <v>0</v>
      </c>
      <c r="J9" s="343">
        <v>22715</v>
      </c>
      <c r="K9" s="343">
        <v>0</v>
      </c>
      <c r="L9" s="343">
        <v>999</v>
      </c>
      <c r="M9" s="343">
        <v>0</v>
      </c>
      <c r="N9" s="343">
        <v>0</v>
      </c>
      <c r="O9" s="343">
        <v>0</v>
      </c>
      <c r="P9" s="343">
        <v>23166</v>
      </c>
      <c r="Q9" s="343">
        <v>0</v>
      </c>
      <c r="R9" s="343">
        <v>0</v>
      </c>
      <c r="S9" s="343">
        <v>0</v>
      </c>
      <c r="T9" s="343">
        <v>0</v>
      </c>
      <c r="U9" s="343">
        <v>0</v>
      </c>
      <c r="V9" s="343">
        <v>24165</v>
      </c>
      <c r="W9" s="343">
        <v>0</v>
      </c>
      <c r="X9" s="343">
        <v>46880</v>
      </c>
      <c r="Y9" s="343">
        <v>0</v>
      </c>
      <c r="Z9" s="343">
        <v>2202</v>
      </c>
      <c r="AA9" s="343">
        <v>0</v>
      </c>
      <c r="AB9" s="343">
        <v>0</v>
      </c>
      <c r="AC9" s="343">
        <v>0</v>
      </c>
      <c r="AD9" s="343">
        <v>0</v>
      </c>
      <c r="AE9" s="343">
        <v>0</v>
      </c>
      <c r="AF9" s="343">
        <v>0</v>
      </c>
      <c r="AG9" s="343">
        <v>0</v>
      </c>
      <c r="AH9" s="343">
        <v>2202</v>
      </c>
      <c r="AI9" s="343">
        <v>0</v>
      </c>
      <c r="AJ9" s="343">
        <v>0</v>
      </c>
      <c r="AK9" s="343">
        <v>0</v>
      </c>
      <c r="AL9" s="342" t="s">
        <v>2224</v>
      </c>
      <c r="AM9" s="342" t="s">
        <v>2455</v>
      </c>
      <c r="AN9" s="342" t="s">
        <v>2455</v>
      </c>
    </row>
    <row r="10" spans="1:40">
      <c r="A10" s="342" t="s">
        <v>1197</v>
      </c>
      <c r="B10" s="343">
        <v>908</v>
      </c>
      <c r="C10" s="343">
        <v>0</v>
      </c>
      <c r="D10" s="343">
        <v>2945</v>
      </c>
      <c r="E10" s="343">
        <v>0</v>
      </c>
      <c r="F10" s="343">
        <v>499</v>
      </c>
      <c r="G10" s="343">
        <v>0</v>
      </c>
      <c r="H10" s="343">
        <v>65</v>
      </c>
      <c r="I10" s="343">
        <v>0</v>
      </c>
      <c r="J10" s="343">
        <v>4417</v>
      </c>
      <c r="K10" s="343">
        <v>0</v>
      </c>
      <c r="L10" s="343">
        <v>2150</v>
      </c>
      <c r="M10" s="343">
        <v>0</v>
      </c>
      <c r="N10" s="343">
        <v>4</v>
      </c>
      <c r="O10" s="343">
        <v>0</v>
      </c>
      <c r="P10" s="343">
        <v>0</v>
      </c>
      <c r="Q10" s="343">
        <v>0</v>
      </c>
      <c r="R10" s="343">
        <v>0</v>
      </c>
      <c r="S10" s="343">
        <v>0</v>
      </c>
      <c r="T10" s="343">
        <v>0</v>
      </c>
      <c r="U10" s="343">
        <v>0</v>
      </c>
      <c r="V10" s="343">
        <v>2150</v>
      </c>
      <c r="W10" s="343">
        <v>0</v>
      </c>
      <c r="X10" s="343">
        <v>6567</v>
      </c>
      <c r="Y10" s="343">
        <v>0</v>
      </c>
      <c r="Z10" s="343">
        <v>1241</v>
      </c>
      <c r="AA10" s="343">
        <v>0</v>
      </c>
      <c r="AB10" s="343">
        <v>0</v>
      </c>
      <c r="AC10" s="343">
        <v>0</v>
      </c>
      <c r="AD10" s="343">
        <v>0</v>
      </c>
      <c r="AE10" s="343">
        <v>0</v>
      </c>
      <c r="AF10" s="343">
        <v>0</v>
      </c>
      <c r="AG10" s="343">
        <v>0</v>
      </c>
      <c r="AH10" s="343">
        <v>1241</v>
      </c>
      <c r="AI10" s="343">
        <v>0</v>
      </c>
      <c r="AJ10" s="343">
        <v>0</v>
      </c>
      <c r="AK10" s="343">
        <v>0</v>
      </c>
      <c r="AL10" s="342" t="s">
        <v>1195</v>
      </c>
      <c r="AM10" s="342" t="s">
        <v>2455</v>
      </c>
      <c r="AN10" s="342" t="s">
        <v>2455</v>
      </c>
    </row>
    <row r="11" spans="1:40">
      <c r="A11" s="342" t="s">
        <v>1200</v>
      </c>
      <c r="B11" s="343">
        <v>1589</v>
      </c>
      <c r="C11" s="343">
        <v>0</v>
      </c>
      <c r="D11" s="343">
        <v>36890</v>
      </c>
      <c r="E11" s="343">
        <v>7148</v>
      </c>
      <c r="F11" s="343">
        <v>793</v>
      </c>
      <c r="G11" s="343">
        <v>0</v>
      </c>
      <c r="H11" s="343">
        <v>467</v>
      </c>
      <c r="I11" s="343">
        <v>0</v>
      </c>
      <c r="J11" s="343">
        <v>39739</v>
      </c>
      <c r="K11" s="343">
        <v>7148</v>
      </c>
      <c r="L11" s="343">
        <v>817</v>
      </c>
      <c r="M11" s="343">
        <v>817</v>
      </c>
      <c r="N11" s="343">
        <v>0</v>
      </c>
      <c r="O11" s="343">
        <v>0</v>
      </c>
      <c r="P11" s="343">
        <v>26</v>
      </c>
      <c r="Q11" s="343">
        <v>26</v>
      </c>
      <c r="R11" s="343">
        <v>0</v>
      </c>
      <c r="S11" s="343">
        <v>0</v>
      </c>
      <c r="T11" s="343">
        <v>0</v>
      </c>
      <c r="U11" s="343">
        <v>0</v>
      </c>
      <c r="V11" s="343">
        <v>843</v>
      </c>
      <c r="W11" s="343">
        <v>843</v>
      </c>
      <c r="X11" s="343">
        <v>40582</v>
      </c>
      <c r="Y11" s="343">
        <v>7148</v>
      </c>
      <c r="Z11" s="343">
        <v>30</v>
      </c>
      <c r="AA11" s="343">
        <v>0</v>
      </c>
      <c r="AB11" s="343">
        <v>0</v>
      </c>
      <c r="AC11" s="343">
        <v>0</v>
      </c>
      <c r="AD11" s="343">
        <v>22</v>
      </c>
      <c r="AE11" s="343">
        <v>22</v>
      </c>
      <c r="AF11" s="343">
        <v>0</v>
      </c>
      <c r="AG11" s="343">
        <v>0</v>
      </c>
      <c r="AH11" s="343">
        <v>52</v>
      </c>
      <c r="AI11" s="343">
        <v>22</v>
      </c>
      <c r="AJ11" s="343">
        <v>0</v>
      </c>
      <c r="AK11" s="343">
        <v>0</v>
      </c>
      <c r="AL11" s="342" t="s">
        <v>1198</v>
      </c>
      <c r="AM11" s="342" t="s">
        <v>2455</v>
      </c>
      <c r="AN11" s="342" t="s">
        <v>2455</v>
      </c>
    </row>
    <row r="12" spans="1:40">
      <c r="A12" s="342" t="s">
        <v>1669</v>
      </c>
      <c r="B12" s="343">
        <v>356</v>
      </c>
      <c r="C12" s="343">
        <v>356</v>
      </c>
      <c r="D12" s="343">
        <v>50306</v>
      </c>
      <c r="E12" s="343">
        <v>17712</v>
      </c>
      <c r="F12" s="343">
        <v>1098</v>
      </c>
      <c r="G12" s="343">
        <v>384</v>
      </c>
      <c r="H12" s="343">
        <v>1212</v>
      </c>
      <c r="I12" s="343">
        <v>0</v>
      </c>
      <c r="J12" s="343">
        <v>52972</v>
      </c>
      <c r="K12" s="343">
        <v>18452</v>
      </c>
      <c r="L12" s="343">
        <v>3668</v>
      </c>
      <c r="M12" s="343">
        <v>0</v>
      </c>
      <c r="N12" s="343">
        <v>0</v>
      </c>
      <c r="O12" s="343">
        <v>0</v>
      </c>
      <c r="P12" s="343">
        <v>0</v>
      </c>
      <c r="Q12" s="343">
        <v>0</v>
      </c>
      <c r="R12" s="343">
        <v>0</v>
      </c>
      <c r="S12" s="343">
        <v>0</v>
      </c>
      <c r="T12" s="343">
        <v>0</v>
      </c>
      <c r="U12" s="343">
        <v>0</v>
      </c>
      <c r="V12" s="343">
        <v>3668</v>
      </c>
      <c r="W12" s="343">
        <v>0</v>
      </c>
      <c r="X12" s="343">
        <v>56640</v>
      </c>
      <c r="Y12" s="343">
        <v>18452</v>
      </c>
      <c r="Z12" s="343">
        <v>4110</v>
      </c>
      <c r="AA12" s="343">
        <v>3414</v>
      </c>
      <c r="AB12" s="343">
        <v>0</v>
      </c>
      <c r="AC12" s="343">
        <v>0</v>
      </c>
      <c r="AD12" s="343">
        <v>324</v>
      </c>
      <c r="AE12" s="343">
        <v>0</v>
      </c>
      <c r="AF12" s="343">
        <v>0</v>
      </c>
      <c r="AG12" s="343">
        <v>0</v>
      </c>
      <c r="AH12" s="343">
        <v>4434</v>
      </c>
      <c r="AI12" s="343">
        <v>3414</v>
      </c>
      <c r="AJ12" s="343">
        <v>0</v>
      </c>
      <c r="AK12" s="343">
        <v>0</v>
      </c>
      <c r="AL12" s="342" t="s">
        <v>1667</v>
      </c>
      <c r="AM12" s="342" t="s">
        <v>2455</v>
      </c>
      <c r="AN12" s="342" t="s">
        <v>2455</v>
      </c>
    </row>
    <row r="13" spans="1:40">
      <c r="A13" s="342" t="s">
        <v>1456</v>
      </c>
      <c r="B13" s="343">
        <v>7574</v>
      </c>
      <c r="C13" s="343">
        <v>7395</v>
      </c>
      <c r="D13" s="343">
        <v>26625</v>
      </c>
      <c r="E13" s="343">
        <v>6465</v>
      </c>
      <c r="F13" s="343">
        <v>2183</v>
      </c>
      <c r="G13" s="343">
        <v>0</v>
      </c>
      <c r="H13" s="343">
        <v>0</v>
      </c>
      <c r="I13" s="343">
        <v>0</v>
      </c>
      <c r="J13" s="343">
        <v>36382</v>
      </c>
      <c r="K13" s="343">
        <v>13860</v>
      </c>
      <c r="L13" s="343">
        <v>2488</v>
      </c>
      <c r="M13" s="343">
        <v>0</v>
      </c>
      <c r="N13" s="343">
        <v>0</v>
      </c>
      <c r="O13" s="343">
        <v>0</v>
      </c>
      <c r="P13" s="343">
        <v>0</v>
      </c>
      <c r="Q13" s="343">
        <v>0</v>
      </c>
      <c r="R13" s="343">
        <v>0</v>
      </c>
      <c r="S13" s="343">
        <v>0</v>
      </c>
      <c r="T13" s="343">
        <v>0</v>
      </c>
      <c r="U13" s="343">
        <v>0</v>
      </c>
      <c r="V13" s="343">
        <v>2488</v>
      </c>
      <c r="W13" s="343">
        <v>0</v>
      </c>
      <c r="X13" s="343">
        <v>38870</v>
      </c>
      <c r="Y13" s="343">
        <v>13860</v>
      </c>
      <c r="Z13" s="343">
        <v>4783</v>
      </c>
      <c r="AA13" s="343">
        <v>1953</v>
      </c>
      <c r="AB13" s="343">
        <v>0</v>
      </c>
      <c r="AC13" s="343">
        <v>0</v>
      </c>
      <c r="AD13" s="343">
        <v>35</v>
      </c>
      <c r="AE13" s="343">
        <v>0</v>
      </c>
      <c r="AF13" s="343">
        <v>0</v>
      </c>
      <c r="AG13" s="343">
        <v>0</v>
      </c>
      <c r="AH13" s="343">
        <v>4818</v>
      </c>
      <c r="AI13" s="343">
        <v>1953</v>
      </c>
      <c r="AJ13" s="343">
        <v>0</v>
      </c>
      <c r="AK13" s="343">
        <v>0</v>
      </c>
      <c r="AL13" s="342" t="s">
        <v>1454</v>
      </c>
      <c r="AM13" s="342" t="s">
        <v>2455</v>
      </c>
      <c r="AN13" s="342" t="s">
        <v>2455</v>
      </c>
    </row>
    <row r="14" spans="1:40">
      <c r="A14" s="342" t="s">
        <v>1827</v>
      </c>
      <c r="B14" s="343">
        <v>1164</v>
      </c>
      <c r="C14" s="343">
        <v>0</v>
      </c>
      <c r="D14" s="343">
        <v>10709</v>
      </c>
      <c r="E14" s="343">
        <v>0</v>
      </c>
      <c r="F14" s="343">
        <v>692</v>
      </c>
      <c r="G14" s="343">
        <v>0</v>
      </c>
      <c r="H14" s="343">
        <v>197</v>
      </c>
      <c r="I14" s="343">
        <v>0</v>
      </c>
      <c r="J14" s="343">
        <v>12762</v>
      </c>
      <c r="K14" s="343">
        <v>0</v>
      </c>
      <c r="L14" s="343">
        <v>1237</v>
      </c>
      <c r="M14" s="343">
        <v>0</v>
      </c>
      <c r="N14" s="343">
        <v>0</v>
      </c>
      <c r="O14" s="343">
        <v>0</v>
      </c>
      <c r="P14" s="343">
        <v>0</v>
      </c>
      <c r="Q14" s="343">
        <v>0</v>
      </c>
      <c r="R14" s="343">
        <v>0</v>
      </c>
      <c r="S14" s="343">
        <v>0</v>
      </c>
      <c r="T14" s="343">
        <v>0</v>
      </c>
      <c r="U14" s="343">
        <v>0</v>
      </c>
      <c r="V14" s="343">
        <v>1237</v>
      </c>
      <c r="W14" s="343">
        <v>0</v>
      </c>
      <c r="X14" s="343">
        <v>13999</v>
      </c>
      <c r="Y14" s="343">
        <v>0</v>
      </c>
      <c r="Z14" s="343">
        <v>960</v>
      </c>
      <c r="AA14" s="343">
        <v>0</v>
      </c>
      <c r="AB14" s="343">
        <v>0</v>
      </c>
      <c r="AC14" s="343">
        <v>0</v>
      </c>
      <c r="AD14" s="343">
        <v>29</v>
      </c>
      <c r="AE14" s="343">
        <v>0</v>
      </c>
      <c r="AF14" s="343">
        <v>0</v>
      </c>
      <c r="AG14" s="343">
        <v>0</v>
      </c>
      <c r="AH14" s="343">
        <v>989</v>
      </c>
      <c r="AI14" s="343">
        <v>0</v>
      </c>
      <c r="AJ14" s="343">
        <v>0</v>
      </c>
      <c r="AK14" s="343">
        <v>0</v>
      </c>
      <c r="AL14" s="342" t="s">
        <v>1825</v>
      </c>
      <c r="AM14" s="342" t="s">
        <v>2455</v>
      </c>
      <c r="AN14" s="342" t="s">
        <v>2455</v>
      </c>
    </row>
    <row r="15" spans="1:40">
      <c r="A15" s="342" t="s">
        <v>1836</v>
      </c>
      <c r="B15" s="343">
        <v>0</v>
      </c>
      <c r="C15" s="343">
        <v>0</v>
      </c>
      <c r="D15" s="343">
        <v>15533</v>
      </c>
      <c r="E15" s="343">
        <v>0</v>
      </c>
      <c r="F15" s="343">
        <v>1213</v>
      </c>
      <c r="G15" s="343">
        <v>0</v>
      </c>
      <c r="H15" s="343">
        <v>42</v>
      </c>
      <c r="I15" s="343">
        <v>0</v>
      </c>
      <c r="J15" s="343">
        <v>16788</v>
      </c>
      <c r="K15" s="343">
        <v>0</v>
      </c>
      <c r="L15" s="343">
        <v>1553</v>
      </c>
      <c r="M15" s="343">
        <v>0</v>
      </c>
      <c r="N15" s="343">
        <v>0</v>
      </c>
      <c r="O15" s="343">
        <v>0</v>
      </c>
      <c r="P15" s="343">
        <v>0</v>
      </c>
      <c r="Q15" s="343">
        <v>0</v>
      </c>
      <c r="R15" s="343">
        <v>0</v>
      </c>
      <c r="S15" s="343">
        <v>0</v>
      </c>
      <c r="T15" s="343">
        <v>0</v>
      </c>
      <c r="U15" s="343">
        <v>0</v>
      </c>
      <c r="V15" s="343">
        <v>1553</v>
      </c>
      <c r="W15" s="343">
        <v>0</v>
      </c>
      <c r="X15" s="343">
        <v>18341</v>
      </c>
      <c r="Y15" s="343">
        <v>0</v>
      </c>
      <c r="Z15" s="343">
        <v>40</v>
      </c>
      <c r="AA15" s="343">
        <v>0</v>
      </c>
      <c r="AB15" s="343">
        <v>0</v>
      </c>
      <c r="AC15" s="343">
        <v>0</v>
      </c>
      <c r="AD15" s="343">
        <v>25</v>
      </c>
      <c r="AE15" s="343">
        <v>0</v>
      </c>
      <c r="AF15" s="343">
        <v>0</v>
      </c>
      <c r="AG15" s="343">
        <v>0</v>
      </c>
      <c r="AH15" s="343">
        <v>65</v>
      </c>
      <c r="AI15" s="343">
        <v>0</v>
      </c>
      <c r="AJ15" s="343">
        <v>0</v>
      </c>
      <c r="AK15" s="343">
        <v>0</v>
      </c>
      <c r="AL15" s="342" t="s">
        <v>1834</v>
      </c>
      <c r="AM15" s="342" t="s">
        <v>2455</v>
      </c>
      <c r="AN15" s="342" t="s">
        <v>2455</v>
      </c>
    </row>
    <row r="16" spans="1:40">
      <c r="A16" s="342" t="s">
        <v>2355</v>
      </c>
      <c r="B16" s="343">
        <v>3753</v>
      </c>
      <c r="C16" s="343">
        <v>3753</v>
      </c>
      <c r="D16" s="343">
        <v>27034</v>
      </c>
      <c r="E16" s="343">
        <v>7892</v>
      </c>
      <c r="F16" s="343">
        <v>1671</v>
      </c>
      <c r="G16" s="343">
        <v>24</v>
      </c>
      <c r="H16" s="343">
        <v>427</v>
      </c>
      <c r="I16" s="343">
        <v>0</v>
      </c>
      <c r="J16" s="343">
        <v>32885</v>
      </c>
      <c r="K16" s="343">
        <v>11669</v>
      </c>
      <c r="L16" s="343">
        <v>11104</v>
      </c>
      <c r="M16" s="343">
        <v>0</v>
      </c>
      <c r="N16" s="343">
        <v>0</v>
      </c>
      <c r="O16" s="343">
        <v>0</v>
      </c>
      <c r="P16" s="343">
        <v>0</v>
      </c>
      <c r="Q16" s="343">
        <v>0</v>
      </c>
      <c r="R16" s="343">
        <v>0</v>
      </c>
      <c r="S16" s="343">
        <v>0</v>
      </c>
      <c r="T16" s="343">
        <v>0</v>
      </c>
      <c r="U16" s="343">
        <v>0</v>
      </c>
      <c r="V16" s="343">
        <v>11104</v>
      </c>
      <c r="W16" s="343">
        <v>0</v>
      </c>
      <c r="X16" s="343">
        <v>43989</v>
      </c>
      <c r="Y16" s="343">
        <v>11669</v>
      </c>
      <c r="Z16" s="343">
        <v>5133</v>
      </c>
      <c r="AA16" s="343">
        <v>5083</v>
      </c>
      <c r="AB16" s="343">
        <v>0</v>
      </c>
      <c r="AC16" s="343">
        <v>0</v>
      </c>
      <c r="AD16" s="343">
        <v>0</v>
      </c>
      <c r="AE16" s="343">
        <v>0</v>
      </c>
      <c r="AF16" s="343">
        <v>0</v>
      </c>
      <c r="AG16" s="343">
        <v>0</v>
      </c>
      <c r="AH16" s="343">
        <v>5133</v>
      </c>
      <c r="AI16" s="343">
        <v>5083</v>
      </c>
      <c r="AJ16" s="343">
        <v>0</v>
      </c>
      <c r="AK16" s="343">
        <v>0</v>
      </c>
      <c r="AL16" s="342" t="s">
        <v>2353</v>
      </c>
      <c r="AM16" s="342" t="s">
        <v>2455</v>
      </c>
      <c r="AN16" s="342" t="s">
        <v>2455</v>
      </c>
    </row>
    <row r="17" spans="1:40">
      <c r="A17" s="342" t="s">
        <v>1383</v>
      </c>
      <c r="B17" s="343">
        <v>3830</v>
      </c>
      <c r="C17" s="343">
        <v>0</v>
      </c>
      <c r="D17" s="343">
        <v>77437</v>
      </c>
      <c r="E17" s="343">
        <v>0</v>
      </c>
      <c r="F17" s="343">
        <v>485</v>
      </c>
      <c r="G17" s="343">
        <v>0</v>
      </c>
      <c r="H17" s="343">
        <v>10</v>
      </c>
      <c r="I17" s="343">
        <v>0</v>
      </c>
      <c r="J17" s="343">
        <v>81762</v>
      </c>
      <c r="K17" s="343">
        <v>0</v>
      </c>
      <c r="L17" s="343">
        <v>1146</v>
      </c>
      <c r="M17" s="343">
        <v>0</v>
      </c>
      <c r="N17" s="343">
        <v>0</v>
      </c>
      <c r="O17" s="343">
        <v>0</v>
      </c>
      <c r="P17" s="343">
        <v>520</v>
      </c>
      <c r="Q17" s="343">
        <v>0</v>
      </c>
      <c r="R17" s="343">
        <v>0</v>
      </c>
      <c r="S17" s="343">
        <v>0</v>
      </c>
      <c r="T17" s="343">
        <v>0</v>
      </c>
      <c r="U17" s="343">
        <v>0</v>
      </c>
      <c r="V17" s="343">
        <v>1666</v>
      </c>
      <c r="W17" s="343">
        <v>0</v>
      </c>
      <c r="X17" s="343">
        <v>83428</v>
      </c>
      <c r="Y17" s="343">
        <v>0</v>
      </c>
      <c r="Z17" s="343">
        <v>3595</v>
      </c>
      <c r="AA17" s="343">
        <v>3170</v>
      </c>
      <c r="AB17" s="343">
        <v>0</v>
      </c>
      <c r="AC17" s="343">
        <v>0</v>
      </c>
      <c r="AD17" s="343">
        <v>0</v>
      </c>
      <c r="AE17" s="343">
        <v>0</v>
      </c>
      <c r="AF17" s="343">
        <v>0</v>
      </c>
      <c r="AG17" s="343">
        <v>0</v>
      </c>
      <c r="AH17" s="343">
        <v>3595</v>
      </c>
      <c r="AI17" s="343">
        <v>3170</v>
      </c>
      <c r="AJ17" s="343">
        <v>0</v>
      </c>
      <c r="AK17" s="343">
        <v>0</v>
      </c>
      <c r="AL17" s="342" t="s">
        <v>1381</v>
      </c>
      <c r="AM17" s="342" t="s">
        <v>2455</v>
      </c>
      <c r="AN17" s="342" t="s">
        <v>2455</v>
      </c>
    </row>
    <row r="18" spans="1:40">
      <c r="A18" s="342" t="s">
        <v>1704</v>
      </c>
      <c r="B18" s="343">
        <v>8287</v>
      </c>
      <c r="C18" s="343">
        <v>8287</v>
      </c>
      <c r="D18" s="343">
        <v>37449</v>
      </c>
      <c r="E18" s="343">
        <v>5679</v>
      </c>
      <c r="F18" s="343">
        <v>775</v>
      </c>
      <c r="G18" s="343">
        <v>232</v>
      </c>
      <c r="H18" s="343">
        <v>16</v>
      </c>
      <c r="I18" s="343">
        <v>0</v>
      </c>
      <c r="J18" s="343">
        <v>46527</v>
      </c>
      <c r="K18" s="343">
        <v>14198</v>
      </c>
      <c r="L18" s="343">
        <v>5850</v>
      </c>
      <c r="M18" s="343">
        <v>0</v>
      </c>
      <c r="N18" s="343">
        <v>0</v>
      </c>
      <c r="O18" s="343">
        <v>0</v>
      </c>
      <c r="P18" s="343">
        <v>0</v>
      </c>
      <c r="Q18" s="343">
        <v>0</v>
      </c>
      <c r="R18" s="343">
        <v>0</v>
      </c>
      <c r="S18" s="343">
        <v>0</v>
      </c>
      <c r="T18" s="343">
        <v>0</v>
      </c>
      <c r="U18" s="343">
        <v>0</v>
      </c>
      <c r="V18" s="343">
        <v>5850</v>
      </c>
      <c r="W18" s="343">
        <v>0</v>
      </c>
      <c r="X18" s="343">
        <v>52377</v>
      </c>
      <c r="Y18" s="343">
        <v>14198</v>
      </c>
      <c r="Z18" s="343">
        <v>13040</v>
      </c>
      <c r="AA18" s="343">
        <v>7568</v>
      </c>
      <c r="AB18" s="343">
        <v>0</v>
      </c>
      <c r="AC18" s="343">
        <v>0</v>
      </c>
      <c r="AD18" s="343">
        <v>0</v>
      </c>
      <c r="AE18" s="343">
        <v>0</v>
      </c>
      <c r="AF18" s="343">
        <v>0</v>
      </c>
      <c r="AG18" s="343">
        <v>0</v>
      </c>
      <c r="AH18" s="343">
        <v>13040</v>
      </c>
      <c r="AI18" s="343">
        <v>7568</v>
      </c>
      <c r="AJ18" s="343">
        <v>0</v>
      </c>
      <c r="AK18" s="343">
        <v>0</v>
      </c>
      <c r="AL18" s="342" t="s">
        <v>1702</v>
      </c>
      <c r="AM18" s="342" t="s">
        <v>2455</v>
      </c>
      <c r="AN18" s="342" t="s">
        <v>2455</v>
      </c>
    </row>
    <row r="19" spans="1:40">
      <c r="A19" s="342" t="s">
        <v>1986</v>
      </c>
      <c r="B19" s="343">
        <v>0</v>
      </c>
      <c r="C19" s="343">
        <v>0</v>
      </c>
      <c r="D19" s="343">
        <v>1176</v>
      </c>
      <c r="E19" s="343">
        <v>0</v>
      </c>
      <c r="F19" s="343">
        <v>164</v>
      </c>
      <c r="G19" s="343">
        <v>0</v>
      </c>
      <c r="H19" s="343">
        <v>0</v>
      </c>
      <c r="I19" s="343">
        <v>0</v>
      </c>
      <c r="J19" s="343">
        <v>1340</v>
      </c>
      <c r="K19" s="343">
        <v>0</v>
      </c>
      <c r="L19" s="343">
        <v>710</v>
      </c>
      <c r="M19" s="343">
        <v>0</v>
      </c>
      <c r="N19" s="343">
        <v>0</v>
      </c>
      <c r="O19" s="343">
        <v>0</v>
      </c>
      <c r="P19" s="343">
        <v>0</v>
      </c>
      <c r="Q19" s="343">
        <v>0</v>
      </c>
      <c r="R19" s="343">
        <v>0</v>
      </c>
      <c r="S19" s="343">
        <v>0</v>
      </c>
      <c r="T19" s="343">
        <v>0</v>
      </c>
      <c r="U19" s="343">
        <v>0</v>
      </c>
      <c r="V19" s="343">
        <v>710</v>
      </c>
      <c r="W19" s="343">
        <v>0</v>
      </c>
      <c r="X19" s="343">
        <v>2050</v>
      </c>
      <c r="Y19" s="343">
        <v>0</v>
      </c>
      <c r="Z19" s="343">
        <v>0</v>
      </c>
      <c r="AA19" s="343">
        <v>0</v>
      </c>
      <c r="AB19" s="343">
        <v>0</v>
      </c>
      <c r="AC19" s="343">
        <v>0</v>
      </c>
      <c r="AD19" s="343">
        <v>0</v>
      </c>
      <c r="AE19" s="343">
        <v>0</v>
      </c>
      <c r="AF19" s="343">
        <v>0</v>
      </c>
      <c r="AG19" s="343">
        <v>0</v>
      </c>
      <c r="AH19" s="343">
        <v>0</v>
      </c>
      <c r="AI19" s="343">
        <v>0</v>
      </c>
      <c r="AJ19" s="343">
        <v>0</v>
      </c>
      <c r="AK19" s="343">
        <v>0</v>
      </c>
      <c r="AL19" s="342" t="s">
        <v>1984</v>
      </c>
      <c r="AM19" s="342" t="s">
        <v>2455</v>
      </c>
      <c r="AN19" s="342" t="s">
        <v>2455</v>
      </c>
    </row>
    <row r="20" spans="1:40">
      <c r="A20" s="342" t="s">
        <v>1893</v>
      </c>
      <c r="B20" s="343">
        <v>0</v>
      </c>
      <c r="C20" s="343">
        <v>0</v>
      </c>
      <c r="D20" s="343">
        <v>39634</v>
      </c>
      <c r="E20" s="343">
        <v>16443</v>
      </c>
      <c r="F20" s="343">
        <v>5810</v>
      </c>
      <c r="G20" s="343">
        <v>2</v>
      </c>
      <c r="H20" s="343">
        <v>228</v>
      </c>
      <c r="I20" s="343">
        <v>0</v>
      </c>
      <c r="J20" s="343">
        <v>45672</v>
      </c>
      <c r="K20" s="343">
        <v>16445</v>
      </c>
      <c r="L20" s="343">
        <v>4670</v>
      </c>
      <c r="M20" s="343">
        <v>0</v>
      </c>
      <c r="N20" s="343">
        <v>3526</v>
      </c>
      <c r="O20" s="343">
        <v>0</v>
      </c>
      <c r="P20" s="343">
        <v>0</v>
      </c>
      <c r="Q20" s="343">
        <v>0</v>
      </c>
      <c r="R20" s="343">
        <v>0</v>
      </c>
      <c r="S20" s="343">
        <v>0</v>
      </c>
      <c r="T20" s="343">
        <v>1216</v>
      </c>
      <c r="U20" s="343">
        <v>0</v>
      </c>
      <c r="V20" s="343">
        <v>5886</v>
      </c>
      <c r="W20" s="343">
        <v>0</v>
      </c>
      <c r="X20" s="343">
        <v>51558</v>
      </c>
      <c r="Y20" s="343">
        <v>16445</v>
      </c>
      <c r="Z20" s="343">
        <v>16590</v>
      </c>
      <c r="AA20" s="343">
        <v>9351</v>
      </c>
      <c r="AB20" s="343">
        <v>0</v>
      </c>
      <c r="AC20" s="343">
        <v>0</v>
      </c>
      <c r="AD20" s="343">
        <v>1466</v>
      </c>
      <c r="AE20" s="343">
        <v>0</v>
      </c>
      <c r="AF20" s="343">
        <v>0</v>
      </c>
      <c r="AG20" s="343">
        <v>0</v>
      </c>
      <c r="AH20" s="343">
        <v>18056</v>
      </c>
      <c r="AI20" s="343">
        <v>9351</v>
      </c>
      <c r="AJ20" s="343">
        <v>0</v>
      </c>
      <c r="AK20" s="343">
        <v>0</v>
      </c>
      <c r="AL20" s="342" t="s">
        <v>1891</v>
      </c>
      <c r="AM20" s="342" t="s">
        <v>2455</v>
      </c>
      <c r="AN20" s="342" t="s">
        <v>2455</v>
      </c>
    </row>
    <row r="21" spans="1:40">
      <c r="A21" s="342" t="s">
        <v>1603</v>
      </c>
      <c r="B21" s="343">
        <v>0</v>
      </c>
      <c r="C21" s="343">
        <v>0</v>
      </c>
      <c r="D21" s="343">
        <v>13674</v>
      </c>
      <c r="E21" s="343">
        <v>0</v>
      </c>
      <c r="F21" s="343">
        <v>668</v>
      </c>
      <c r="G21" s="343">
        <v>0</v>
      </c>
      <c r="H21" s="343">
        <v>41</v>
      </c>
      <c r="I21" s="343">
        <v>0</v>
      </c>
      <c r="J21" s="343">
        <v>14383</v>
      </c>
      <c r="K21" s="343">
        <v>0</v>
      </c>
      <c r="L21" s="343">
        <v>988</v>
      </c>
      <c r="M21" s="343">
        <v>0</v>
      </c>
      <c r="N21" s="343">
        <v>0</v>
      </c>
      <c r="O21" s="343">
        <v>0</v>
      </c>
      <c r="P21" s="343">
        <v>0</v>
      </c>
      <c r="Q21" s="343">
        <v>0</v>
      </c>
      <c r="R21" s="343">
        <v>0</v>
      </c>
      <c r="S21" s="343">
        <v>0</v>
      </c>
      <c r="T21" s="343">
        <v>0</v>
      </c>
      <c r="U21" s="343">
        <v>0</v>
      </c>
      <c r="V21" s="343">
        <v>988</v>
      </c>
      <c r="W21" s="343">
        <v>0</v>
      </c>
      <c r="X21" s="343">
        <v>15371</v>
      </c>
      <c r="Y21" s="343">
        <v>0</v>
      </c>
      <c r="Z21" s="343">
        <v>375</v>
      </c>
      <c r="AA21" s="343">
        <v>0</v>
      </c>
      <c r="AB21" s="343">
        <v>0</v>
      </c>
      <c r="AC21" s="343">
        <v>0</v>
      </c>
      <c r="AD21" s="343">
        <v>0</v>
      </c>
      <c r="AE21" s="343">
        <v>0</v>
      </c>
      <c r="AF21" s="343">
        <v>0</v>
      </c>
      <c r="AG21" s="343">
        <v>0</v>
      </c>
      <c r="AH21" s="343">
        <v>375</v>
      </c>
      <c r="AI21" s="343">
        <v>0</v>
      </c>
      <c r="AJ21" s="343">
        <v>0</v>
      </c>
      <c r="AK21" s="343">
        <v>0</v>
      </c>
      <c r="AL21" s="342" t="s">
        <v>1601</v>
      </c>
      <c r="AM21" s="342" t="s">
        <v>2455</v>
      </c>
      <c r="AN21" s="342" t="s">
        <v>2455</v>
      </c>
    </row>
    <row r="22" spans="1:40">
      <c r="A22" s="342" t="s">
        <v>2160</v>
      </c>
      <c r="B22" s="343">
        <v>323</v>
      </c>
      <c r="C22" s="343">
        <v>0</v>
      </c>
      <c r="D22" s="343">
        <v>25135</v>
      </c>
      <c r="E22" s="343">
        <v>0</v>
      </c>
      <c r="F22" s="343">
        <v>319</v>
      </c>
      <c r="G22" s="343">
        <v>0</v>
      </c>
      <c r="H22" s="343">
        <v>932</v>
      </c>
      <c r="I22" s="343">
        <v>0</v>
      </c>
      <c r="J22" s="343">
        <v>26709</v>
      </c>
      <c r="K22" s="343">
        <v>0</v>
      </c>
      <c r="L22" s="343">
        <v>1678</v>
      </c>
      <c r="M22" s="343">
        <v>0</v>
      </c>
      <c r="N22" s="343">
        <v>0</v>
      </c>
      <c r="O22" s="343">
        <v>0</v>
      </c>
      <c r="P22" s="343">
        <v>0</v>
      </c>
      <c r="Q22" s="343">
        <v>0</v>
      </c>
      <c r="R22" s="343">
        <v>0</v>
      </c>
      <c r="S22" s="343">
        <v>0</v>
      </c>
      <c r="T22" s="343">
        <v>0</v>
      </c>
      <c r="U22" s="343">
        <v>0</v>
      </c>
      <c r="V22" s="343">
        <v>1678</v>
      </c>
      <c r="W22" s="343">
        <v>0</v>
      </c>
      <c r="X22" s="343">
        <v>28387</v>
      </c>
      <c r="Y22" s="343">
        <v>0</v>
      </c>
      <c r="Z22" s="343">
        <v>125</v>
      </c>
      <c r="AA22" s="343">
        <v>0</v>
      </c>
      <c r="AB22" s="343">
        <v>0</v>
      </c>
      <c r="AC22" s="343">
        <v>0</v>
      </c>
      <c r="AD22" s="343">
        <v>0</v>
      </c>
      <c r="AE22" s="343">
        <v>0</v>
      </c>
      <c r="AF22" s="343">
        <v>0</v>
      </c>
      <c r="AG22" s="343">
        <v>0</v>
      </c>
      <c r="AH22" s="343">
        <v>125</v>
      </c>
      <c r="AI22" s="343">
        <v>0</v>
      </c>
      <c r="AJ22" s="343">
        <v>0</v>
      </c>
      <c r="AK22" s="343">
        <v>0</v>
      </c>
      <c r="AL22" s="342" t="s">
        <v>2158</v>
      </c>
      <c r="AM22" s="342" t="s">
        <v>2455</v>
      </c>
      <c r="AN22" s="342" t="s">
        <v>2455</v>
      </c>
    </row>
    <row r="23" spans="1:40">
      <c r="A23" s="342" t="s">
        <v>2106</v>
      </c>
      <c r="B23" s="343">
        <v>1847</v>
      </c>
      <c r="C23" s="343">
        <v>1786</v>
      </c>
      <c r="D23" s="343">
        <v>32535</v>
      </c>
      <c r="E23" s="343">
        <v>11561</v>
      </c>
      <c r="F23" s="343">
        <v>861</v>
      </c>
      <c r="G23" s="343">
        <v>0</v>
      </c>
      <c r="H23" s="343">
        <v>1237</v>
      </c>
      <c r="I23" s="343">
        <v>0</v>
      </c>
      <c r="J23" s="343">
        <v>36480</v>
      </c>
      <c r="K23" s="343">
        <v>13347</v>
      </c>
      <c r="L23" s="343">
        <v>1541</v>
      </c>
      <c r="M23" s="343">
        <v>257</v>
      </c>
      <c r="N23" s="343">
        <v>0</v>
      </c>
      <c r="O23" s="343">
        <v>0</v>
      </c>
      <c r="P23" s="343">
        <v>0</v>
      </c>
      <c r="Q23" s="343">
        <v>0</v>
      </c>
      <c r="R23" s="343">
        <v>0</v>
      </c>
      <c r="S23" s="343">
        <v>0</v>
      </c>
      <c r="T23" s="343">
        <v>0</v>
      </c>
      <c r="U23" s="343">
        <v>0</v>
      </c>
      <c r="V23" s="343">
        <v>1541</v>
      </c>
      <c r="W23" s="343">
        <v>257</v>
      </c>
      <c r="X23" s="343">
        <v>38021</v>
      </c>
      <c r="Y23" s="343">
        <v>13347</v>
      </c>
      <c r="Z23" s="343">
        <v>5328</v>
      </c>
      <c r="AA23" s="343">
        <v>3531</v>
      </c>
      <c r="AB23" s="343">
        <v>0</v>
      </c>
      <c r="AC23" s="343">
        <v>0</v>
      </c>
      <c r="AD23" s="343">
        <v>162</v>
      </c>
      <c r="AE23" s="343">
        <v>0</v>
      </c>
      <c r="AF23" s="343">
        <v>0</v>
      </c>
      <c r="AG23" s="343">
        <v>0</v>
      </c>
      <c r="AH23" s="343">
        <v>5490</v>
      </c>
      <c r="AI23" s="343">
        <v>3531</v>
      </c>
      <c r="AJ23" s="343">
        <v>0</v>
      </c>
      <c r="AK23" s="343">
        <v>0</v>
      </c>
      <c r="AL23" s="342" t="s">
        <v>2104</v>
      </c>
      <c r="AM23" s="342" t="s">
        <v>2455</v>
      </c>
      <c r="AN23" s="342" t="s">
        <v>2455</v>
      </c>
    </row>
    <row r="24" spans="1:40">
      <c r="A24" s="342" t="s">
        <v>1172</v>
      </c>
      <c r="B24" s="343">
        <v>0</v>
      </c>
      <c r="C24" s="343">
        <v>0</v>
      </c>
      <c r="D24" s="343">
        <v>20417</v>
      </c>
      <c r="E24" s="343">
        <v>0</v>
      </c>
      <c r="F24" s="343">
        <v>2298</v>
      </c>
      <c r="G24" s="343">
        <v>0</v>
      </c>
      <c r="H24" s="343">
        <v>27</v>
      </c>
      <c r="I24" s="343">
        <v>0</v>
      </c>
      <c r="J24" s="343">
        <v>22742</v>
      </c>
      <c r="K24" s="343">
        <v>0</v>
      </c>
      <c r="L24" s="343">
        <v>838</v>
      </c>
      <c r="M24" s="343">
        <v>0</v>
      </c>
      <c r="N24" s="343">
        <v>0</v>
      </c>
      <c r="O24" s="343">
        <v>0</v>
      </c>
      <c r="P24" s="343">
        <v>6</v>
      </c>
      <c r="Q24" s="343">
        <v>0</v>
      </c>
      <c r="R24" s="343">
        <v>0</v>
      </c>
      <c r="S24" s="343">
        <v>0</v>
      </c>
      <c r="T24" s="343">
        <v>0</v>
      </c>
      <c r="U24" s="343">
        <v>0</v>
      </c>
      <c r="V24" s="343">
        <v>844</v>
      </c>
      <c r="W24" s="343">
        <v>0</v>
      </c>
      <c r="X24" s="343">
        <v>23586</v>
      </c>
      <c r="Y24" s="343">
        <v>0</v>
      </c>
      <c r="Z24" s="343">
        <v>113</v>
      </c>
      <c r="AA24" s="343">
        <v>0</v>
      </c>
      <c r="AB24" s="343">
        <v>0</v>
      </c>
      <c r="AC24" s="343">
        <v>0</v>
      </c>
      <c r="AD24" s="343">
        <v>32</v>
      </c>
      <c r="AE24" s="343">
        <v>0</v>
      </c>
      <c r="AF24" s="343">
        <v>0</v>
      </c>
      <c r="AG24" s="343">
        <v>0</v>
      </c>
      <c r="AH24" s="343">
        <v>145</v>
      </c>
      <c r="AI24" s="343">
        <v>0</v>
      </c>
      <c r="AJ24" s="343">
        <v>0</v>
      </c>
      <c r="AK24" s="343">
        <v>0</v>
      </c>
      <c r="AL24" s="342" t="s">
        <v>1170</v>
      </c>
      <c r="AM24" s="342" t="s">
        <v>2455</v>
      </c>
      <c r="AN24" s="342" t="s">
        <v>2455</v>
      </c>
    </row>
    <row r="25" spans="1:40">
      <c r="A25" s="342" t="s">
        <v>1236</v>
      </c>
      <c r="B25" s="343">
        <v>1085</v>
      </c>
      <c r="C25" s="343">
        <v>581</v>
      </c>
      <c r="D25" s="343">
        <v>71881</v>
      </c>
      <c r="E25" s="343">
        <v>25886</v>
      </c>
      <c r="F25" s="343">
        <v>976</v>
      </c>
      <c r="G25" s="343">
        <v>200</v>
      </c>
      <c r="H25" s="343">
        <v>1786</v>
      </c>
      <c r="I25" s="343">
        <v>0</v>
      </c>
      <c r="J25" s="343">
        <v>75728</v>
      </c>
      <c r="K25" s="343">
        <v>26667</v>
      </c>
      <c r="L25" s="343">
        <v>3631</v>
      </c>
      <c r="M25" s="343">
        <v>3</v>
      </c>
      <c r="N25" s="343">
        <v>0</v>
      </c>
      <c r="O25" s="343">
        <v>0</v>
      </c>
      <c r="P25" s="343">
        <v>0</v>
      </c>
      <c r="Q25" s="343">
        <v>0</v>
      </c>
      <c r="R25" s="343">
        <v>0</v>
      </c>
      <c r="S25" s="343">
        <v>0</v>
      </c>
      <c r="T25" s="343">
        <v>237</v>
      </c>
      <c r="U25" s="343">
        <v>0</v>
      </c>
      <c r="V25" s="343">
        <v>3868</v>
      </c>
      <c r="W25" s="343">
        <v>3</v>
      </c>
      <c r="X25" s="343">
        <v>79596</v>
      </c>
      <c r="Y25" s="343">
        <v>26667</v>
      </c>
      <c r="Z25" s="343">
        <v>7835</v>
      </c>
      <c r="AA25" s="343">
        <v>6512</v>
      </c>
      <c r="AB25" s="343">
        <v>0</v>
      </c>
      <c r="AC25" s="343">
        <v>0</v>
      </c>
      <c r="AD25" s="343">
        <v>0</v>
      </c>
      <c r="AE25" s="343">
        <v>0</v>
      </c>
      <c r="AF25" s="343">
        <v>694</v>
      </c>
      <c r="AG25" s="343">
        <v>0</v>
      </c>
      <c r="AH25" s="343">
        <v>8529</v>
      </c>
      <c r="AI25" s="343">
        <v>6512</v>
      </c>
      <c r="AJ25" s="343">
        <v>0</v>
      </c>
      <c r="AK25" s="343">
        <v>0</v>
      </c>
      <c r="AL25" s="342" t="s">
        <v>1234</v>
      </c>
      <c r="AM25" s="342" t="s">
        <v>2455</v>
      </c>
      <c r="AN25" s="342" t="s">
        <v>2455</v>
      </c>
    </row>
    <row r="26" spans="1:40">
      <c r="A26" s="342" t="s">
        <v>1851</v>
      </c>
      <c r="B26" s="343">
        <v>520</v>
      </c>
      <c r="C26" s="343">
        <v>0</v>
      </c>
      <c r="D26" s="343">
        <v>21260</v>
      </c>
      <c r="E26" s="343">
        <v>0</v>
      </c>
      <c r="F26" s="343">
        <v>1035</v>
      </c>
      <c r="G26" s="343">
        <v>0</v>
      </c>
      <c r="H26" s="343">
        <v>0</v>
      </c>
      <c r="I26" s="343">
        <v>0</v>
      </c>
      <c r="J26" s="343">
        <v>22815</v>
      </c>
      <c r="K26" s="343">
        <v>0</v>
      </c>
      <c r="L26" s="343">
        <v>917</v>
      </c>
      <c r="M26" s="343">
        <v>0</v>
      </c>
      <c r="N26" s="343">
        <v>0</v>
      </c>
      <c r="O26" s="343">
        <v>0</v>
      </c>
      <c r="P26" s="343">
        <v>0</v>
      </c>
      <c r="Q26" s="343">
        <v>0</v>
      </c>
      <c r="R26" s="343">
        <v>0</v>
      </c>
      <c r="S26" s="343">
        <v>0</v>
      </c>
      <c r="T26" s="343">
        <v>0</v>
      </c>
      <c r="U26" s="343">
        <v>0</v>
      </c>
      <c r="V26" s="343">
        <v>917</v>
      </c>
      <c r="W26" s="343">
        <v>0</v>
      </c>
      <c r="X26" s="343">
        <v>23732</v>
      </c>
      <c r="Y26" s="343">
        <v>0</v>
      </c>
      <c r="Z26" s="343">
        <v>844</v>
      </c>
      <c r="AA26" s="343">
        <v>0</v>
      </c>
      <c r="AB26" s="343">
        <v>0</v>
      </c>
      <c r="AC26" s="343">
        <v>0</v>
      </c>
      <c r="AD26" s="343">
        <v>16</v>
      </c>
      <c r="AE26" s="343">
        <v>0</v>
      </c>
      <c r="AF26" s="343">
        <v>1303</v>
      </c>
      <c r="AG26" s="343">
        <v>0</v>
      </c>
      <c r="AH26" s="343">
        <v>2163</v>
      </c>
      <c r="AI26" s="343">
        <v>0</v>
      </c>
      <c r="AJ26" s="343">
        <v>0</v>
      </c>
      <c r="AK26" s="343">
        <v>0</v>
      </c>
      <c r="AL26" s="342" t="s">
        <v>1849</v>
      </c>
      <c r="AM26" s="342" t="s">
        <v>2455</v>
      </c>
      <c r="AN26" s="342" t="s">
        <v>2455</v>
      </c>
    </row>
    <row r="27" spans="1:40">
      <c r="A27" s="342" t="s">
        <v>2028</v>
      </c>
      <c r="B27" s="343">
        <v>0</v>
      </c>
      <c r="C27" s="343">
        <v>0</v>
      </c>
      <c r="D27" s="343">
        <v>22358</v>
      </c>
      <c r="E27" s="343">
        <v>0</v>
      </c>
      <c r="F27" s="343">
        <v>492</v>
      </c>
      <c r="G27" s="343">
        <v>0</v>
      </c>
      <c r="H27" s="343">
        <v>3170</v>
      </c>
      <c r="I27" s="343">
        <v>0</v>
      </c>
      <c r="J27" s="343">
        <v>26020</v>
      </c>
      <c r="K27" s="343">
        <v>0</v>
      </c>
      <c r="L27" s="343">
        <v>7618</v>
      </c>
      <c r="M27" s="343">
        <v>0</v>
      </c>
      <c r="N27" s="343">
        <v>0</v>
      </c>
      <c r="O27" s="343">
        <v>0</v>
      </c>
      <c r="P27" s="343">
        <v>1400</v>
      </c>
      <c r="Q27" s="343">
        <v>0</v>
      </c>
      <c r="R27" s="343">
        <v>0</v>
      </c>
      <c r="S27" s="343">
        <v>0</v>
      </c>
      <c r="T27" s="343">
        <v>0</v>
      </c>
      <c r="U27" s="343">
        <v>0</v>
      </c>
      <c r="V27" s="343">
        <v>9018</v>
      </c>
      <c r="W27" s="343">
        <v>0</v>
      </c>
      <c r="X27" s="343">
        <v>35038</v>
      </c>
      <c r="Y27" s="343">
        <v>0</v>
      </c>
      <c r="Z27" s="343">
        <v>50</v>
      </c>
      <c r="AA27" s="343">
        <v>0</v>
      </c>
      <c r="AB27" s="343">
        <v>0</v>
      </c>
      <c r="AC27" s="343">
        <v>0</v>
      </c>
      <c r="AD27" s="343">
        <v>0</v>
      </c>
      <c r="AE27" s="343">
        <v>0</v>
      </c>
      <c r="AF27" s="343">
        <v>0</v>
      </c>
      <c r="AG27" s="343">
        <v>0</v>
      </c>
      <c r="AH27" s="343">
        <v>50</v>
      </c>
      <c r="AI27" s="343">
        <v>0</v>
      </c>
      <c r="AJ27" s="343">
        <v>0</v>
      </c>
      <c r="AK27" s="343">
        <v>0</v>
      </c>
      <c r="AL27" s="342" t="s">
        <v>2026</v>
      </c>
      <c r="AM27" s="342" t="s">
        <v>2455</v>
      </c>
      <c r="AN27" s="342" t="s">
        <v>2455</v>
      </c>
    </row>
    <row r="28" spans="1:40">
      <c r="A28" s="342" t="s">
        <v>1929</v>
      </c>
      <c r="B28" s="343">
        <v>0</v>
      </c>
      <c r="C28" s="343">
        <v>0</v>
      </c>
      <c r="D28" s="343">
        <v>24661</v>
      </c>
      <c r="E28" s="343">
        <v>0</v>
      </c>
      <c r="F28" s="343">
        <v>2527</v>
      </c>
      <c r="G28" s="343">
        <v>0</v>
      </c>
      <c r="H28" s="343">
        <v>291</v>
      </c>
      <c r="I28" s="343">
        <v>0</v>
      </c>
      <c r="J28" s="343">
        <v>27479</v>
      </c>
      <c r="K28" s="343">
        <v>0</v>
      </c>
      <c r="L28" s="343">
        <v>4509</v>
      </c>
      <c r="M28" s="343">
        <v>0</v>
      </c>
      <c r="N28" s="343">
        <v>0</v>
      </c>
      <c r="O28" s="343">
        <v>0</v>
      </c>
      <c r="P28" s="343">
        <v>394</v>
      </c>
      <c r="Q28" s="343">
        <v>0</v>
      </c>
      <c r="R28" s="343">
        <v>0</v>
      </c>
      <c r="S28" s="343">
        <v>0</v>
      </c>
      <c r="T28" s="343">
        <v>0</v>
      </c>
      <c r="U28" s="343">
        <v>0</v>
      </c>
      <c r="V28" s="343">
        <v>4903</v>
      </c>
      <c r="W28" s="343">
        <v>0</v>
      </c>
      <c r="X28" s="343">
        <v>32382</v>
      </c>
      <c r="Y28" s="343">
        <v>0</v>
      </c>
      <c r="Z28" s="343">
        <v>0</v>
      </c>
      <c r="AA28" s="343">
        <v>0</v>
      </c>
      <c r="AB28" s="343">
        <v>0</v>
      </c>
      <c r="AC28" s="343">
        <v>0</v>
      </c>
      <c r="AD28" s="343">
        <v>573</v>
      </c>
      <c r="AE28" s="343">
        <v>0</v>
      </c>
      <c r="AF28" s="343">
        <v>0</v>
      </c>
      <c r="AG28" s="343">
        <v>0</v>
      </c>
      <c r="AH28" s="343">
        <v>573</v>
      </c>
      <c r="AI28" s="343">
        <v>0</v>
      </c>
      <c r="AJ28" s="343">
        <v>0</v>
      </c>
      <c r="AK28" s="343">
        <v>0</v>
      </c>
      <c r="AL28" s="342" t="s">
        <v>1927</v>
      </c>
      <c r="AM28" s="342" t="s">
        <v>2455</v>
      </c>
      <c r="AN28" s="342" t="s">
        <v>2455</v>
      </c>
    </row>
    <row r="29" spans="1:40">
      <c r="A29" s="342" t="s">
        <v>2190</v>
      </c>
      <c r="B29" s="343">
        <v>2818</v>
      </c>
      <c r="C29" s="343">
        <v>0</v>
      </c>
      <c r="D29" s="343">
        <v>20765</v>
      </c>
      <c r="E29" s="343">
        <v>0</v>
      </c>
      <c r="F29" s="343">
        <v>235</v>
      </c>
      <c r="G29" s="343">
        <v>0</v>
      </c>
      <c r="H29" s="343">
        <v>0</v>
      </c>
      <c r="I29" s="343">
        <v>0</v>
      </c>
      <c r="J29" s="343">
        <v>23818</v>
      </c>
      <c r="K29" s="343">
        <v>0</v>
      </c>
      <c r="L29" s="343">
        <v>861</v>
      </c>
      <c r="M29" s="343">
        <v>0</v>
      </c>
      <c r="N29" s="343">
        <v>0</v>
      </c>
      <c r="O29" s="343">
        <v>0</v>
      </c>
      <c r="P29" s="343">
        <v>1285</v>
      </c>
      <c r="Q29" s="343">
        <v>0</v>
      </c>
      <c r="R29" s="343">
        <v>0</v>
      </c>
      <c r="S29" s="343">
        <v>0</v>
      </c>
      <c r="T29" s="343">
        <v>0</v>
      </c>
      <c r="U29" s="343">
        <v>0</v>
      </c>
      <c r="V29" s="343">
        <v>2146</v>
      </c>
      <c r="W29" s="343">
        <v>0</v>
      </c>
      <c r="X29" s="343">
        <v>25964</v>
      </c>
      <c r="Y29" s="343">
        <v>0</v>
      </c>
      <c r="Z29" s="343">
        <v>0</v>
      </c>
      <c r="AA29" s="343">
        <v>0</v>
      </c>
      <c r="AB29" s="343">
        <v>0</v>
      </c>
      <c r="AC29" s="343">
        <v>0</v>
      </c>
      <c r="AD29" s="343">
        <v>0</v>
      </c>
      <c r="AE29" s="343">
        <v>0</v>
      </c>
      <c r="AF29" s="343">
        <v>0</v>
      </c>
      <c r="AG29" s="343">
        <v>0</v>
      </c>
      <c r="AH29" s="343">
        <v>0</v>
      </c>
      <c r="AI29" s="343">
        <v>0</v>
      </c>
      <c r="AJ29" s="343">
        <v>0</v>
      </c>
      <c r="AK29" s="343">
        <v>0</v>
      </c>
      <c r="AL29" s="342" t="s">
        <v>2188</v>
      </c>
      <c r="AM29" s="342" t="s">
        <v>2455</v>
      </c>
      <c r="AN29" s="342" t="s">
        <v>2455</v>
      </c>
    </row>
    <row r="30" spans="1:40">
      <c r="A30" s="342" t="s">
        <v>2142</v>
      </c>
      <c r="B30" s="343">
        <v>3518</v>
      </c>
      <c r="C30" s="343">
        <v>2684</v>
      </c>
      <c r="D30" s="343">
        <v>21159</v>
      </c>
      <c r="E30" s="343">
        <v>7659</v>
      </c>
      <c r="F30" s="343">
        <v>4641</v>
      </c>
      <c r="G30" s="343">
        <v>267</v>
      </c>
      <c r="H30" s="343">
        <v>271</v>
      </c>
      <c r="I30" s="343">
        <v>0</v>
      </c>
      <c r="J30" s="343">
        <v>29589</v>
      </c>
      <c r="K30" s="343">
        <v>10610</v>
      </c>
      <c r="L30" s="343">
        <v>255</v>
      </c>
      <c r="M30" s="343">
        <v>0</v>
      </c>
      <c r="N30" s="343">
        <v>0</v>
      </c>
      <c r="O30" s="343">
        <v>0</v>
      </c>
      <c r="P30" s="343">
        <v>0</v>
      </c>
      <c r="Q30" s="343">
        <v>0</v>
      </c>
      <c r="R30" s="343">
        <v>0</v>
      </c>
      <c r="S30" s="343">
        <v>0</v>
      </c>
      <c r="T30" s="343">
        <v>0</v>
      </c>
      <c r="U30" s="343">
        <v>0</v>
      </c>
      <c r="V30" s="343">
        <v>255</v>
      </c>
      <c r="W30" s="343">
        <v>0</v>
      </c>
      <c r="X30" s="343">
        <v>29844</v>
      </c>
      <c r="Y30" s="343">
        <v>10610</v>
      </c>
      <c r="Z30" s="343">
        <v>2329</v>
      </c>
      <c r="AA30" s="343">
        <v>2237</v>
      </c>
      <c r="AB30" s="343">
        <v>0</v>
      </c>
      <c r="AC30" s="343">
        <v>0</v>
      </c>
      <c r="AD30" s="343">
        <v>0</v>
      </c>
      <c r="AE30" s="343">
        <v>0</v>
      </c>
      <c r="AF30" s="343">
        <v>0</v>
      </c>
      <c r="AG30" s="343">
        <v>0</v>
      </c>
      <c r="AH30" s="343">
        <v>2329</v>
      </c>
      <c r="AI30" s="343">
        <v>2237</v>
      </c>
      <c r="AJ30" s="343">
        <v>0</v>
      </c>
      <c r="AK30" s="343">
        <v>0</v>
      </c>
      <c r="AL30" s="342" t="s">
        <v>2140</v>
      </c>
      <c r="AM30" s="342" t="s">
        <v>2455</v>
      </c>
      <c r="AN30" s="342" t="s">
        <v>2455</v>
      </c>
    </row>
    <row r="31" spans="1:40">
      <c r="A31" s="342" t="s">
        <v>1926</v>
      </c>
      <c r="B31" s="343">
        <v>50754</v>
      </c>
      <c r="C31" s="343">
        <v>0</v>
      </c>
      <c r="D31" s="343">
        <v>9906</v>
      </c>
      <c r="E31" s="343">
        <v>0</v>
      </c>
      <c r="F31" s="343">
        <v>3255</v>
      </c>
      <c r="G31" s="343">
        <v>0</v>
      </c>
      <c r="H31" s="343">
        <v>123</v>
      </c>
      <c r="I31" s="343">
        <v>0</v>
      </c>
      <c r="J31" s="343">
        <v>64038</v>
      </c>
      <c r="K31" s="343">
        <v>0</v>
      </c>
      <c r="L31" s="343">
        <v>1674</v>
      </c>
      <c r="M31" s="343">
        <v>0</v>
      </c>
      <c r="N31" s="343">
        <v>0</v>
      </c>
      <c r="O31" s="343">
        <v>0</v>
      </c>
      <c r="P31" s="343">
        <v>0</v>
      </c>
      <c r="Q31" s="343">
        <v>0</v>
      </c>
      <c r="R31" s="343">
        <v>0</v>
      </c>
      <c r="S31" s="343">
        <v>0</v>
      </c>
      <c r="T31" s="343">
        <v>0</v>
      </c>
      <c r="U31" s="343">
        <v>0</v>
      </c>
      <c r="V31" s="343">
        <v>1674</v>
      </c>
      <c r="W31" s="343">
        <v>0</v>
      </c>
      <c r="X31" s="343">
        <v>65712</v>
      </c>
      <c r="Y31" s="343">
        <v>0</v>
      </c>
      <c r="Z31" s="343">
        <v>335</v>
      </c>
      <c r="AA31" s="343">
        <v>0</v>
      </c>
      <c r="AB31" s="343">
        <v>0</v>
      </c>
      <c r="AC31" s="343">
        <v>0</v>
      </c>
      <c r="AD31" s="343">
        <v>3</v>
      </c>
      <c r="AE31" s="343">
        <v>0</v>
      </c>
      <c r="AF31" s="343">
        <v>0</v>
      </c>
      <c r="AG31" s="343">
        <v>0</v>
      </c>
      <c r="AH31" s="343">
        <v>338</v>
      </c>
      <c r="AI31" s="343">
        <v>0</v>
      </c>
      <c r="AJ31" s="343">
        <v>0</v>
      </c>
      <c r="AK31" s="343">
        <v>0</v>
      </c>
      <c r="AL31" s="342" t="s">
        <v>1924</v>
      </c>
      <c r="AM31" s="342" t="s">
        <v>2455</v>
      </c>
      <c r="AN31" s="342" t="s">
        <v>2455</v>
      </c>
    </row>
    <row r="32" spans="1:40">
      <c r="A32" s="342" t="s">
        <v>1740</v>
      </c>
      <c r="B32" s="343">
        <v>3172</v>
      </c>
      <c r="C32" s="343">
        <v>812</v>
      </c>
      <c r="D32" s="343">
        <v>19608</v>
      </c>
      <c r="E32" s="343">
        <v>2664</v>
      </c>
      <c r="F32" s="343">
        <v>1283</v>
      </c>
      <c r="G32" s="343">
        <v>0</v>
      </c>
      <c r="H32" s="343">
        <v>284</v>
      </c>
      <c r="I32" s="343">
        <v>274</v>
      </c>
      <c r="J32" s="343">
        <v>24347</v>
      </c>
      <c r="K32" s="343">
        <v>3750</v>
      </c>
      <c r="L32" s="343">
        <v>918</v>
      </c>
      <c r="M32" s="343">
        <v>0</v>
      </c>
      <c r="N32" s="343">
        <v>0</v>
      </c>
      <c r="O32" s="343">
        <v>0</v>
      </c>
      <c r="P32" s="343">
        <v>0</v>
      </c>
      <c r="Q32" s="343">
        <v>0</v>
      </c>
      <c r="R32" s="343">
        <v>0</v>
      </c>
      <c r="S32" s="343">
        <v>0</v>
      </c>
      <c r="T32" s="343">
        <v>1000</v>
      </c>
      <c r="U32" s="343">
        <v>0</v>
      </c>
      <c r="V32" s="343">
        <v>1918</v>
      </c>
      <c r="W32" s="343">
        <v>0</v>
      </c>
      <c r="X32" s="343">
        <v>26265</v>
      </c>
      <c r="Y32" s="343">
        <v>3750</v>
      </c>
      <c r="Z32" s="343">
        <v>2982</v>
      </c>
      <c r="AA32" s="343">
        <v>2973</v>
      </c>
      <c r="AB32" s="343">
        <v>0</v>
      </c>
      <c r="AC32" s="343">
        <v>0</v>
      </c>
      <c r="AD32" s="343">
        <v>76</v>
      </c>
      <c r="AE32" s="343">
        <v>76</v>
      </c>
      <c r="AF32" s="343">
        <v>0</v>
      </c>
      <c r="AG32" s="343">
        <v>0</v>
      </c>
      <c r="AH32" s="343">
        <v>3058</v>
      </c>
      <c r="AI32" s="343">
        <v>3049</v>
      </c>
      <c r="AJ32" s="343">
        <v>0</v>
      </c>
      <c r="AK32" s="343">
        <v>0</v>
      </c>
      <c r="AL32" s="342" t="s">
        <v>1738</v>
      </c>
      <c r="AM32" s="342" t="s">
        <v>2455</v>
      </c>
      <c r="AN32" s="342" t="s">
        <v>2455</v>
      </c>
    </row>
    <row r="33" spans="1:40">
      <c r="A33" s="342" t="s">
        <v>2067</v>
      </c>
      <c r="B33" s="343">
        <v>1883</v>
      </c>
      <c r="C33" s="343">
        <v>1883</v>
      </c>
      <c r="D33" s="343">
        <v>11101</v>
      </c>
      <c r="E33" s="343">
        <v>2706</v>
      </c>
      <c r="F33" s="343">
        <v>190</v>
      </c>
      <c r="G33" s="343">
        <v>0</v>
      </c>
      <c r="H33" s="343">
        <v>1337</v>
      </c>
      <c r="I33" s="343">
        <v>0</v>
      </c>
      <c r="J33" s="343">
        <v>14511</v>
      </c>
      <c r="K33" s="343">
        <v>4589</v>
      </c>
      <c r="L33" s="343">
        <v>316</v>
      </c>
      <c r="M33" s="343">
        <v>0</v>
      </c>
      <c r="N33" s="343">
        <v>0</v>
      </c>
      <c r="O33" s="343">
        <v>0</v>
      </c>
      <c r="P33" s="343">
        <v>716</v>
      </c>
      <c r="Q33" s="343">
        <v>0</v>
      </c>
      <c r="R33" s="343">
        <v>0</v>
      </c>
      <c r="S33" s="343">
        <v>0</v>
      </c>
      <c r="T33" s="343">
        <v>0</v>
      </c>
      <c r="U33" s="343">
        <v>0</v>
      </c>
      <c r="V33" s="343">
        <v>1032</v>
      </c>
      <c r="W33" s="343">
        <v>0</v>
      </c>
      <c r="X33" s="343">
        <v>15543</v>
      </c>
      <c r="Y33" s="343">
        <v>4589</v>
      </c>
      <c r="Z33" s="343">
        <v>3000</v>
      </c>
      <c r="AA33" s="343">
        <v>164</v>
      </c>
      <c r="AB33" s="343">
        <v>0</v>
      </c>
      <c r="AC33" s="343">
        <v>0</v>
      </c>
      <c r="AD33" s="343">
        <v>0</v>
      </c>
      <c r="AE33" s="343">
        <v>0</v>
      </c>
      <c r="AF33" s="343">
        <v>0</v>
      </c>
      <c r="AG33" s="343">
        <v>0</v>
      </c>
      <c r="AH33" s="343">
        <v>3000</v>
      </c>
      <c r="AI33" s="343">
        <v>164</v>
      </c>
      <c r="AJ33" s="343">
        <v>0</v>
      </c>
      <c r="AK33" s="343">
        <v>0</v>
      </c>
      <c r="AL33" s="342" t="s">
        <v>2065</v>
      </c>
      <c r="AM33" s="342" t="s">
        <v>2455</v>
      </c>
      <c r="AN33" s="342" t="s">
        <v>2455</v>
      </c>
    </row>
    <row r="34" spans="1:40">
      <c r="A34" s="342" t="s">
        <v>2184</v>
      </c>
      <c r="B34" s="343">
        <v>340</v>
      </c>
      <c r="C34" s="343">
        <v>340</v>
      </c>
      <c r="D34" s="343">
        <v>15140</v>
      </c>
      <c r="E34" s="343">
        <v>10586</v>
      </c>
      <c r="F34" s="343">
        <v>49</v>
      </c>
      <c r="G34" s="343">
        <v>0</v>
      </c>
      <c r="H34" s="343">
        <v>270</v>
      </c>
      <c r="I34" s="343">
        <v>0</v>
      </c>
      <c r="J34" s="343">
        <v>15799</v>
      </c>
      <c r="K34" s="343">
        <v>10926</v>
      </c>
      <c r="L34" s="343">
        <v>120</v>
      </c>
      <c r="M34" s="343">
        <v>0</v>
      </c>
      <c r="N34" s="343">
        <v>0</v>
      </c>
      <c r="O34" s="343">
        <v>0</v>
      </c>
      <c r="P34" s="343">
        <v>0</v>
      </c>
      <c r="Q34" s="343">
        <v>0</v>
      </c>
      <c r="R34" s="343">
        <v>0</v>
      </c>
      <c r="S34" s="343">
        <v>0</v>
      </c>
      <c r="T34" s="343">
        <v>0</v>
      </c>
      <c r="U34" s="343">
        <v>0</v>
      </c>
      <c r="V34" s="343">
        <v>120</v>
      </c>
      <c r="W34" s="343">
        <v>0</v>
      </c>
      <c r="X34" s="343">
        <v>15919</v>
      </c>
      <c r="Y34" s="343">
        <v>10926</v>
      </c>
      <c r="Z34" s="343">
        <v>2100</v>
      </c>
      <c r="AA34" s="343">
        <v>1885</v>
      </c>
      <c r="AB34" s="343">
        <v>0</v>
      </c>
      <c r="AC34" s="343">
        <v>0</v>
      </c>
      <c r="AD34" s="343">
        <v>0</v>
      </c>
      <c r="AE34" s="343">
        <v>0</v>
      </c>
      <c r="AF34" s="343">
        <v>0</v>
      </c>
      <c r="AG34" s="343">
        <v>0</v>
      </c>
      <c r="AH34" s="343">
        <v>2100</v>
      </c>
      <c r="AI34" s="343">
        <v>1885</v>
      </c>
      <c r="AJ34" s="343">
        <v>0</v>
      </c>
      <c r="AK34" s="343">
        <v>0</v>
      </c>
      <c r="AL34" s="342" t="s">
        <v>2182</v>
      </c>
      <c r="AM34" s="342" t="s">
        <v>2455</v>
      </c>
      <c r="AN34" s="342" t="s">
        <v>2455</v>
      </c>
    </row>
    <row r="35" spans="1:40">
      <c r="A35" s="342" t="s">
        <v>1758</v>
      </c>
      <c r="B35" s="343">
        <v>3581</v>
      </c>
      <c r="C35" s="343">
        <v>3495</v>
      </c>
      <c r="D35" s="343">
        <v>22182</v>
      </c>
      <c r="E35" s="343">
        <v>687</v>
      </c>
      <c r="F35" s="343">
        <v>211</v>
      </c>
      <c r="G35" s="343">
        <v>0</v>
      </c>
      <c r="H35" s="343">
        <v>0</v>
      </c>
      <c r="I35" s="343">
        <v>0</v>
      </c>
      <c r="J35" s="343">
        <v>25974</v>
      </c>
      <c r="K35" s="343">
        <v>4182</v>
      </c>
      <c r="L35" s="343">
        <v>1072</v>
      </c>
      <c r="M35" s="343">
        <v>0</v>
      </c>
      <c r="N35" s="343">
        <v>0</v>
      </c>
      <c r="O35" s="343">
        <v>0</v>
      </c>
      <c r="P35" s="343">
        <v>0</v>
      </c>
      <c r="Q35" s="343">
        <v>0</v>
      </c>
      <c r="R35" s="343">
        <v>0</v>
      </c>
      <c r="S35" s="343">
        <v>0</v>
      </c>
      <c r="T35" s="343">
        <v>0</v>
      </c>
      <c r="U35" s="343">
        <v>0</v>
      </c>
      <c r="V35" s="343">
        <v>1072</v>
      </c>
      <c r="W35" s="343">
        <v>0</v>
      </c>
      <c r="X35" s="343">
        <v>27046</v>
      </c>
      <c r="Y35" s="343">
        <v>4182</v>
      </c>
      <c r="Z35" s="343">
        <v>565</v>
      </c>
      <c r="AA35" s="343">
        <v>191</v>
      </c>
      <c r="AB35" s="343">
        <v>0</v>
      </c>
      <c r="AC35" s="343">
        <v>0</v>
      </c>
      <c r="AD35" s="343">
        <v>39</v>
      </c>
      <c r="AE35" s="343">
        <v>0</v>
      </c>
      <c r="AF35" s="343">
        <v>0</v>
      </c>
      <c r="AG35" s="343">
        <v>0</v>
      </c>
      <c r="AH35" s="343">
        <v>604</v>
      </c>
      <c r="AI35" s="343">
        <v>191</v>
      </c>
      <c r="AJ35" s="343">
        <v>0</v>
      </c>
      <c r="AK35" s="343">
        <v>0</v>
      </c>
      <c r="AL35" s="342" t="s">
        <v>1756</v>
      </c>
      <c r="AM35" s="342" t="s">
        <v>2455</v>
      </c>
      <c r="AN35" s="342" t="s">
        <v>2455</v>
      </c>
    </row>
    <row r="36" spans="1:40">
      <c r="A36" s="342" t="s">
        <v>1215</v>
      </c>
      <c r="B36" s="343">
        <v>448</v>
      </c>
      <c r="C36" s="343">
        <v>0</v>
      </c>
      <c r="D36" s="343">
        <v>11034</v>
      </c>
      <c r="E36" s="343">
        <v>0</v>
      </c>
      <c r="F36" s="343">
        <v>538</v>
      </c>
      <c r="G36" s="343">
        <v>0</v>
      </c>
      <c r="H36" s="343">
        <v>0</v>
      </c>
      <c r="I36" s="343">
        <v>0</v>
      </c>
      <c r="J36" s="343">
        <v>12020</v>
      </c>
      <c r="K36" s="343">
        <v>0</v>
      </c>
      <c r="L36" s="343">
        <v>625</v>
      </c>
      <c r="M36" s="343">
        <v>0</v>
      </c>
      <c r="N36" s="343">
        <v>0</v>
      </c>
      <c r="O36" s="343">
        <v>0</v>
      </c>
      <c r="P36" s="343">
        <v>0</v>
      </c>
      <c r="Q36" s="343">
        <v>0</v>
      </c>
      <c r="R36" s="343">
        <v>0</v>
      </c>
      <c r="S36" s="343">
        <v>0</v>
      </c>
      <c r="T36" s="343">
        <v>0</v>
      </c>
      <c r="U36" s="343">
        <v>0</v>
      </c>
      <c r="V36" s="343">
        <v>625</v>
      </c>
      <c r="W36" s="343">
        <v>0</v>
      </c>
      <c r="X36" s="343">
        <v>12645</v>
      </c>
      <c r="Y36" s="343">
        <v>0</v>
      </c>
      <c r="Z36" s="343">
        <v>35</v>
      </c>
      <c r="AA36" s="343">
        <v>0</v>
      </c>
      <c r="AB36" s="343">
        <v>889</v>
      </c>
      <c r="AC36" s="343">
        <v>0</v>
      </c>
      <c r="AD36" s="343">
        <v>0</v>
      </c>
      <c r="AE36" s="343">
        <v>0</v>
      </c>
      <c r="AF36" s="343">
        <v>0</v>
      </c>
      <c r="AG36" s="343">
        <v>0</v>
      </c>
      <c r="AH36" s="343">
        <v>924</v>
      </c>
      <c r="AI36" s="343">
        <v>0</v>
      </c>
      <c r="AJ36" s="343">
        <v>0</v>
      </c>
      <c r="AK36" s="343">
        <v>0</v>
      </c>
      <c r="AL36" s="342" t="s">
        <v>1213</v>
      </c>
      <c r="AM36" s="342" t="s">
        <v>2455</v>
      </c>
      <c r="AN36" s="342" t="s">
        <v>2455</v>
      </c>
    </row>
    <row r="37" spans="1:40">
      <c r="A37" s="342" t="s">
        <v>2250</v>
      </c>
      <c r="B37" s="343">
        <v>0</v>
      </c>
      <c r="C37" s="343">
        <v>0</v>
      </c>
      <c r="D37" s="343">
        <v>18877</v>
      </c>
      <c r="E37" s="343">
        <v>0</v>
      </c>
      <c r="F37" s="343">
        <v>1674</v>
      </c>
      <c r="G37" s="343">
        <v>0</v>
      </c>
      <c r="H37" s="343">
        <v>369</v>
      </c>
      <c r="I37" s="343">
        <v>0</v>
      </c>
      <c r="J37" s="343">
        <v>20920</v>
      </c>
      <c r="K37" s="343">
        <v>0</v>
      </c>
      <c r="L37" s="343">
        <v>1372</v>
      </c>
      <c r="M37" s="343">
        <v>0</v>
      </c>
      <c r="N37" s="343">
        <v>0</v>
      </c>
      <c r="O37" s="343">
        <v>0</v>
      </c>
      <c r="P37" s="343">
        <v>0</v>
      </c>
      <c r="Q37" s="343">
        <v>0</v>
      </c>
      <c r="R37" s="343">
        <v>0</v>
      </c>
      <c r="S37" s="343">
        <v>0</v>
      </c>
      <c r="T37" s="343">
        <v>0</v>
      </c>
      <c r="U37" s="343">
        <v>0</v>
      </c>
      <c r="V37" s="343">
        <v>1372</v>
      </c>
      <c r="W37" s="343">
        <v>0</v>
      </c>
      <c r="X37" s="343">
        <v>22292</v>
      </c>
      <c r="Y37" s="343">
        <v>0</v>
      </c>
      <c r="Z37" s="343">
        <v>0</v>
      </c>
      <c r="AA37" s="343">
        <v>0</v>
      </c>
      <c r="AB37" s="343">
        <v>0</v>
      </c>
      <c r="AC37" s="343">
        <v>0</v>
      </c>
      <c r="AD37" s="343">
        <v>0</v>
      </c>
      <c r="AE37" s="343">
        <v>0</v>
      </c>
      <c r="AF37" s="343">
        <v>0</v>
      </c>
      <c r="AG37" s="343">
        <v>0</v>
      </c>
      <c r="AH37" s="343">
        <v>0</v>
      </c>
      <c r="AI37" s="343">
        <v>0</v>
      </c>
      <c r="AJ37" s="343">
        <v>0</v>
      </c>
      <c r="AK37" s="343">
        <v>0</v>
      </c>
      <c r="AL37" s="342" t="s">
        <v>2248</v>
      </c>
      <c r="AM37" s="342" t="s">
        <v>2455</v>
      </c>
      <c r="AN37" s="342" t="s">
        <v>2455</v>
      </c>
    </row>
    <row r="38" spans="1:40">
      <c r="A38" s="342" t="s">
        <v>1938</v>
      </c>
      <c r="B38" s="343">
        <v>1432</v>
      </c>
      <c r="C38" s="343">
        <v>1431</v>
      </c>
      <c r="D38" s="343">
        <v>14998</v>
      </c>
      <c r="E38" s="343">
        <v>4925</v>
      </c>
      <c r="F38" s="343">
        <v>1551</v>
      </c>
      <c r="G38" s="343">
        <v>0</v>
      </c>
      <c r="H38" s="343">
        <v>1392</v>
      </c>
      <c r="I38" s="343">
        <v>172</v>
      </c>
      <c r="J38" s="343">
        <v>19373</v>
      </c>
      <c r="K38" s="343">
        <v>6528</v>
      </c>
      <c r="L38" s="343">
        <v>356</v>
      </c>
      <c r="M38" s="343">
        <v>0</v>
      </c>
      <c r="N38" s="343">
        <v>0</v>
      </c>
      <c r="O38" s="343">
        <v>0</v>
      </c>
      <c r="P38" s="343">
        <v>0</v>
      </c>
      <c r="Q38" s="343">
        <v>0</v>
      </c>
      <c r="R38" s="343">
        <v>0</v>
      </c>
      <c r="S38" s="343">
        <v>0</v>
      </c>
      <c r="T38" s="343">
        <v>0</v>
      </c>
      <c r="U38" s="343">
        <v>0</v>
      </c>
      <c r="V38" s="343">
        <v>356</v>
      </c>
      <c r="W38" s="343">
        <v>0</v>
      </c>
      <c r="X38" s="343">
        <v>19729</v>
      </c>
      <c r="Y38" s="343">
        <v>6528</v>
      </c>
      <c r="Z38" s="343">
        <v>3123</v>
      </c>
      <c r="AA38" s="343">
        <v>585</v>
      </c>
      <c r="AB38" s="343">
        <v>0</v>
      </c>
      <c r="AC38" s="343">
        <v>0</v>
      </c>
      <c r="AD38" s="343">
        <v>892</v>
      </c>
      <c r="AE38" s="343">
        <v>0</v>
      </c>
      <c r="AF38" s="343">
        <v>0</v>
      </c>
      <c r="AG38" s="343">
        <v>0</v>
      </c>
      <c r="AH38" s="343">
        <v>4015</v>
      </c>
      <c r="AI38" s="343">
        <v>585</v>
      </c>
      <c r="AJ38" s="343">
        <v>0</v>
      </c>
      <c r="AK38" s="343">
        <v>0</v>
      </c>
      <c r="AL38" s="342" t="s">
        <v>1936</v>
      </c>
      <c r="AM38" s="342" t="s">
        <v>2455</v>
      </c>
      <c r="AN38" s="342" t="s">
        <v>2455</v>
      </c>
    </row>
    <row r="39" spans="1:40">
      <c r="A39" s="342" t="s">
        <v>2010</v>
      </c>
      <c r="B39" s="343">
        <v>0</v>
      </c>
      <c r="C39" s="343">
        <v>0</v>
      </c>
      <c r="D39" s="343">
        <v>3723</v>
      </c>
      <c r="E39" s="343">
        <v>2591</v>
      </c>
      <c r="F39" s="343">
        <v>85</v>
      </c>
      <c r="G39" s="343">
        <v>0</v>
      </c>
      <c r="H39" s="343">
        <v>0</v>
      </c>
      <c r="I39" s="343">
        <v>0</v>
      </c>
      <c r="J39" s="343">
        <v>3808</v>
      </c>
      <c r="K39" s="343">
        <v>2591</v>
      </c>
      <c r="L39" s="343">
        <v>323</v>
      </c>
      <c r="M39" s="343">
        <v>0</v>
      </c>
      <c r="N39" s="343">
        <v>0</v>
      </c>
      <c r="O39" s="343">
        <v>0</v>
      </c>
      <c r="P39" s="343">
        <v>400</v>
      </c>
      <c r="Q39" s="343">
        <v>0</v>
      </c>
      <c r="R39" s="343">
        <v>0</v>
      </c>
      <c r="S39" s="343">
        <v>0</v>
      </c>
      <c r="T39" s="343">
        <v>0</v>
      </c>
      <c r="U39" s="343">
        <v>0</v>
      </c>
      <c r="V39" s="343">
        <v>723</v>
      </c>
      <c r="W39" s="343">
        <v>0</v>
      </c>
      <c r="X39" s="343">
        <v>4531</v>
      </c>
      <c r="Y39" s="343">
        <v>2591</v>
      </c>
      <c r="Z39" s="343">
        <v>30695</v>
      </c>
      <c r="AA39" s="343">
        <v>2850</v>
      </c>
      <c r="AB39" s="343">
        <v>0</v>
      </c>
      <c r="AC39" s="343">
        <v>0</v>
      </c>
      <c r="AD39" s="343">
        <v>1150</v>
      </c>
      <c r="AE39" s="343">
        <v>0</v>
      </c>
      <c r="AF39" s="343">
        <v>0</v>
      </c>
      <c r="AG39" s="343">
        <v>0</v>
      </c>
      <c r="AH39" s="343">
        <v>31845</v>
      </c>
      <c r="AI39" s="343">
        <v>2850</v>
      </c>
      <c r="AJ39" s="343">
        <v>0</v>
      </c>
      <c r="AK39" s="343">
        <v>0</v>
      </c>
      <c r="AL39" s="342" t="s">
        <v>2008</v>
      </c>
      <c r="AM39" s="342" t="s">
        <v>2455</v>
      </c>
      <c r="AN39" s="342" t="s">
        <v>2455</v>
      </c>
    </row>
    <row r="40" spans="1:40">
      <c r="A40" s="342" t="s">
        <v>2322</v>
      </c>
      <c r="B40" s="343">
        <v>0</v>
      </c>
      <c r="C40" s="343">
        <v>0</v>
      </c>
      <c r="D40" s="343">
        <v>9811</v>
      </c>
      <c r="E40" s="343">
        <v>0</v>
      </c>
      <c r="F40" s="343">
        <v>485</v>
      </c>
      <c r="G40" s="343">
        <v>0</v>
      </c>
      <c r="H40" s="343">
        <v>333</v>
      </c>
      <c r="I40" s="343">
        <v>0</v>
      </c>
      <c r="J40" s="343">
        <v>10629</v>
      </c>
      <c r="K40" s="343">
        <v>0</v>
      </c>
      <c r="L40" s="343">
        <v>786</v>
      </c>
      <c r="M40" s="343">
        <v>0</v>
      </c>
      <c r="N40" s="343">
        <v>0</v>
      </c>
      <c r="O40" s="343">
        <v>0</v>
      </c>
      <c r="P40" s="343">
        <v>0</v>
      </c>
      <c r="Q40" s="343">
        <v>0</v>
      </c>
      <c r="R40" s="343">
        <v>0</v>
      </c>
      <c r="S40" s="343">
        <v>0</v>
      </c>
      <c r="T40" s="343">
        <v>0</v>
      </c>
      <c r="U40" s="343">
        <v>0</v>
      </c>
      <c r="V40" s="343">
        <v>786</v>
      </c>
      <c r="W40" s="343">
        <v>0</v>
      </c>
      <c r="X40" s="343">
        <v>11415</v>
      </c>
      <c r="Y40" s="343">
        <v>0</v>
      </c>
      <c r="Z40" s="343">
        <v>1697</v>
      </c>
      <c r="AA40" s="343">
        <v>0</v>
      </c>
      <c r="AB40" s="343">
        <v>0</v>
      </c>
      <c r="AC40" s="343">
        <v>0</v>
      </c>
      <c r="AD40" s="343">
        <v>0</v>
      </c>
      <c r="AE40" s="343">
        <v>0</v>
      </c>
      <c r="AF40" s="343">
        <v>0</v>
      </c>
      <c r="AG40" s="343">
        <v>0</v>
      </c>
      <c r="AH40" s="343">
        <v>1697</v>
      </c>
      <c r="AI40" s="343">
        <v>0</v>
      </c>
      <c r="AJ40" s="343">
        <v>0</v>
      </c>
      <c r="AK40" s="343">
        <v>0</v>
      </c>
      <c r="AL40" s="342" t="s">
        <v>2320</v>
      </c>
      <c r="AM40" s="342" t="s">
        <v>2455</v>
      </c>
      <c r="AN40" s="342" t="s">
        <v>2455</v>
      </c>
    </row>
    <row r="41" spans="1:40">
      <c r="A41" s="342" t="s">
        <v>2331</v>
      </c>
      <c r="B41" s="343">
        <v>10584</v>
      </c>
      <c r="C41" s="343">
        <v>4809</v>
      </c>
      <c r="D41" s="343">
        <v>16386</v>
      </c>
      <c r="E41" s="343">
        <v>1093</v>
      </c>
      <c r="F41" s="343">
        <v>274</v>
      </c>
      <c r="G41" s="343">
        <v>0</v>
      </c>
      <c r="H41" s="343">
        <v>1174</v>
      </c>
      <c r="I41" s="343">
        <v>0</v>
      </c>
      <c r="J41" s="343">
        <v>28418</v>
      </c>
      <c r="K41" s="343">
        <v>5902</v>
      </c>
      <c r="L41" s="343">
        <v>2831</v>
      </c>
      <c r="M41" s="343">
        <v>0</v>
      </c>
      <c r="N41" s="343">
        <v>0</v>
      </c>
      <c r="O41" s="343">
        <v>0</v>
      </c>
      <c r="P41" s="343">
        <v>0</v>
      </c>
      <c r="Q41" s="343">
        <v>0</v>
      </c>
      <c r="R41" s="343">
        <v>0</v>
      </c>
      <c r="S41" s="343">
        <v>0</v>
      </c>
      <c r="T41" s="343">
        <v>0</v>
      </c>
      <c r="U41" s="343">
        <v>0</v>
      </c>
      <c r="V41" s="343">
        <v>2831</v>
      </c>
      <c r="W41" s="343">
        <v>0</v>
      </c>
      <c r="X41" s="343">
        <v>31249</v>
      </c>
      <c r="Y41" s="343">
        <v>5902</v>
      </c>
      <c r="Z41" s="343">
        <v>918</v>
      </c>
      <c r="AA41" s="343">
        <v>906</v>
      </c>
      <c r="AB41" s="343">
        <v>0</v>
      </c>
      <c r="AC41" s="343">
        <v>0</v>
      </c>
      <c r="AD41" s="343">
        <v>0</v>
      </c>
      <c r="AE41" s="343">
        <v>0</v>
      </c>
      <c r="AF41" s="343">
        <v>0</v>
      </c>
      <c r="AG41" s="343">
        <v>0</v>
      </c>
      <c r="AH41" s="343">
        <v>918</v>
      </c>
      <c r="AI41" s="343">
        <v>906</v>
      </c>
      <c r="AJ41" s="343">
        <v>0</v>
      </c>
      <c r="AK41" s="343">
        <v>0</v>
      </c>
      <c r="AL41" s="342" t="s">
        <v>2329</v>
      </c>
      <c r="AM41" s="342" t="s">
        <v>2455</v>
      </c>
      <c r="AN41" s="342" t="s">
        <v>2455</v>
      </c>
    </row>
    <row r="42" spans="1:40">
      <c r="A42" s="342" t="s">
        <v>1788</v>
      </c>
      <c r="B42" s="343">
        <v>1584</v>
      </c>
      <c r="C42" s="343">
        <v>1581</v>
      </c>
      <c r="D42" s="343">
        <v>37638</v>
      </c>
      <c r="E42" s="343">
        <v>20330</v>
      </c>
      <c r="F42" s="343">
        <v>22145</v>
      </c>
      <c r="G42" s="343">
        <v>0</v>
      </c>
      <c r="H42" s="343">
        <v>0</v>
      </c>
      <c r="I42" s="343">
        <v>0</v>
      </c>
      <c r="J42" s="343">
        <v>61367</v>
      </c>
      <c r="K42" s="343">
        <v>21911</v>
      </c>
      <c r="L42" s="343">
        <v>1081</v>
      </c>
      <c r="M42" s="343">
        <v>0</v>
      </c>
      <c r="N42" s="343">
        <v>0</v>
      </c>
      <c r="O42" s="343">
        <v>0</v>
      </c>
      <c r="P42" s="343">
        <v>0</v>
      </c>
      <c r="Q42" s="343">
        <v>0</v>
      </c>
      <c r="R42" s="343">
        <v>0</v>
      </c>
      <c r="S42" s="343">
        <v>0</v>
      </c>
      <c r="T42" s="343">
        <v>0</v>
      </c>
      <c r="U42" s="343">
        <v>0</v>
      </c>
      <c r="V42" s="343">
        <v>1081</v>
      </c>
      <c r="W42" s="343">
        <v>0</v>
      </c>
      <c r="X42" s="343">
        <v>62448</v>
      </c>
      <c r="Y42" s="343">
        <v>21911</v>
      </c>
      <c r="Z42" s="343">
        <v>3109</v>
      </c>
      <c r="AA42" s="343">
        <v>2736</v>
      </c>
      <c r="AB42" s="343">
        <v>0</v>
      </c>
      <c r="AC42" s="343">
        <v>0</v>
      </c>
      <c r="AD42" s="343">
        <v>43</v>
      </c>
      <c r="AE42" s="343">
        <v>43</v>
      </c>
      <c r="AF42" s="343">
        <v>0</v>
      </c>
      <c r="AG42" s="343">
        <v>0</v>
      </c>
      <c r="AH42" s="343">
        <v>3152</v>
      </c>
      <c r="AI42" s="343">
        <v>2779</v>
      </c>
      <c r="AJ42" s="343">
        <v>0</v>
      </c>
      <c r="AK42" s="343">
        <v>0</v>
      </c>
      <c r="AL42" s="342" t="s">
        <v>1786</v>
      </c>
      <c r="AM42" s="342" t="s">
        <v>2455</v>
      </c>
      <c r="AN42" s="342" t="s">
        <v>2455</v>
      </c>
    </row>
    <row r="43" spans="1:40">
      <c r="A43" s="342" t="s">
        <v>1233</v>
      </c>
      <c r="B43" s="343">
        <v>6742</v>
      </c>
      <c r="C43" s="343">
        <v>5995</v>
      </c>
      <c r="D43" s="343">
        <v>29918</v>
      </c>
      <c r="E43" s="343">
        <v>11045</v>
      </c>
      <c r="F43" s="343">
        <v>3148</v>
      </c>
      <c r="G43" s="343">
        <v>295</v>
      </c>
      <c r="H43" s="343">
        <v>153</v>
      </c>
      <c r="I43" s="343">
        <v>1</v>
      </c>
      <c r="J43" s="343">
        <v>39961</v>
      </c>
      <c r="K43" s="343">
        <v>17336</v>
      </c>
      <c r="L43" s="343">
        <v>800</v>
      </c>
      <c r="M43" s="343">
        <v>0</v>
      </c>
      <c r="N43" s="343">
        <v>0</v>
      </c>
      <c r="O43" s="343">
        <v>0</v>
      </c>
      <c r="P43" s="343">
        <v>0</v>
      </c>
      <c r="Q43" s="343">
        <v>0</v>
      </c>
      <c r="R43" s="343">
        <v>0</v>
      </c>
      <c r="S43" s="343">
        <v>0</v>
      </c>
      <c r="T43" s="343">
        <v>0</v>
      </c>
      <c r="U43" s="343">
        <v>0</v>
      </c>
      <c r="V43" s="343">
        <v>800</v>
      </c>
      <c r="W43" s="343">
        <v>0</v>
      </c>
      <c r="X43" s="343">
        <v>40761</v>
      </c>
      <c r="Y43" s="343">
        <v>17336</v>
      </c>
      <c r="Z43" s="343">
        <v>3426</v>
      </c>
      <c r="AA43" s="343">
        <v>2679</v>
      </c>
      <c r="AB43" s="343">
        <v>0</v>
      </c>
      <c r="AC43" s="343">
        <v>0</v>
      </c>
      <c r="AD43" s="343">
        <v>71</v>
      </c>
      <c r="AE43" s="343">
        <v>0</v>
      </c>
      <c r="AF43" s="343">
        <v>0</v>
      </c>
      <c r="AG43" s="343">
        <v>0</v>
      </c>
      <c r="AH43" s="343">
        <v>3497</v>
      </c>
      <c r="AI43" s="343">
        <v>2679</v>
      </c>
      <c r="AJ43" s="343">
        <v>0</v>
      </c>
      <c r="AK43" s="343">
        <v>0</v>
      </c>
      <c r="AL43" s="342" t="s">
        <v>1231</v>
      </c>
      <c r="AM43" s="342" t="s">
        <v>2455</v>
      </c>
      <c r="AN43" s="342" t="s">
        <v>2455</v>
      </c>
    </row>
    <row r="44" spans="1:40">
      <c r="A44" s="342" t="s">
        <v>1932</v>
      </c>
      <c r="B44" s="343">
        <v>12308</v>
      </c>
      <c r="C44" s="343">
        <v>9983</v>
      </c>
      <c r="D44" s="343">
        <v>52521</v>
      </c>
      <c r="E44" s="343">
        <v>15827</v>
      </c>
      <c r="F44" s="343">
        <v>1823</v>
      </c>
      <c r="G44" s="343">
        <v>8</v>
      </c>
      <c r="H44" s="343">
        <v>766</v>
      </c>
      <c r="I44" s="343">
        <v>67</v>
      </c>
      <c r="J44" s="343">
        <v>67418</v>
      </c>
      <c r="K44" s="343">
        <v>25885</v>
      </c>
      <c r="L44" s="343">
        <v>23207</v>
      </c>
      <c r="M44" s="343">
        <v>3</v>
      </c>
      <c r="N44" s="343">
        <v>0</v>
      </c>
      <c r="O44" s="343">
        <v>0</v>
      </c>
      <c r="P44" s="343">
        <v>1011</v>
      </c>
      <c r="Q44" s="343">
        <v>0</v>
      </c>
      <c r="R44" s="343">
        <v>0</v>
      </c>
      <c r="S44" s="343">
        <v>0</v>
      </c>
      <c r="T44" s="343">
        <v>0</v>
      </c>
      <c r="U44" s="343">
        <v>0</v>
      </c>
      <c r="V44" s="343">
        <v>24218</v>
      </c>
      <c r="W44" s="343">
        <v>3</v>
      </c>
      <c r="X44" s="343">
        <v>91636</v>
      </c>
      <c r="Y44" s="343">
        <v>25885</v>
      </c>
      <c r="Z44" s="343">
        <v>1042</v>
      </c>
      <c r="AA44" s="343">
        <v>0</v>
      </c>
      <c r="AB44" s="343">
        <v>0</v>
      </c>
      <c r="AC44" s="343">
        <v>0</v>
      </c>
      <c r="AD44" s="343">
        <v>1264</v>
      </c>
      <c r="AE44" s="343">
        <v>0</v>
      </c>
      <c r="AF44" s="343">
        <v>0</v>
      </c>
      <c r="AG44" s="343">
        <v>0</v>
      </c>
      <c r="AH44" s="343">
        <v>2306</v>
      </c>
      <c r="AI44" s="343">
        <v>0</v>
      </c>
      <c r="AJ44" s="343">
        <v>0</v>
      </c>
      <c r="AK44" s="343">
        <v>0</v>
      </c>
      <c r="AL44" s="342" t="s">
        <v>1930</v>
      </c>
      <c r="AM44" s="342" t="s">
        <v>2455</v>
      </c>
      <c r="AN44" s="342" t="s">
        <v>2455</v>
      </c>
    </row>
    <row r="45" spans="1:40">
      <c r="A45" s="342" t="s">
        <v>2064</v>
      </c>
      <c r="B45" s="343">
        <v>0</v>
      </c>
      <c r="C45" s="343">
        <v>0</v>
      </c>
      <c r="D45" s="343">
        <v>33922</v>
      </c>
      <c r="E45" s="343">
        <v>13970</v>
      </c>
      <c r="F45" s="343">
        <v>1778</v>
      </c>
      <c r="G45" s="343">
        <v>36</v>
      </c>
      <c r="H45" s="343">
        <v>1602</v>
      </c>
      <c r="I45" s="343">
        <v>175</v>
      </c>
      <c r="J45" s="343">
        <v>37302</v>
      </c>
      <c r="K45" s="343">
        <v>14181</v>
      </c>
      <c r="L45" s="343">
        <v>1020</v>
      </c>
      <c r="M45" s="343">
        <v>0</v>
      </c>
      <c r="N45" s="343">
        <v>0</v>
      </c>
      <c r="O45" s="343">
        <v>0</v>
      </c>
      <c r="P45" s="343">
        <v>0</v>
      </c>
      <c r="Q45" s="343">
        <v>0</v>
      </c>
      <c r="R45" s="343">
        <v>0</v>
      </c>
      <c r="S45" s="343">
        <v>0</v>
      </c>
      <c r="T45" s="343">
        <v>0</v>
      </c>
      <c r="U45" s="343">
        <v>0</v>
      </c>
      <c r="V45" s="343">
        <v>1020</v>
      </c>
      <c r="W45" s="343">
        <v>0</v>
      </c>
      <c r="X45" s="343">
        <v>38322</v>
      </c>
      <c r="Y45" s="343">
        <v>14181</v>
      </c>
      <c r="Z45" s="343">
        <v>2574</v>
      </c>
      <c r="AA45" s="343">
        <v>2574</v>
      </c>
      <c r="AB45" s="343">
        <v>0</v>
      </c>
      <c r="AC45" s="343">
        <v>0</v>
      </c>
      <c r="AD45" s="343">
        <v>38</v>
      </c>
      <c r="AE45" s="343">
        <v>0</v>
      </c>
      <c r="AF45" s="343">
        <v>0</v>
      </c>
      <c r="AG45" s="343">
        <v>0</v>
      </c>
      <c r="AH45" s="343">
        <v>2612</v>
      </c>
      <c r="AI45" s="343">
        <v>2574</v>
      </c>
      <c r="AJ45" s="343">
        <v>0</v>
      </c>
      <c r="AK45" s="343">
        <v>0</v>
      </c>
      <c r="AL45" s="342" t="s">
        <v>2062</v>
      </c>
      <c r="AM45" s="342" t="s">
        <v>2455</v>
      </c>
      <c r="AN45" s="342" t="s">
        <v>2455</v>
      </c>
    </row>
    <row r="46" spans="1:40">
      <c r="A46" s="342" t="s">
        <v>1645</v>
      </c>
      <c r="B46" s="343">
        <v>258</v>
      </c>
      <c r="C46" s="343">
        <v>0</v>
      </c>
      <c r="D46" s="343">
        <v>8584</v>
      </c>
      <c r="E46" s="343">
        <v>0</v>
      </c>
      <c r="F46" s="343">
        <v>713</v>
      </c>
      <c r="G46" s="343">
        <v>0</v>
      </c>
      <c r="H46" s="343">
        <v>1</v>
      </c>
      <c r="I46" s="343">
        <v>0</v>
      </c>
      <c r="J46" s="343">
        <v>9556</v>
      </c>
      <c r="K46" s="343">
        <v>0</v>
      </c>
      <c r="L46" s="343">
        <v>2588</v>
      </c>
      <c r="M46" s="343">
        <v>0</v>
      </c>
      <c r="N46" s="343">
        <v>0</v>
      </c>
      <c r="O46" s="343">
        <v>0</v>
      </c>
      <c r="P46" s="343">
        <v>0</v>
      </c>
      <c r="Q46" s="343">
        <v>0</v>
      </c>
      <c r="R46" s="343">
        <v>0</v>
      </c>
      <c r="S46" s="343">
        <v>0</v>
      </c>
      <c r="T46" s="343">
        <v>0</v>
      </c>
      <c r="U46" s="343">
        <v>0</v>
      </c>
      <c r="V46" s="343">
        <v>2588</v>
      </c>
      <c r="W46" s="343">
        <v>0</v>
      </c>
      <c r="X46" s="343">
        <v>12144</v>
      </c>
      <c r="Y46" s="343">
        <v>0</v>
      </c>
      <c r="Z46" s="343">
        <v>0</v>
      </c>
      <c r="AA46" s="343">
        <v>0</v>
      </c>
      <c r="AB46" s="343">
        <v>0</v>
      </c>
      <c r="AC46" s="343">
        <v>0</v>
      </c>
      <c r="AD46" s="343">
        <v>0</v>
      </c>
      <c r="AE46" s="343">
        <v>0</v>
      </c>
      <c r="AF46" s="343">
        <v>0</v>
      </c>
      <c r="AG46" s="343">
        <v>0</v>
      </c>
      <c r="AH46" s="343">
        <v>0</v>
      </c>
      <c r="AI46" s="343">
        <v>0</v>
      </c>
      <c r="AJ46" s="343">
        <v>0</v>
      </c>
      <c r="AK46" s="343">
        <v>0</v>
      </c>
      <c r="AL46" s="342" t="s">
        <v>1643</v>
      </c>
      <c r="AM46" s="342" t="s">
        <v>2455</v>
      </c>
      <c r="AN46" s="342" t="s">
        <v>2455</v>
      </c>
    </row>
    <row r="47" spans="1:40">
      <c r="A47" s="342" t="s">
        <v>1425</v>
      </c>
      <c r="B47" s="343">
        <v>12553</v>
      </c>
      <c r="C47" s="343">
        <v>0</v>
      </c>
      <c r="D47" s="343">
        <v>58506</v>
      </c>
      <c r="E47" s="343">
        <v>0</v>
      </c>
      <c r="F47" s="343">
        <v>2359</v>
      </c>
      <c r="G47" s="343">
        <v>0</v>
      </c>
      <c r="H47" s="343">
        <v>1231</v>
      </c>
      <c r="I47" s="343">
        <v>0</v>
      </c>
      <c r="J47" s="343">
        <v>74649</v>
      </c>
      <c r="K47" s="343">
        <v>0</v>
      </c>
      <c r="L47" s="343">
        <v>11154</v>
      </c>
      <c r="M47" s="343">
        <v>0</v>
      </c>
      <c r="N47" s="343">
        <v>339</v>
      </c>
      <c r="O47" s="343">
        <v>0</v>
      </c>
      <c r="P47" s="343">
        <v>1861</v>
      </c>
      <c r="Q47" s="343">
        <v>0</v>
      </c>
      <c r="R47" s="343">
        <v>0</v>
      </c>
      <c r="S47" s="343">
        <v>0</v>
      </c>
      <c r="T47" s="343">
        <v>82</v>
      </c>
      <c r="U47" s="343">
        <v>0</v>
      </c>
      <c r="V47" s="343">
        <v>13097</v>
      </c>
      <c r="W47" s="343">
        <v>0</v>
      </c>
      <c r="X47" s="343">
        <v>87746</v>
      </c>
      <c r="Y47" s="343">
        <v>0</v>
      </c>
      <c r="Z47" s="343">
        <v>2264</v>
      </c>
      <c r="AA47" s="343">
        <v>0</v>
      </c>
      <c r="AB47" s="343">
        <v>0</v>
      </c>
      <c r="AC47" s="343">
        <v>0</v>
      </c>
      <c r="AD47" s="343">
        <v>815</v>
      </c>
      <c r="AE47" s="343">
        <v>0</v>
      </c>
      <c r="AF47" s="343">
        <v>0</v>
      </c>
      <c r="AG47" s="343">
        <v>0</v>
      </c>
      <c r="AH47" s="343">
        <v>3079</v>
      </c>
      <c r="AI47" s="343">
        <v>0</v>
      </c>
      <c r="AJ47" s="343">
        <v>0</v>
      </c>
      <c r="AK47" s="343">
        <v>0</v>
      </c>
      <c r="AL47" s="342" t="s">
        <v>1423</v>
      </c>
      <c r="AM47" s="342" t="s">
        <v>2455</v>
      </c>
      <c r="AN47" s="342" t="s">
        <v>2455</v>
      </c>
    </row>
    <row r="48" spans="1:40">
      <c r="A48" s="342" t="s">
        <v>1316</v>
      </c>
      <c r="B48" s="343">
        <v>186</v>
      </c>
      <c r="C48" s="343">
        <v>0</v>
      </c>
      <c r="D48" s="343">
        <v>48434</v>
      </c>
      <c r="E48" s="343">
        <v>0</v>
      </c>
      <c r="F48" s="343">
        <v>319</v>
      </c>
      <c r="G48" s="343">
        <v>0</v>
      </c>
      <c r="H48" s="343">
        <v>1851</v>
      </c>
      <c r="I48" s="343">
        <v>0</v>
      </c>
      <c r="J48" s="343">
        <v>50790</v>
      </c>
      <c r="K48" s="343">
        <v>0</v>
      </c>
      <c r="L48" s="343">
        <v>2424</v>
      </c>
      <c r="M48" s="343">
        <v>0</v>
      </c>
      <c r="N48" s="343">
        <v>0</v>
      </c>
      <c r="O48" s="343">
        <v>0</v>
      </c>
      <c r="P48" s="343">
        <v>176</v>
      </c>
      <c r="Q48" s="343">
        <v>0</v>
      </c>
      <c r="R48" s="343">
        <v>0</v>
      </c>
      <c r="S48" s="343">
        <v>0</v>
      </c>
      <c r="T48" s="343">
        <v>0</v>
      </c>
      <c r="U48" s="343">
        <v>0</v>
      </c>
      <c r="V48" s="343">
        <v>2600</v>
      </c>
      <c r="W48" s="343">
        <v>0</v>
      </c>
      <c r="X48" s="343">
        <v>53390</v>
      </c>
      <c r="Y48" s="343">
        <v>0</v>
      </c>
      <c r="Z48" s="343">
        <v>2211</v>
      </c>
      <c r="AA48" s="343">
        <v>0</v>
      </c>
      <c r="AB48" s="343">
        <v>0</v>
      </c>
      <c r="AC48" s="343">
        <v>0</v>
      </c>
      <c r="AD48" s="343">
        <v>17</v>
      </c>
      <c r="AE48" s="343">
        <v>0</v>
      </c>
      <c r="AF48" s="343">
        <v>0</v>
      </c>
      <c r="AG48" s="343">
        <v>0</v>
      </c>
      <c r="AH48" s="343">
        <v>2228</v>
      </c>
      <c r="AI48" s="343">
        <v>0</v>
      </c>
      <c r="AJ48" s="343">
        <v>0</v>
      </c>
      <c r="AK48" s="343">
        <v>0</v>
      </c>
      <c r="AL48" s="342" t="s">
        <v>1314</v>
      </c>
      <c r="AM48" s="342" t="s">
        <v>2455</v>
      </c>
      <c r="AN48" s="342" t="s">
        <v>2455</v>
      </c>
    </row>
    <row r="49" spans="1:40">
      <c r="A49" s="342" t="s">
        <v>1322</v>
      </c>
      <c r="B49" s="343">
        <v>2404</v>
      </c>
      <c r="C49" s="343">
        <v>0</v>
      </c>
      <c r="D49" s="343">
        <v>21058</v>
      </c>
      <c r="E49" s="343">
        <v>4604</v>
      </c>
      <c r="F49" s="343">
        <v>2711</v>
      </c>
      <c r="G49" s="343">
        <v>0</v>
      </c>
      <c r="H49" s="343">
        <v>73</v>
      </c>
      <c r="I49" s="343">
        <v>0</v>
      </c>
      <c r="J49" s="343">
        <v>26246</v>
      </c>
      <c r="K49" s="343">
        <v>4604</v>
      </c>
      <c r="L49" s="343">
        <v>1531</v>
      </c>
      <c r="M49" s="343">
        <v>0</v>
      </c>
      <c r="N49" s="343">
        <v>0</v>
      </c>
      <c r="O49" s="343">
        <v>0</v>
      </c>
      <c r="P49" s="343">
        <v>0</v>
      </c>
      <c r="Q49" s="343">
        <v>0</v>
      </c>
      <c r="R49" s="343">
        <v>0</v>
      </c>
      <c r="S49" s="343">
        <v>0</v>
      </c>
      <c r="T49" s="343">
        <v>0</v>
      </c>
      <c r="U49" s="343">
        <v>0</v>
      </c>
      <c r="V49" s="343">
        <v>1531</v>
      </c>
      <c r="W49" s="343">
        <v>0</v>
      </c>
      <c r="X49" s="343">
        <v>27777</v>
      </c>
      <c r="Y49" s="343">
        <v>4604</v>
      </c>
      <c r="Z49" s="343">
        <v>1453</v>
      </c>
      <c r="AA49" s="343">
        <v>0</v>
      </c>
      <c r="AB49" s="343">
        <v>0</v>
      </c>
      <c r="AC49" s="343">
        <v>0</v>
      </c>
      <c r="AD49" s="343">
        <v>0</v>
      </c>
      <c r="AE49" s="343">
        <v>0</v>
      </c>
      <c r="AF49" s="343">
        <v>0</v>
      </c>
      <c r="AG49" s="343">
        <v>0</v>
      </c>
      <c r="AH49" s="343">
        <v>1453</v>
      </c>
      <c r="AI49" s="343">
        <v>0</v>
      </c>
      <c r="AJ49" s="343">
        <v>0</v>
      </c>
      <c r="AK49" s="343">
        <v>0</v>
      </c>
      <c r="AL49" s="342" t="s">
        <v>1320</v>
      </c>
      <c r="AM49" s="342" t="s">
        <v>2455</v>
      </c>
      <c r="AN49" s="342" t="s">
        <v>2455</v>
      </c>
    </row>
    <row r="50" spans="1:40">
      <c r="A50" s="342" t="s">
        <v>2004</v>
      </c>
      <c r="B50" s="343">
        <v>760</v>
      </c>
      <c r="C50" s="343">
        <v>660</v>
      </c>
      <c r="D50" s="343">
        <v>24868</v>
      </c>
      <c r="E50" s="343">
        <v>4909</v>
      </c>
      <c r="F50" s="343">
        <v>609</v>
      </c>
      <c r="G50" s="343">
        <v>0</v>
      </c>
      <c r="H50" s="343">
        <v>3</v>
      </c>
      <c r="I50" s="343">
        <v>0</v>
      </c>
      <c r="J50" s="343">
        <v>26240</v>
      </c>
      <c r="K50" s="343">
        <v>5569</v>
      </c>
      <c r="L50" s="343">
        <v>5135</v>
      </c>
      <c r="M50" s="343">
        <v>0</v>
      </c>
      <c r="N50" s="343">
        <v>0</v>
      </c>
      <c r="O50" s="343">
        <v>0</v>
      </c>
      <c r="P50" s="343">
        <v>0</v>
      </c>
      <c r="Q50" s="343">
        <v>0</v>
      </c>
      <c r="R50" s="343">
        <v>0</v>
      </c>
      <c r="S50" s="343">
        <v>0</v>
      </c>
      <c r="T50" s="343">
        <v>0</v>
      </c>
      <c r="U50" s="343">
        <v>0</v>
      </c>
      <c r="V50" s="343">
        <v>5135</v>
      </c>
      <c r="W50" s="343">
        <v>0</v>
      </c>
      <c r="X50" s="343">
        <v>31375</v>
      </c>
      <c r="Y50" s="343">
        <v>5569</v>
      </c>
      <c r="Z50" s="343">
        <v>1756</v>
      </c>
      <c r="AA50" s="343">
        <v>750</v>
      </c>
      <c r="AB50" s="343">
        <v>0</v>
      </c>
      <c r="AC50" s="343">
        <v>0</v>
      </c>
      <c r="AD50" s="343">
        <v>16</v>
      </c>
      <c r="AE50" s="343">
        <v>0</v>
      </c>
      <c r="AF50" s="343">
        <v>0</v>
      </c>
      <c r="AG50" s="343">
        <v>0</v>
      </c>
      <c r="AH50" s="343">
        <v>1772</v>
      </c>
      <c r="AI50" s="343">
        <v>750</v>
      </c>
      <c r="AJ50" s="343">
        <v>0</v>
      </c>
      <c r="AK50" s="343">
        <v>0</v>
      </c>
      <c r="AL50" s="342" t="s">
        <v>2002</v>
      </c>
      <c r="AM50" s="342" t="s">
        <v>2455</v>
      </c>
      <c r="AN50" s="342" t="s">
        <v>2455</v>
      </c>
    </row>
    <row r="51" spans="1:40">
      <c r="A51" s="342" t="s">
        <v>1346</v>
      </c>
      <c r="B51" s="343">
        <v>10553</v>
      </c>
      <c r="C51" s="343">
        <v>2874</v>
      </c>
      <c r="D51" s="343">
        <v>80608</v>
      </c>
      <c r="E51" s="343">
        <v>11427</v>
      </c>
      <c r="F51" s="343">
        <v>2494</v>
      </c>
      <c r="G51" s="343">
        <v>0</v>
      </c>
      <c r="H51" s="343">
        <v>0</v>
      </c>
      <c r="I51" s="343">
        <v>0</v>
      </c>
      <c r="J51" s="343">
        <v>93655</v>
      </c>
      <c r="K51" s="343">
        <v>14301</v>
      </c>
      <c r="L51" s="343">
        <v>3628</v>
      </c>
      <c r="M51" s="343">
        <v>0</v>
      </c>
      <c r="N51" s="343">
        <v>0</v>
      </c>
      <c r="O51" s="343">
        <v>0</v>
      </c>
      <c r="P51" s="343">
        <v>0</v>
      </c>
      <c r="Q51" s="343">
        <v>0</v>
      </c>
      <c r="R51" s="343">
        <v>0</v>
      </c>
      <c r="S51" s="343">
        <v>0</v>
      </c>
      <c r="T51" s="343">
        <v>0</v>
      </c>
      <c r="U51" s="343">
        <v>0</v>
      </c>
      <c r="V51" s="343">
        <v>3628</v>
      </c>
      <c r="W51" s="343">
        <v>0</v>
      </c>
      <c r="X51" s="343">
        <v>97283</v>
      </c>
      <c r="Y51" s="343">
        <v>14301</v>
      </c>
      <c r="Z51" s="343">
        <v>2607</v>
      </c>
      <c r="AA51" s="343">
        <v>1819</v>
      </c>
      <c r="AB51" s="343">
        <v>0</v>
      </c>
      <c r="AC51" s="343">
        <v>0</v>
      </c>
      <c r="AD51" s="343">
        <v>292</v>
      </c>
      <c r="AE51" s="343">
        <v>0</v>
      </c>
      <c r="AF51" s="343">
        <v>0</v>
      </c>
      <c r="AG51" s="343">
        <v>0</v>
      </c>
      <c r="AH51" s="343">
        <v>2899</v>
      </c>
      <c r="AI51" s="343">
        <v>1819</v>
      </c>
      <c r="AJ51" s="343">
        <v>0</v>
      </c>
      <c r="AK51" s="343">
        <v>0</v>
      </c>
      <c r="AL51" s="342" t="s">
        <v>1344</v>
      </c>
      <c r="AM51" s="342" t="s">
        <v>2455</v>
      </c>
      <c r="AN51" s="342" t="s">
        <v>2455</v>
      </c>
    </row>
    <row r="52" spans="1:40">
      <c r="A52" s="342" t="s">
        <v>1648</v>
      </c>
      <c r="B52" s="343">
        <v>552</v>
      </c>
      <c r="C52" s="343">
        <v>0</v>
      </c>
      <c r="D52" s="343">
        <v>2254</v>
      </c>
      <c r="E52" s="343">
        <v>0</v>
      </c>
      <c r="F52" s="343">
        <v>203</v>
      </c>
      <c r="G52" s="343">
        <v>0</v>
      </c>
      <c r="H52" s="343">
        <v>0</v>
      </c>
      <c r="I52" s="343">
        <v>0</v>
      </c>
      <c r="J52" s="343">
        <v>3009</v>
      </c>
      <c r="K52" s="343">
        <v>0</v>
      </c>
      <c r="L52" s="343">
        <v>0</v>
      </c>
      <c r="M52" s="343">
        <v>0</v>
      </c>
      <c r="N52" s="343">
        <v>0</v>
      </c>
      <c r="O52" s="343">
        <v>0</v>
      </c>
      <c r="P52" s="343">
        <v>0</v>
      </c>
      <c r="Q52" s="343">
        <v>0</v>
      </c>
      <c r="R52" s="343">
        <v>0</v>
      </c>
      <c r="S52" s="343">
        <v>0</v>
      </c>
      <c r="T52" s="343">
        <v>0</v>
      </c>
      <c r="U52" s="343">
        <v>0</v>
      </c>
      <c r="V52" s="343">
        <v>0</v>
      </c>
      <c r="W52" s="343">
        <v>0</v>
      </c>
      <c r="X52" s="343">
        <v>3009</v>
      </c>
      <c r="Y52" s="343">
        <v>0</v>
      </c>
      <c r="Z52" s="343">
        <v>0</v>
      </c>
      <c r="AA52" s="343">
        <v>0</v>
      </c>
      <c r="AB52" s="343">
        <v>0</v>
      </c>
      <c r="AC52" s="343">
        <v>0</v>
      </c>
      <c r="AD52" s="343">
        <v>0</v>
      </c>
      <c r="AE52" s="343">
        <v>0</v>
      </c>
      <c r="AF52" s="343">
        <v>0</v>
      </c>
      <c r="AG52" s="343">
        <v>0</v>
      </c>
      <c r="AH52" s="343">
        <v>0</v>
      </c>
      <c r="AI52" s="343">
        <v>0</v>
      </c>
      <c r="AJ52" s="343">
        <v>0</v>
      </c>
      <c r="AK52" s="343">
        <v>0</v>
      </c>
      <c r="AL52" s="342" t="s">
        <v>1646</v>
      </c>
      <c r="AM52" s="342" t="s">
        <v>2455</v>
      </c>
      <c r="AN52" s="342" t="s">
        <v>2455</v>
      </c>
    </row>
    <row r="53" spans="1:40">
      <c r="A53" s="342" t="s">
        <v>2313</v>
      </c>
      <c r="B53" s="343">
        <v>8620</v>
      </c>
      <c r="C53" s="343">
        <v>8050</v>
      </c>
      <c r="D53" s="343">
        <v>37335</v>
      </c>
      <c r="E53" s="343">
        <v>10961</v>
      </c>
      <c r="F53" s="343">
        <v>3498</v>
      </c>
      <c r="G53" s="343">
        <v>89</v>
      </c>
      <c r="H53" s="343">
        <v>2880</v>
      </c>
      <c r="I53" s="343">
        <v>0</v>
      </c>
      <c r="J53" s="343">
        <v>52333</v>
      </c>
      <c r="K53" s="343">
        <v>19100</v>
      </c>
      <c r="L53" s="343">
        <v>4583</v>
      </c>
      <c r="M53" s="343">
        <v>0</v>
      </c>
      <c r="N53" s="343">
        <v>0</v>
      </c>
      <c r="O53" s="343">
        <v>0</v>
      </c>
      <c r="P53" s="343">
        <v>9257</v>
      </c>
      <c r="Q53" s="343">
        <v>0</v>
      </c>
      <c r="R53" s="343">
        <v>0</v>
      </c>
      <c r="S53" s="343">
        <v>0</v>
      </c>
      <c r="T53" s="343">
        <v>0</v>
      </c>
      <c r="U53" s="343">
        <v>0</v>
      </c>
      <c r="V53" s="343">
        <v>13840</v>
      </c>
      <c r="W53" s="343">
        <v>0</v>
      </c>
      <c r="X53" s="343">
        <v>66173</v>
      </c>
      <c r="Y53" s="343">
        <v>19100</v>
      </c>
      <c r="Z53" s="343">
        <v>804</v>
      </c>
      <c r="AA53" s="343">
        <v>530</v>
      </c>
      <c r="AB53" s="343">
        <v>0</v>
      </c>
      <c r="AC53" s="343">
        <v>0</v>
      </c>
      <c r="AD53" s="343">
        <v>120</v>
      </c>
      <c r="AE53" s="343">
        <v>120</v>
      </c>
      <c r="AF53" s="343">
        <v>0</v>
      </c>
      <c r="AG53" s="343">
        <v>0</v>
      </c>
      <c r="AH53" s="343">
        <v>924</v>
      </c>
      <c r="AI53" s="343">
        <v>650</v>
      </c>
      <c r="AJ53" s="343">
        <v>0</v>
      </c>
      <c r="AK53" s="343">
        <v>0</v>
      </c>
      <c r="AL53" s="342" t="s">
        <v>2311</v>
      </c>
      <c r="AM53" s="342" t="s">
        <v>2455</v>
      </c>
      <c r="AN53" s="342" t="s">
        <v>2455</v>
      </c>
    </row>
    <row r="54" spans="1:40">
      <c r="A54" s="342" t="s">
        <v>1176</v>
      </c>
      <c r="B54" s="343">
        <v>7</v>
      </c>
      <c r="C54" s="343">
        <v>0</v>
      </c>
      <c r="D54" s="343">
        <v>15495</v>
      </c>
      <c r="E54" s="343">
        <v>0</v>
      </c>
      <c r="F54" s="343">
        <v>2743</v>
      </c>
      <c r="G54" s="343">
        <v>0</v>
      </c>
      <c r="H54" s="343">
        <v>4</v>
      </c>
      <c r="I54" s="343">
        <v>0</v>
      </c>
      <c r="J54" s="343">
        <v>18249</v>
      </c>
      <c r="K54" s="343">
        <v>0</v>
      </c>
      <c r="L54" s="343">
        <v>10333</v>
      </c>
      <c r="M54" s="343">
        <v>0</v>
      </c>
      <c r="N54" s="343">
        <v>0</v>
      </c>
      <c r="O54" s="343">
        <v>0</v>
      </c>
      <c r="P54" s="343">
        <v>0</v>
      </c>
      <c r="Q54" s="343">
        <v>0</v>
      </c>
      <c r="R54" s="343">
        <v>0</v>
      </c>
      <c r="S54" s="343">
        <v>0</v>
      </c>
      <c r="T54" s="343">
        <v>0</v>
      </c>
      <c r="U54" s="343">
        <v>0</v>
      </c>
      <c r="V54" s="343">
        <v>10333</v>
      </c>
      <c r="W54" s="343">
        <v>0</v>
      </c>
      <c r="X54" s="343">
        <v>28582</v>
      </c>
      <c r="Y54" s="343">
        <v>0</v>
      </c>
      <c r="Z54" s="343">
        <v>1700</v>
      </c>
      <c r="AA54" s="343">
        <v>0</v>
      </c>
      <c r="AB54" s="343">
        <v>0</v>
      </c>
      <c r="AC54" s="343">
        <v>0</v>
      </c>
      <c r="AD54" s="343">
        <v>0</v>
      </c>
      <c r="AE54" s="343">
        <v>0</v>
      </c>
      <c r="AF54" s="343">
        <v>0</v>
      </c>
      <c r="AG54" s="343">
        <v>0</v>
      </c>
      <c r="AH54" s="343">
        <v>1700</v>
      </c>
      <c r="AI54" s="343">
        <v>0</v>
      </c>
      <c r="AJ54" s="343">
        <v>0</v>
      </c>
      <c r="AK54" s="343">
        <v>0</v>
      </c>
      <c r="AL54" s="342" t="s">
        <v>1174</v>
      </c>
      <c r="AM54" s="342" t="s">
        <v>2455</v>
      </c>
      <c r="AN54" s="342" t="s">
        <v>2455</v>
      </c>
    </row>
    <row r="55" spans="1:40">
      <c r="A55" s="342" t="s">
        <v>1298</v>
      </c>
      <c r="B55" s="343">
        <v>6339</v>
      </c>
      <c r="C55" s="343">
        <v>3102</v>
      </c>
      <c r="D55" s="343">
        <v>75962</v>
      </c>
      <c r="E55" s="343">
        <v>16076</v>
      </c>
      <c r="F55" s="343">
        <v>850</v>
      </c>
      <c r="G55" s="343">
        <v>0</v>
      </c>
      <c r="H55" s="343">
        <v>740</v>
      </c>
      <c r="I55" s="343">
        <v>0</v>
      </c>
      <c r="J55" s="343">
        <v>83891</v>
      </c>
      <c r="K55" s="343">
        <v>19178</v>
      </c>
      <c r="L55" s="343">
        <v>2360</v>
      </c>
      <c r="M55" s="343">
        <v>0</v>
      </c>
      <c r="N55" s="343">
        <v>0</v>
      </c>
      <c r="O55" s="343">
        <v>0</v>
      </c>
      <c r="P55" s="343">
        <v>0</v>
      </c>
      <c r="Q55" s="343">
        <v>0</v>
      </c>
      <c r="R55" s="343">
        <v>0</v>
      </c>
      <c r="S55" s="343">
        <v>0</v>
      </c>
      <c r="T55" s="343">
        <v>1000</v>
      </c>
      <c r="U55" s="343">
        <v>0</v>
      </c>
      <c r="V55" s="343">
        <v>3360</v>
      </c>
      <c r="W55" s="343">
        <v>0</v>
      </c>
      <c r="X55" s="343">
        <v>87251</v>
      </c>
      <c r="Y55" s="343">
        <v>19178</v>
      </c>
      <c r="Z55" s="343">
        <v>2155</v>
      </c>
      <c r="AA55" s="343">
        <v>2004</v>
      </c>
      <c r="AB55" s="343">
        <v>0</v>
      </c>
      <c r="AC55" s="343">
        <v>0</v>
      </c>
      <c r="AD55" s="343">
        <v>0</v>
      </c>
      <c r="AE55" s="343">
        <v>0</v>
      </c>
      <c r="AF55" s="343">
        <v>0</v>
      </c>
      <c r="AG55" s="343">
        <v>0</v>
      </c>
      <c r="AH55" s="343">
        <v>2155</v>
      </c>
      <c r="AI55" s="343">
        <v>2004</v>
      </c>
      <c r="AJ55" s="343">
        <v>0</v>
      </c>
      <c r="AK55" s="343">
        <v>0</v>
      </c>
      <c r="AL55" s="342" t="s">
        <v>1296</v>
      </c>
      <c r="AM55" s="342" t="s">
        <v>2455</v>
      </c>
      <c r="AN55" s="342" t="s">
        <v>2455</v>
      </c>
    </row>
    <row r="56" spans="1:40">
      <c r="A56" s="342" t="s">
        <v>1881</v>
      </c>
      <c r="B56" s="343">
        <v>4348</v>
      </c>
      <c r="C56" s="343">
        <v>2478</v>
      </c>
      <c r="D56" s="343">
        <v>48243</v>
      </c>
      <c r="E56" s="343">
        <v>5217</v>
      </c>
      <c r="F56" s="343">
        <v>3673</v>
      </c>
      <c r="G56" s="343">
        <v>0</v>
      </c>
      <c r="H56" s="343">
        <v>0</v>
      </c>
      <c r="I56" s="343">
        <v>0</v>
      </c>
      <c r="J56" s="343">
        <v>56264</v>
      </c>
      <c r="K56" s="343">
        <v>7695</v>
      </c>
      <c r="L56" s="343">
        <v>18032</v>
      </c>
      <c r="M56" s="343">
        <v>0</v>
      </c>
      <c r="N56" s="343">
        <v>0</v>
      </c>
      <c r="O56" s="343">
        <v>0</v>
      </c>
      <c r="P56" s="343">
        <v>0</v>
      </c>
      <c r="Q56" s="343">
        <v>0</v>
      </c>
      <c r="R56" s="343">
        <v>0</v>
      </c>
      <c r="S56" s="343">
        <v>0</v>
      </c>
      <c r="T56" s="343">
        <v>0</v>
      </c>
      <c r="U56" s="343">
        <v>0</v>
      </c>
      <c r="V56" s="343">
        <v>18032</v>
      </c>
      <c r="W56" s="343">
        <v>0</v>
      </c>
      <c r="X56" s="343">
        <v>74296</v>
      </c>
      <c r="Y56" s="343">
        <v>7695</v>
      </c>
      <c r="Z56" s="343">
        <v>1419</v>
      </c>
      <c r="AA56" s="343">
        <v>1129</v>
      </c>
      <c r="AB56" s="343">
        <v>0</v>
      </c>
      <c r="AC56" s="343">
        <v>0</v>
      </c>
      <c r="AD56" s="343">
        <v>0</v>
      </c>
      <c r="AE56" s="343">
        <v>0</v>
      </c>
      <c r="AF56" s="343">
        <v>0</v>
      </c>
      <c r="AG56" s="343">
        <v>0</v>
      </c>
      <c r="AH56" s="343">
        <v>1419</v>
      </c>
      <c r="AI56" s="343">
        <v>1129</v>
      </c>
      <c r="AJ56" s="343">
        <v>0</v>
      </c>
      <c r="AK56" s="343">
        <v>0</v>
      </c>
      <c r="AL56" s="342" t="s">
        <v>1879</v>
      </c>
      <c r="AM56" s="342" t="s">
        <v>2455</v>
      </c>
      <c r="AN56" s="342" t="s">
        <v>2455</v>
      </c>
    </row>
    <row r="57" spans="1:40">
      <c r="A57" s="342" t="s">
        <v>1212</v>
      </c>
      <c r="B57" s="343">
        <v>2312</v>
      </c>
      <c r="C57" s="343">
        <v>166</v>
      </c>
      <c r="D57" s="343">
        <v>16755</v>
      </c>
      <c r="E57" s="343">
        <v>7833</v>
      </c>
      <c r="F57" s="343">
        <v>6815</v>
      </c>
      <c r="G57" s="343">
        <v>17</v>
      </c>
      <c r="H57" s="343">
        <v>7</v>
      </c>
      <c r="I57" s="343">
        <v>0</v>
      </c>
      <c r="J57" s="343">
        <v>25889</v>
      </c>
      <c r="K57" s="343">
        <v>8016</v>
      </c>
      <c r="L57" s="343">
        <v>2818</v>
      </c>
      <c r="M57" s="343">
        <v>0</v>
      </c>
      <c r="N57" s="343">
        <v>0</v>
      </c>
      <c r="O57" s="343">
        <v>0</v>
      </c>
      <c r="P57" s="343">
        <v>0</v>
      </c>
      <c r="Q57" s="343">
        <v>0</v>
      </c>
      <c r="R57" s="343">
        <v>0</v>
      </c>
      <c r="S57" s="343">
        <v>0</v>
      </c>
      <c r="T57" s="343">
        <v>0</v>
      </c>
      <c r="U57" s="343">
        <v>0</v>
      </c>
      <c r="V57" s="343">
        <v>2818</v>
      </c>
      <c r="W57" s="343">
        <v>0</v>
      </c>
      <c r="X57" s="343">
        <v>28707</v>
      </c>
      <c r="Y57" s="343">
        <v>8016</v>
      </c>
      <c r="Z57" s="343">
        <v>3890</v>
      </c>
      <c r="AA57" s="343">
        <v>1983</v>
      </c>
      <c r="AB57" s="343">
        <v>0</v>
      </c>
      <c r="AC57" s="343">
        <v>0</v>
      </c>
      <c r="AD57" s="343">
        <v>0</v>
      </c>
      <c r="AE57" s="343">
        <v>0</v>
      </c>
      <c r="AF57" s="343">
        <v>0</v>
      </c>
      <c r="AG57" s="343">
        <v>0</v>
      </c>
      <c r="AH57" s="343">
        <v>3890</v>
      </c>
      <c r="AI57" s="343">
        <v>1983</v>
      </c>
      <c r="AJ57" s="343">
        <v>0</v>
      </c>
      <c r="AK57" s="343">
        <v>0</v>
      </c>
      <c r="AL57" s="342" t="s">
        <v>1210</v>
      </c>
      <c r="AM57" s="342" t="s">
        <v>2455</v>
      </c>
      <c r="AN57" s="342" t="s">
        <v>2455</v>
      </c>
    </row>
    <row r="58" spans="1:40">
      <c r="A58" s="342" t="s">
        <v>1410</v>
      </c>
      <c r="B58" s="343">
        <v>1063</v>
      </c>
      <c r="C58" s="343">
        <v>0</v>
      </c>
      <c r="D58" s="343">
        <v>21188</v>
      </c>
      <c r="E58" s="343">
        <v>0</v>
      </c>
      <c r="F58" s="343">
        <v>3355</v>
      </c>
      <c r="G58" s="343">
        <v>0</v>
      </c>
      <c r="H58" s="343">
        <v>35</v>
      </c>
      <c r="I58" s="343">
        <v>0</v>
      </c>
      <c r="J58" s="343">
        <v>25641</v>
      </c>
      <c r="K58" s="343">
        <v>0</v>
      </c>
      <c r="L58" s="343">
        <v>194</v>
      </c>
      <c r="M58" s="343">
        <v>0</v>
      </c>
      <c r="N58" s="343">
        <v>0</v>
      </c>
      <c r="O58" s="343">
        <v>0</v>
      </c>
      <c r="P58" s="343">
        <v>0</v>
      </c>
      <c r="Q58" s="343">
        <v>0</v>
      </c>
      <c r="R58" s="343">
        <v>0</v>
      </c>
      <c r="S58" s="343">
        <v>0</v>
      </c>
      <c r="T58" s="343">
        <v>0</v>
      </c>
      <c r="U58" s="343">
        <v>0</v>
      </c>
      <c r="V58" s="343">
        <v>194</v>
      </c>
      <c r="W58" s="343">
        <v>0</v>
      </c>
      <c r="X58" s="343">
        <v>25835</v>
      </c>
      <c r="Y58" s="343">
        <v>0</v>
      </c>
      <c r="Z58" s="343">
        <v>2125</v>
      </c>
      <c r="AA58" s="343">
        <v>0</v>
      </c>
      <c r="AB58" s="343">
        <v>0</v>
      </c>
      <c r="AC58" s="343">
        <v>0</v>
      </c>
      <c r="AD58" s="343">
        <v>0</v>
      </c>
      <c r="AE58" s="343">
        <v>0</v>
      </c>
      <c r="AF58" s="343">
        <v>0</v>
      </c>
      <c r="AG58" s="343">
        <v>0</v>
      </c>
      <c r="AH58" s="343">
        <v>2125</v>
      </c>
      <c r="AI58" s="343">
        <v>0</v>
      </c>
      <c r="AJ58" s="343">
        <v>0</v>
      </c>
      <c r="AK58" s="343">
        <v>0</v>
      </c>
      <c r="AL58" s="342" t="s">
        <v>2456</v>
      </c>
      <c r="AM58" s="342" t="s">
        <v>2455</v>
      </c>
      <c r="AN58" s="342" t="s">
        <v>2455</v>
      </c>
    </row>
    <row r="59" spans="1:40">
      <c r="A59" s="342" t="s">
        <v>1257</v>
      </c>
      <c r="B59" s="343">
        <v>6009</v>
      </c>
      <c r="C59" s="343">
        <v>0</v>
      </c>
      <c r="D59" s="343">
        <v>24267</v>
      </c>
      <c r="E59" s="343">
        <v>0</v>
      </c>
      <c r="F59" s="343">
        <v>1186</v>
      </c>
      <c r="G59" s="343">
        <v>0</v>
      </c>
      <c r="H59" s="343">
        <v>0</v>
      </c>
      <c r="I59" s="343">
        <v>0</v>
      </c>
      <c r="J59" s="343">
        <v>31462</v>
      </c>
      <c r="K59" s="343">
        <v>0</v>
      </c>
      <c r="L59" s="343">
        <v>6075</v>
      </c>
      <c r="M59" s="343">
        <v>0</v>
      </c>
      <c r="N59" s="343">
        <v>0</v>
      </c>
      <c r="O59" s="343">
        <v>0</v>
      </c>
      <c r="P59" s="343">
        <v>0</v>
      </c>
      <c r="Q59" s="343">
        <v>0</v>
      </c>
      <c r="R59" s="343">
        <v>0</v>
      </c>
      <c r="S59" s="343">
        <v>0</v>
      </c>
      <c r="T59" s="343">
        <v>0</v>
      </c>
      <c r="U59" s="343">
        <v>0</v>
      </c>
      <c r="V59" s="343">
        <v>6075</v>
      </c>
      <c r="W59" s="343">
        <v>0</v>
      </c>
      <c r="X59" s="343">
        <v>37537</v>
      </c>
      <c r="Y59" s="343">
        <v>0</v>
      </c>
      <c r="Z59" s="343">
        <v>36</v>
      </c>
      <c r="AA59" s="343">
        <v>0</v>
      </c>
      <c r="AB59" s="343">
        <v>0</v>
      </c>
      <c r="AC59" s="343">
        <v>0</v>
      </c>
      <c r="AD59" s="343">
        <v>0</v>
      </c>
      <c r="AE59" s="343">
        <v>0</v>
      </c>
      <c r="AF59" s="343">
        <v>0</v>
      </c>
      <c r="AG59" s="343">
        <v>0</v>
      </c>
      <c r="AH59" s="343">
        <v>36</v>
      </c>
      <c r="AI59" s="343">
        <v>0</v>
      </c>
      <c r="AJ59" s="343">
        <v>0</v>
      </c>
      <c r="AK59" s="343">
        <v>0</v>
      </c>
      <c r="AL59" s="342" t="s">
        <v>2457</v>
      </c>
      <c r="AM59" s="342" t="s">
        <v>2455</v>
      </c>
      <c r="AN59" s="342" t="s">
        <v>2455</v>
      </c>
    </row>
    <row r="60" spans="1:40">
      <c r="A60" s="342" t="s">
        <v>1845</v>
      </c>
      <c r="B60" s="343">
        <v>3314</v>
      </c>
      <c r="C60" s="343">
        <v>0</v>
      </c>
      <c r="D60" s="343">
        <v>14912</v>
      </c>
      <c r="E60" s="343">
        <v>2667</v>
      </c>
      <c r="F60" s="343">
        <v>523</v>
      </c>
      <c r="G60" s="343">
        <v>0</v>
      </c>
      <c r="H60" s="343">
        <v>228</v>
      </c>
      <c r="I60" s="343">
        <v>0</v>
      </c>
      <c r="J60" s="343">
        <v>18977</v>
      </c>
      <c r="K60" s="343">
        <v>2667</v>
      </c>
      <c r="L60" s="343">
        <v>6519</v>
      </c>
      <c r="M60" s="343">
        <v>0</v>
      </c>
      <c r="N60" s="343">
        <v>0</v>
      </c>
      <c r="O60" s="343">
        <v>0</v>
      </c>
      <c r="P60" s="343">
        <v>0</v>
      </c>
      <c r="Q60" s="343">
        <v>0</v>
      </c>
      <c r="R60" s="343">
        <v>0</v>
      </c>
      <c r="S60" s="343">
        <v>0</v>
      </c>
      <c r="T60" s="343">
        <v>0</v>
      </c>
      <c r="U60" s="343">
        <v>0</v>
      </c>
      <c r="V60" s="343">
        <v>6519</v>
      </c>
      <c r="W60" s="343">
        <v>0</v>
      </c>
      <c r="X60" s="343">
        <v>25496</v>
      </c>
      <c r="Y60" s="343">
        <v>2667</v>
      </c>
      <c r="Z60" s="343">
        <v>2498</v>
      </c>
      <c r="AA60" s="343">
        <v>1784</v>
      </c>
      <c r="AB60" s="343">
        <v>0</v>
      </c>
      <c r="AC60" s="343">
        <v>0</v>
      </c>
      <c r="AD60" s="343">
        <v>0</v>
      </c>
      <c r="AE60" s="343">
        <v>0</v>
      </c>
      <c r="AF60" s="343">
        <v>0</v>
      </c>
      <c r="AG60" s="343">
        <v>0</v>
      </c>
      <c r="AH60" s="343">
        <v>2498</v>
      </c>
      <c r="AI60" s="343">
        <v>1784</v>
      </c>
      <c r="AJ60" s="343">
        <v>0</v>
      </c>
      <c r="AK60" s="343">
        <v>0</v>
      </c>
      <c r="AL60" s="342" t="s">
        <v>2458</v>
      </c>
      <c r="AM60" s="342" t="s">
        <v>2455</v>
      </c>
      <c r="AN60" s="342" t="s">
        <v>2455</v>
      </c>
    </row>
    <row r="61" spans="1:40">
      <c r="A61" s="342" t="s">
        <v>2277</v>
      </c>
      <c r="B61" s="343">
        <v>4288</v>
      </c>
      <c r="C61" s="343">
        <v>0</v>
      </c>
      <c r="D61" s="343">
        <v>34753</v>
      </c>
      <c r="E61" s="343">
        <v>17958</v>
      </c>
      <c r="F61" s="343">
        <v>1631</v>
      </c>
      <c r="G61" s="343">
        <v>165</v>
      </c>
      <c r="H61" s="343">
        <v>256</v>
      </c>
      <c r="I61" s="343">
        <v>0</v>
      </c>
      <c r="J61" s="343">
        <v>40928</v>
      </c>
      <c r="K61" s="343">
        <v>18123</v>
      </c>
      <c r="L61" s="343">
        <v>1095</v>
      </c>
      <c r="M61" s="343">
        <v>0</v>
      </c>
      <c r="N61" s="343">
        <v>0</v>
      </c>
      <c r="O61" s="343">
        <v>0</v>
      </c>
      <c r="P61" s="343">
        <v>0</v>
      </c>
      <c r="Q61" s="343">
        <v>0</v>
      </c>
      <c r="R61" s="343">
        <v>0</v>
      </c>
      <c r="S61" s="343">
        <v>0</v>
      </c>
      <c r="T61" s="343">
        <v>0</v>
      </c>
      <c r="U61" s="343">
        <v>0</v>
      </c>
      <c r="V61" s="343">
        <v>1095</v>
      </c>
      <c r="W61" s="343">
        <v>0</v>
      </c>
      <c r="X61" s="343">
        <v>42023</v>
      </c>
      <c r="Y61" s="343">
        <v>18123</v>
      </c>
      <c r="Z61" s="343">
        <v>4324</v>
      </c>
      <c r="AA61" s="343">
        <v>855</v>
      </c>
      <c r="AB61" s="343">
        <v>0</v>
      </c>
      <c r="AC61" s="343">
        <v>0</v>
      </c>
      <c r="AD61" s="343">
        <v>0</v>
      </c>
      <c r="AE61" s="343">
        <v>0</v>
      </c>
      <c r="AF61" s="343">
        <v>0</v>
      </c>
      <c r="AG61" s="343">
        <v>0</v>
      </c>
      <c r="AH61" s="343">
        <v>4324</v>
      </c>
      <c r="AI61" s="343">
        <v>855</v>
      </c>
      <c r="AJ61" s="343">
        <v>0</v>
      </c>
      <c r="AK61" s="343">
        <v>0</v>
      </c>
      <c r="AL61" s="342" t="s">
        <v>2459</v>
      </c>
      <c r="AM61" s="342" t="s">
        <v>2455</v>
      </c>
      <c r="AN61" s="342" t="s">
        <v>2455</v>
      </c>
    </row>
    <row r="62" spans="1:40">
      <c r="A62" s="342" t="s">
        <v>1361</v>
      </c>
      <c r="B62" s="343">
        <v>2267</v>
      </c>
      <c r="C62" s="343">
        <v>0</v>
      </c>
      <c r="D62" s="343">
        <v>27004</v>
      </c>
      <c r="E62" s="343">
        <v>0</v>
      </c>
      <c r="F62" s="343">
        <v>599</v>
      </c>
      <c r="G62" s="343">
        <v>0</v>
      </c>
      <c r="H62" s="343">
        <v>8</v>
      </c>
      <c r="I62" s="343">
        <v>0</v>
      </c>
      <c r="J62" s="343">
        <v>29878</v>
      </c>
      <c r="K62" s="343">
        <v>0</v>
      </c>
      <c r="L62" s="343">
        <v>4457</v>
      </c>
      <c r="M62" s="343">
        <v>0</v>
      </c>
      <c r="N62" s="343">
        <v>0</v>
      </c>
      <c r="O62" s="343">
        <v>0</v>
      </c>
      <c r="P62" s="343">
        <v>0</v>
      </c>
      <c r="Q62" s="343">
        <v>0</v>
      </c>
      <c r="R62" s="343">
        <v>0</v>
      </c>
      <c r="S62" s="343">
        <v>0</v>
      </c>
      <c r="T62" s="343">
        <v>0</v>
      </c>
      <c r="U62" s="343">
        <v>0</v>
      </c>
      <c r="V62" s="343">
        <v>4457</v>
      </c>
      <c r="W62" s="343">
        <v>0</v>
      </c>
      <c r="X62" s="343">
        <v>34335</v>
      </c>
      <c r="Y62" s="343">
        <v>0</v>
      </c>
      <c r="Z62" s="343">
        <v>49</v>
      </c>
      <c r="AA62" s="343">
        <v>0</v>
      </c>
      <c r="AB62" s="343">
        <v>0</v>
      </c>
      <c r="AC62" s="343">
        <v>0</v>
      </c>
      <c r="AD62" s="343">
        <v>2</v>
      </c>
      <c r="AE62" s="343">
        <v>0</v>
      </c>
      <c r="AF62" s="343">
        <v>0</v>
      </c>
      <c r="AG62" s="343">
        <v>0</v>
      </c>
      <c r="AH62" s="343">
        <v>51</v>
      </c>
      <c r="AI62" s="343">
        <v>0</v>
      </c>
      <c r="AJ62" s="343">
        <v>0</v>
      </c>
      <c r="AK62" s="343">
        <v>0</v>
      </c>
      <c r="AL62" s="342" t="s">
        <v>1359</v>
      </c>
      <c r="AM62" s="342" t="s">
        <v>2455</v>
      </c>
      <c r="AN62" s="342" t="s">
        <v>2455</v>
      </c>
    </row>
    <row r="63" spans="1:40">
      <c r="A63" s="342" t="s">
        <v>2307</v>
      </c>
      <c r="B63" s="343">
        <v>0</v>
      </c>
      <c r="C63" s="343">
        <v>0</v>
      </c>
      <c r="D63" s="343">
        <v>24639</v>
      </c>
      <c r="E63" s="343">
        <v>844</v>
      </c>
      <c r="F63" s="343">
        <v>397</v>
      </c>
      <c r="G63" s="343">
        <v>0</v>
      </c>
      <c r="H63" s="343">
        <v>0</v>
      </c>
      <c r="I63" s="343">
        <v>0</v>
      </c>
      <c r="J63" s="343">
        <v>25036</v>
      </c>
      <c r="K63" s="343">
        <v>844</v>
      </c>
      <c r="L63" s="343">
        <v>1253</v>
      </c>
      <c r="M63" s="343">
        <v>0</v>
      </c>
      <c r="N63" s="343">
        <v>0</v>
      </c>
      <c r="O63" s="343">
        <v>0</v>
      </c>
      <c r="P63" s="343">
        <v>0</v>
      </c>
      <c r="Q63" s="343">
        <v>0</v>
      </c>
      <c r="R63" s="343">
        <v>0</v>
      </c>
      <c r="S63" s="343">
        <v>0</v>
      </c>
      <c r="T63" s="343">
        <v>0</v>
      </c>
      <c r="U63" s="343">
        <v>0</v>
      </c>
      <c r="V63" s="343">
        <v>1253</v>
      </c>
      <c r="W63" s="343">
        <v>0</v>
      </c>
      <c r="X63" s="343">
        <v>26289</v>
      </c>
      <c r="Y63" s="343">
        <v>844</v>
      </c>
      <c r="Z63" s="343">
        <v>0</v>
      </c>
      <c r="AA63" s="343">
        <v>0</v>
      </c>
      <c r="AB63" s="343">
        <v>0</v>
      </c>
      <c r="AC63" s="343">
        <v>0</v>
      </c>
      <c r="AD63" s="343">
        <v>0</v>
      </c>
      <c r="AE63" s="343">
        <v>0</v>
      </c>
      <c r="AF63" s="343">
        <v>0</v>
      </c>
      <c r="AG63" s="343">
        <v>0</v>
      </c>
      <c r="AH63" s="343">
        <v>0</v>
      </c>
      <c r="AI63" s="343">
        <v>0</v>
      </c>
      <c r="AJ63" s="343">
        <v>0</v>
      </c>
      <c r="AK63" s="343">
        <v>0</v>
      </c>
      <c r="AL63" s="342" t="s">
        <v>2460</v>
      </c>
      <c r="AM63" s="342" t="s">
        <v>2455</v>
      </c>
      <c r="AN63" s="342" t="s">
        <v>2455</v>
      </c>
    </row>
    <row r="64" spans="1:40">
      <c r="A64" s="342" t="s">
        <v>1866</v>
      </c>
      <c r="B64" s="343">
        <v>1717</v>
      </c>
      <c r="C64" s="343">
        <v>723</v>
      </c>
      <c r="D64" s="343">
        <v>53270</v>
      </c>
      <c r="E64" s="343">
        <v>6687</v>
      </c>
      <c r="F64" s="343">
        <v>3102</v>
      </c>
      <c r="G64" s="343">
        <v>0</v>
      </c>
      <c r="H64" s="343">
        <v>740</v>
      </c>
      <c r="I64" s="343">
        <v>0</v>
      </c>
      <c r="J64" s="343">
        <v>58829</v>
      </c>
      <c r="K64" s="343">
        <v>7410</v>
      </c>
      <c r="L64" s="343">
        <v>1802</v>
      </c>
      <c r="M64" s="343">
        <v>0</v>
      </c>
      <c r="N64" s="343">
        <v>0</v>
      </c>
      <c r="O64" s="343">
        <v>0</v>
      </c>
      <c r="P64" s="343">
        <v>1500</v>
      </c>
      <c r="Q64" s="343">
        <v>0</v>
      </c>
      <c r="R64" s="343">
        <v>0</v>
      </c>
      <c r="S64" s="343">
        <v>0</v>
      </c>
      <c r="T64" s="343">
        <v>0</v>
      </c>
      <c r="U64" s="343">
        <v>0</v>
      </c>
      <c r="V64" s="343">
        <v>3302</v>
      </c>
      <c r="W64" s="343">
        <v>0</v>
      </c>
      <c r="X64" s="343">
        <v>62131</v>
      </c>
      <c r="Y64" s="343">
        <v>7410</v>
      </c>
      <c r="Z64" s="343">
        <v>3060</v>
      </c>
      <c r="AA64" s="343">
        <v>0</v>
      </c>
      <c r="AB64" s="343">
        <v>0</v>
      </c>
      <c r="AC64" s="343">
        <v>0</v>
      </c>
      <c r="AD64" s="343">
        <v>26</v>
      </c>
      <c r="AE64" s="343">
        <v>0</v>
      </c>
      <c r="AF64" s="343">
        <v>90</v>
      </c>
      <c r="AG64" s="343">
        <v>0</v>
      </c>
      <c r="AH64" s="343">
        <v>3176</v>
      </c>
      <c r="AI64" s="343">
        <v>0</v>
      </c>
      <c r="AJ64" s="343">
        <v>0</v>
      </c>
      <c r="AK64" s="343">
        <v>0</v>
      </c>
      <c r="AL64" s="342" t="s">
        <v>1864</v>
      </c>
      <c r="AM64" s="342" t="s">
        <v>2455</v>
      </c>
      <c r="AN64" s="342" t="s">
        <v>2455</v>
      </c>
    </row>
    <row r="65" spans="1:40">
      <c r="A65" s="342" t="s">
        <v>2016</v>
      </c>
      <c r="B65" s="343">
        <v>2684</v>
      </c>
      <c r="C65" s="343">
        <v>709</v>
      </c>
      <c r="D65" s="343">
        <v>77592</v>
      </c>
      <c r="E65" s="343">
        <v>15832</v>
      </c>
      <c r="F65" s="343">
        <v>1621</v>
      </c>
      <c r="G65" s="343">
        <v>0</v>
      </c>
      <c r="H65" s="343">
        <v>3</v>
      </c>
      <c r="I65" s="343">
        <v>3</v>
      </c>
      <c r="J65" s="343">
        <v>81900</v>
      </c>
      <c r="K65" s="343">
        <v>16544</v>
      </c>
      <c r="L65" s="343">
        <v>1784</v>
      </c>
      <c r="M65" s="343">
        <v>34</v>
      </c>
      <c r="N65" s="343">
        <v>724</v>
      </c>
      <c r="O65" s="343">
        <v>0</v>
      </c>
      <c r="P65" s="343">
        <v>0</v>
      </c>
      <c r="Q65" s="343">
        <v>0</v>
      </c>
      <c r="R65" s="343">
        <v>0</v>
      </c>
      <c r="S65" s="343">
        <v>0</v>
      </c>
      <c r="T65" s="343">
        <v>0</v>
      </c>
      <c r="U65" s="343">
        <v>0</v>
      </c>
      <c r="V65" s="343">
        <v>1784</v>
      </c>
      <c r="W65" s="343">
        <v>34</v>
      </c>
      <c r="X65" s="343">
        <v>83684</v>
      </c>
      <c r="Y65" s="343">
        <v>16544</v>
      </c>
      <c r="Z65" s="343">
        <v>2884</v>
      </c>
      <c r="AA65" s="343">
        <v>0</v>
      </c>
      <c r="AB65" s="343">
        <v>0</v>
      </c>
      <c r="AC65" s="343">
        <v>0</v>
      </c>
      <c r="AD65" s="343">
        <v>0</v>
      </c>
      <c r="AE65" s="343">
        <v>0</v>
      </c>
      <c r="AF65" s="343">
        <v>0</v>
      </c>
      <c r="AG65" s="343">
        <v>0</v>
      </c>
      <c r="AH65" s="343">
        <v>2884</v>
      </c>
      <c r="AI65" s="343">
        <v>0</v>
      </c>
      <c r="AJ65" s="343">
        <v>0</v>
      </c>
      <c r="AK65" s="343">
        <v>0</v>
      </c>
      <c r="AL65" s="342" t="s">
        <v>2014</v>
      </c>
      <c r="AM65" s="342" t="s">
        <v>2455</v>
      </c>
      <c r="AN65" s="342" t="s">
        <v>2455</v>
      </c>
    </row>
    <row r="66" spans="1:40">
      <c r="A66" s="342" t="s">
        <v>1269</v>
      </c>
      <c r="B66" s="343">
        <v>11162</v>
      </c>
      <c r="C66" s="343">
        <v>11157</v>
      </c>
      <c r="D66" s="343">
        <v>22448</v>
      </c>
      <c r="E66" s="343">
        <v>16453</v>
      </c>
      <c r="F66" s="343">
        <v>591</v>
      </c>
      <c r="G66" s="343">
        <v>14</v>
      </c>
      <c r="H66" s="343">
        <v>0</v>
      </c>
      <c r="I66" s="343">
        <v>0</v>
      </c>
      <c r="J66" s="343">
        <v>34201</v>
      </c>
      <c r="K66" s="343">
        <v>27624</v>
      </c>
      <c r="L66" s="343">
        <v>968</v>
      </c>
      <c r="M66" s="343">
        <v>0</v>
      </c>
      <c r="N66" s="343">
        <v>0</v>
      </c>
      <c r="O66" s="343">
        <v>0</v>
      </c>
      <c r="P66" s="343">
        <v>8360</v>
      </c>
      <c r="Q66" s="343">
        <v>0</v>
      </c>
      <c r="R66" s="343">
        <v>0</v>
      </c>
      <c r="S66" s="343">
        <v>0</v>
      </c>
      <c r="T66" s="343">
        <v>0</v>
      </c>
      <c r="U66" s="343">
        <v>0</v>
      </c>
      <c r="V66" s="343">
        <v>9328</v>
      </c>
      <c r="W66" s="343">
        <v>0</v>
      </c>
      <c r="X66" s="343">
        <v>43529</v>
      </c>
      <c r="Y66" s="343">
        <v>27624</v>
      </c>
      <c r="Z66" s="343">
        <v>3226</v>
      </c>
      <c r="AA66" s="343">
        <v>2407</v>
      </c>
      <c r="AB66" s="343">
        <v>0</v>
      </c>
      <c r="AC66" s="343">
        <v>0</v>
      </c>
      <c r="AD66" s="343">
        <v>12597</v>
      </c>
      <c r="AE66" s="343">
        <v>28</v>
      </c>
      <c r="AF66" s="343">
        <v>0</v>
      </c>
      <c r="AG66" s="343">
        <v>0</v>
      </c>
      <c r="AH66" s="343">
        <v>15823</v>
      </c>
      <c r="AI66" s="343">
        <v>2435</v>
      </c>
      <c r="AJ66" s="343">
        <v>0</v>
      </c>
      <c r="AK66" s="343">
        <v>0</v>
      </c>
      <c r="AL66" s="342" t="s">
        <v>1267</v>
      </c>
      <c r="AM66" s="342" t="s">
        <v>2461</v>
      </c>
      <c r="AN66" s="342" t="s">
        <v>2461</v>
      </c>
    </row>
    <row r="67" spans="1:40">
      <c r="A67" s="342" t="s">
        <v>1437</v>
      </c>
      <c r="B67" s="343">
        <v>0</v>
      </c>
      <c r="C67" s="343">
        <v>0</v>
      </c>
      <c r="D67" s="343">
        <v>170</v>
      </c>
      <c r="E67" s="343">
        <v>0</v>
      </c>
      <c r="F67" s="343">
        <v>91</v>
      </c>
      <c r="G67" s="343">
        <v>0</v>
      </c>
      <c r="H67" s="343">
        <v>0</v>
      </c>
      <c r="I67" s="343">
        <v>0</v>
      </c>
      <c r="J67" s="343">
        <v>261</v>
      </c>
      <c r="K67" s="343">
        <v>0</v>
      </c>
      <c r="L67" s="343">
        <v>362</v>
      </c>
      <c r="M67" s="343">
        <v>0</v>
      </c>
      <c r="N67" s="343">
        <v>0</v>
      </c>
      <c r="O67" s="343">
        <v>0</v>
      </c>
      <c r="P67" s="343">
        <v>0</v>
      </c>
      <c r="Q67" s="343">
        <v>0</v>
      </c>
      <c r="R67" s="343">
        <v>0</v>
      </c>
      <c r="S67" s="343">
        <v>0</v>
      </c>
      <c r="T67" s="343">
        <v>0</v>
      </c>
      <c r="U67" s="343">
        <v>0</v>
      </c>
      <c r="V67" s="343">
        <v>362</v>
      </c>
      <c r="W67" s="343">
        <v>0</v>
      </c>
      <c r="X67" s="343">
        <v>623</v>
      </c>
      <c r="Y67" s="343">
        <v>0</v>
      </c>
      <c r="Z67" s="343">
        <v>413</v>
      </c>
      <c r="AA67" s="343">
        <v>0</v>
      </c>
      <c r="AB67" s="343">
        <v>0</v>
      </c>
      <c r="AC67" s="343">
        <v>0</v>
      </c>
      <c r="AD67" s="343">
        <v>2</v>
      </c>
      <c r="AE67" s="343">
        <v>0</v>
      </c>
      <c r="AF67" s="343">
        <v>0</v>
      </c>
      <c r="AG67" s="343">
        <v>0</v>
      </c>
      <c r="AH67" s="343">
        <v>415</v>
      </c>
      <c r="AI67" s="343">
        <v>0</v>
      </c>
      <c r="AJ67" s="343">
        <v>0</v>
      </c>
      <c r="AK67" s="343">
        <v>0</v>
      </c>
      <c r="AL67" s="342" t="s">
        <v>1435</v>
      </c>
      <c r="AM67" s="342" t="s">
        <v>2461</v>
      </c>
      <c r="AN67" s="342" t="s">
        <v>2461</v>
      </c>
    </row>
    <row r="68" spans="1:40">
      <c r="A68" s="342" t="s">
        <v>1510</v>
      </c>
      <c r="B68" s="343">
        <v>6</v>
      </c>
      <c r="C68" s="343">
        <v>0</v>
      </c>
      <c r="D68" s="343">
        <v>1303</v>
      </c>
      <c r="E68" s="343">
        <v>0</v>
      </c>
      <c r="F68" s="343">
        <v>673</v>
      </c>
      <c r="G68" s="343">
        <v>0</v>
      </c>
      <c r="H68" s="343">
        <v>0</v>
      </c>
      <c r="I68" s="343">
        <v>0</v>
      </c>
      <c r="J68" s="343">
        <v>1982</v>
      </c>
      <c r="K68" s="343">
        <v>0</v>
      </c>
      <c r="L68" s="343">
        <v>532</v>
      </c>
      <c r="M68" s="343">
        <v>0</v>
      </c>
      <c r="N68" s="343">
        <v>0</v>
      </c>
      <c r="O68" s="343">
        <v>0</v>
      </c>
      <c r="P68" s="343">
        <v>0</v>
      </c>
      <c r="Q68" s="343">
        <v>0</v>
      </c>
      <c r="R68" s="343">
        <v>0</v>
      </c>
      <c r="S68" s="343">
        <v>0</v>
      </c>
      <c r="T68" s="343">
        <v>0</v>
      </c>
      <c r="U68" s="343">
        <v>0</v>
      </c>
      <c r="V68" s="343">
        <v>532</v>
      </c>
      <c r="W68" s="343">
        <v>0</v>
      </c>
      <c r="X68" s="343">
        <v>2514</v>
      </c>
      <c r="Y68" s="343">
        <v>0</v>
      </c>
      <c r="Z68" s="343">
        <v>31</v>
      </c>
      <c r="AA68" s="343">
        <v>0</v>
      </c>
      <c r="AB68" s="343">
        <v>0</v>
      </c>
      <c r="AC68" s="343">
        <v>0</v>
      </c>
      <c r="AD68" s="343">
        <v>13</v>
      </c>
      <c r="AE68" s="343">
        <v>0</v>
      </c>
      <c r="AF68" s="343">
        <v>0</v>
      </c>
      <c r="AG68" s="343">
        <v>0</v>
      </c>
      <c r="AH68" s="343">
        <v>44</v>
      </c>
      <c r="AI68" s="343">
        <v>0</v>
      </c>
      <c r="AJ68" s="343">
        <v>0</v>
      </c>
      <c r="AK68" s="343">
        <v>0</v>
      </c>
      <c r="AL68" s="342" t="s">
        <v>1508</v>
      </c>
      <c r="AM68" s="342" t="s">
        <v>2461</v>
      </c>
      <c r="AN68" s="342" t="s">
        <v>2461</v>
      </c>
    </row>
    <row r="69" spans="1:40">
      <c r="A69" s="342" t="s">
        <v>1636</v>
      </c>
      <c r="B69" s="343">
        <v>0</v>
      </c>
      <c r="C69" s="343">
        <v>0</v>
      </c>
      <c r="D69" s="343">
        <v>414</v>
      </c>
      <c r="E69" s="343">
        <v>0</v>
      </c>
      <c r="F69" s="343">
        <v>1049</v>
      </c>
      <c r="G69" s="343">
        <v>0</v>
      </c>
      <c r="H69" s="343">
        <v>28</v>
      </c>
      <c r="I69" s="343">
        <v>0</v>
      </c>
      <c r="J69" s="343">
        <v>1491</v>
      </c>
      <c r="K69" s="343">
        <v>0</v>
      </c>
      <c r="L69" s="343">
        <v>914</v>
      </c>
      <c r="M69" s="343">
        <v>0</v>
      </c>
      <c r="N69" s="343">
        <v>15</v>
      </c>
      <c r="O69" s="343">
        <v>0</v>
      </c>
      <c r="P69" s="343">
        <v>0</v>
      </c>
      <c r="Q69" s="343">
        <v>0</v>
      </c>
      <c r="R69" s="343">
        <v>0</v>
      </c>
      <c r="S69" s="343">
        <v>0</v>
      </c>
      <c r="T69" s="343">
        <v>0</v>
      </c>
      <c r="U69" s="343">
        <v>0</v>
      </c>
      <c r="V69" s="343">
        <v>914</v>
      </c>
      <c r="W69" s="343">
        <v>0</v>
      </c>
      <c r="X69" s="343">
        <v>2405</v>
      </c>
      <c r="Y69" s="343">
        <v>0</v>
      </c>
      <c r="Z69" s="343">
        <v>12</v>
      </c>
      <c r="AA69" s="343">
        <v>0</v>
      </c>
      <c r="AB69" s="343">
        <v>0</v>
      </c>
      <c r="AC69" s="343">
        <v>0</v>
      </c>
      <c r="AD69" s="343">
        <v>116</v>
      </c>
      <c r="AE69" s="343">
        <v>0</v>
      </c>
      <c r="AF69" s="343">
        <v>0</v>
      </c>
      <c r="AG69" s="343">
        <v>0</v>
      </c>
      <c r="AH69" s="343">
        <v>128</v>
      </c>
      <c r="AI69" s="343">
        <v>0</v>
      </c>
      <c r="AJ69" s="343">
        <v>0</v>
      </c>
      <c r="AK69" s="343">
        <v>0</v>
      </c>
      <c r="AL69" s="342" t="s">
        <v>1634</v>
      </c>
      <c r="AM69" s="342" t="s">
        <v>2461</v>
      </c>
      <c r="AN69" s="342" t="s">
        <v>2461</v>
      </c>
    </row>
    <row r="70" spans="1:40">
      <c r="A70" s="342" t="s">
        <v>2019</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2" t="s">
        <v>2017</v>
      </c>
      <c r="AM70" s="342" t="s">
        <v>2461</v>
      </c>
      <c r="AN70" s="342" t="s">
        <v>2461</v>
      </c>
    </row>
    <row r="71" spans="1:40">
      <c r="A71" s="342" t="s">
        <v>1129</v>
      </c>
      <c r="B71" s="343">
        <v>28</v>
      </c>
      <c r="C71" s="343">
        <v>0</v>
      </c>
      <c r="D71" s="343">
        <v>1341</v>
      </c>
      <c r="E71" s="343">
        <v>0</v>
      </c>
      <c r="F71" s="343">
        <v>251</v>
      </c>
      <c r="G71" s="343">
        <v>0</v>
      </c>
      <c r="H71" s="343">
        <v>165</v>
      </c>
      <c r="I71" s="343">
        <v>0</v>
      </c>
      <c r="J71" s="343">
        <v>1785</v>
      </c>
      <c r="K71" s="343">
        <v>0</v>
      </c>
      <c r="L71" s="343">
        <v>1577</v>
      </c>
      <c r="M71" s="343">
        <v>0</v>
      </c>
      <c r="N71" s="343">
        <v>0</v>
      </c>
      <c r="O71" s="343">
        <v>0</v>
      </c>
      <c r="P71" s="343">
        <v>0</v>
      </c>
      <c r="Q71" s="343">
        <v>0</v>
      </c>
      <c r="R71" s="343">
        <v>0</v>
      </c>
      <c r="S71" s="343">
        <v>0</v>
      </c>
      <c r="T71" s="343">
        <v>0</v>
      </c>
      <c r="U71" s="343">
        <v>0</v>
      </c>
      <c r="V71" s="343">
        <v>1577</v>
      </c>
      <c r="W71" s="343">
        <v>0</v>
      </c>
      <c r="X71" s="343">
        <v>3362</v>
      </c>
      <c r="Y71" s="343">
        <v>0</v>
      </c>
      <c r="Z71" s="343">
        <v>213</v>
      </c>
      <c r="AA71" s="343">
        <v>0</v>
      </c>
      <c r="AB71" s="343">
        <v>0</v>
      </c>
      <c r="AC71" s="343">
        <v>0</v>
      </c>
      <c r="AD71" s="343">
        <v>0</v>
      </c>
      <c r="AE71" s="343">
        <v>0</v>
      </c>
      <c r="AF71" s="343">
        <v>0</v>
      </c>
      <c r="AG71" s="343">
        <v>0</v>
      </c>
      <c r="AH71" s="343">
        <v>213</v>
      </c>
      <c r="AI71" s="343">
        <v>0</v>
      </c>
      <c r="AJ71" s="343">
        <v>0</v>
      </c>
      <c r="AK71" s="343">
        <v>0</v>
      </c>
      <c r="AL71" s="342" t="s">
        <v>1127</v>
      </c>
      <c r="AM71" s="342" t="s">
        <v>2461</v>
      </c>
      <c r="AN71" s="342" t="s">
        <v>2461</v>
      </c>
    </row>
    <row r="72" spans="1:40">
      <c r="A72" s="342" t="s">
        <v>1203</v>
      </c>
      <c r="B72" s="343">
        <v>95</v>
      </c>
      <c r="C72" s="343">
        <v>95</v>
      </c>
      <c r="D72" s="343">
        <v>5022</v>
      </c>
      <c r="E72" s="343">
        <v>4067</v>
      </c>
      <c r="F72" s="343">
        <v>1145</v>
      </c>
      <c r="G72" s="343">
        <v>78</v>
      </c>
      <c r="H72" s="343">
        <v>0</v>
      </c>
      <c r="I72" s="343">
        <v>0</v>
      </c>
      <c r="J72" s="343">
        <v>6262</v>
      </c>
      <c r="K72" s="343">
        <v>4240</v>
      </c>
      <c r="L72" s="343">
        <v>54</v>
      </c>
      <c r="M72" s="343">
        <v>0</v>
      </c>
      <c r="N72" s="343">
        <v>0</v>
      </c>
      <c r="O72" s="343">
        <v>0</v>
      </c>
      <c r="P72" s="343">
        <v>0</v>
      </c>
      <c r="Q72" s="343">
        <v>0</v>
      </c>
      <c r="R72" s="343">
        <v>0</v>
      </c>
      <c r="S72" s="343">
        <v>0</v>
      </c>
      <c r="T72" s="343">
        <v>0</v>
      </c>
      <c r="U72" s="343">
        <v>0</v>
      </c>
      <c r="V72" s="343">
        <v>54</v>
      </c>
      <c r="W72" s="343">
        <v>0</v>
      </c>
      <c r="X72" s="343">
        <v>6316</v>
      </c>
      <c r="Y72" s="343">
        <v>4240</v>
      </c>
      <c r="Z72" s="343">
        <v>905</v>
      </c>
      <c r="AA72" s="343">
        <v>785</v>
      </c>
      <c r="AB72" s="343">
        <v>0</v>
      </c>
      <c r="AC72" s="343">
        <v>0</v>
      </c>
      <c r="AD72" s="343">
        <v>0</v>
      </c>
      <c r="AE72" s="343">
        <v>0</v>
      </c>
      <c r="AF72" s="343">
        <v>0</v>
      </c>
      <c r="AG72" s="343">
        <v>0</v>
      </c>
      <c r="AH72" s="343">
        <v>905</v>
      </c>
      <c r="AI72" s="343">
        <v>785</v>
      </c>
      <c r="AJ72" s="343">
        <v>0</v>
      </c>
      <c r="AK72" s="343">
        <v>0</v>
      </c>
      <c r="AL72" s="342" t="s">
        <v>1201</v>
      </c>
      <c r="AM72" s="342" t="s">
        <v>2461</v>
      </c>
      <c r="AN72" s="342" t="s">
        <v>2461</v>
      </c>
    </row>
    <row r="73" spans="1:40">
      <c r="A73" s="342" t="s">
        <v>1325</v>
      </c>
      <c r="B73" s="343">
        <v>1506</v>
      </c>
      <c r="C73" s="343">
        <v>1506</v>
      </c>
      <c r="D73" s="343">
        <v>9960</v>
      </c>
      <c r="E73" s="343">
        <v>8802</v>
      </c>
      <c r="F73" s="343">
        <v>113</v>
      </c>
      <c r="G73" s="343">
        <v>30</v>
      </c>
      <c r="H73" s="343">
        <v>0</v>
      </c>
      <c r="I73" s="343">
        <v>0</v>
      </c>
      <c r="J73" s="343">
        <v>11579</v>
      </c>
      <c r="K73" s="343">
        <v>10338</v>
      </c>
      <c r="L73" s="343">
        <v>542</v>
      </c>
      <c r="M73" s="343">
        <v>0</v>
      </c>
      <c r="N73" s="343">
        <v>0</v>
      </c>
      <c r="O73" s="343">
        <v>0</v>
      </c>
      <c r="P73" s="343">
        <v>0</v>
      </c>
      <c r="Q73" s="343">
        <v>0</v>
      </c>
      <c r="R73" s="343">
        <v>0</v>
      </c>
      <c r="S73" s="343">
        <v>0</v>
      </c>
      <c r="T73" s="343">
        <v>0</v>
      </c>
      <c r="U73" s="343">
        <v>0</v>
      </c>
      <c r="V73" s="343">
        <v>542</v>
      </c>
      <c r="W73" s="343">
        <v>0</v>
      </c>
      <c r="X73" s="343">
        <v>12121</v>
      </c>
      <c r="Y73" s="343">
        <v>10338</v>
      </c>
      <c r="Z73" s="343">
        <v>1819</v>
      </c>
      <c r="AA73" s="343">
        <v>1750</v>
      </c>
      <c r="AB73" s="343">
        <v>0</v>
      </c>
      <c r="AC73" s="343">
        <v>0</v>
      </c>
      <c r="AD73" s="343">
        <v>0</v>
      </c>
      <c r="AE73" s="343">
        <v>0</v>
      </c>
      <c r="AF73" s="343">
        <v>0</v>
      </c>
      <c r="AG73" s="343">
        <v>0</v>
      </c>
      <c r="AH73" s="343">
        <v>1819</v>
      </c>
      <c r="AI73" s="343">
        <v>1750</v>
      </c>
      <c r="AJ73" s="343">
        <v>0</v>
      </c>
      <c r="AK73" s="343">
        <v>0</v>
      </c>
      <c r="AL73" s="342" t="s">
        <v>1323</v>
      </c>
      <c r="AM73" s="342" t="s">
        <v>2461</v>
      </c>
      <c r="AN73" s="342" t="s">
        <v>2461</v>
      </c>
    </row>
    <row r="74" spans="1:40">
      <c r="A74" s="342" t="s">
        <v>1392</v>
      </c>
      <c r="B74" s="343">
        <v>1188</v>
      </c>
      <c r="C74" s="343">
        <v>0</v>
      </c>
      <c r="D74" s="343">
        <v>1276</v>
      </c>
      <c r="E74" s="343">
        <v>0</v>
      </c>
      <c r="F74" s="343">
        <v>513</v>
      </c>
      <c r="G74" s="343">
        <v>0</v>
      </c>
      <c r="H74" s="343">
        <v>71</v>
      </c>
      <c r="I74" s="343">
        <v>0</v>
      </c>
      <c r="J74" s="343">
        <v>3048</v>
      </c>
      <c r="K74" s="343">
        <v>0</v>
      </c>
      <c r="L74" s="343">
        <v>637</v>
      </c>
      <c r="M74" s="343">
        <v>0</v>
      </c>
      <c r="N74" s="343">
        <v>0</v>
      </c>
      <c r="O74" s="343">
        <v>0</v>
      </c>
      <c r="P74" s="343">
        <v>0</v>
      </c>
      <c r="Q74" s="343">
        <v>0</v>
      </c>
      <c r="R74" s="343">
        <v>0</v>
      </c>
      <c r="S74" s="343">
        <v>0</v>
      </c>
      <c r="T74" s="343">
        <v>0</v>
      </c>
      <c r="U74" s="343">
        <v>0</v>
      </c>
      <c r="V74" s="343">
        <v>637</v>
      </c>
      <c r="W74" s="343">
        <v>0</v>
      </c>
      <c r="X74" s="343">
        <v>3685</v>
      </c>
      <c r="Y74" s="343">
        <v>0</v>
      </c>
      <c r="Z74" s="343">
        <v>0</v>
      </c>
      <c r="AA74" s="343">
        <v>0</v>
      </c>
      <c r="AB74" s="343">
        <v>0</v>
      </c>
      <c r="AC74" s="343">
        <v>0</v>
      </c>
      <c r="AD74" s="343">
        <v>0</v>
      </c>
      <c r="AE74" s="343">
        <v>0</v>
      </c>
      <c r="AF74" s="343">
        <v>0</v>
      </c>
      <c r="AG74" s="343">
        <v>0</v>
      </c>
      <c r="AH74" s="343">
        <v>0</v>
      </c>
      <c r="AI74" s="343">
        <v>0</v>
      </c>
      <c r="AJ74" s="343">
        <v>0</v>
      </c>
      <c r="AK74" s="343">
        <v>0</v>
      </c>
      <c r="AL74" s="342" t="s">
        <v>1390</v>
      </c>
      <c r="AM74" s="342" t="s">
        <v>2461</v>
      </c>
      <c r="AN74" s="342" t="s">
        <v>2461</v>
      </c>
    </row>
    <row r="75" spans="1:40">
      <c r="A75" s="342" t="s">
        <v>1489</v>
      </c>
      <c r="B75" s="343">
        <v>0</v>
      </c>
      <c r="C75" s="343">
        <v>0</v>
      </c>
      <c r="D75" s="343">
        <v>307</v>
      </c>
      <c r="E75" s="343">
        <v>0</v>
      </c>
      <c r="F75" s="343">
        <v>710</v>
      </c>
      <c r="G75" s="343">
        <v>0</v>
      </c>
      <c r="H75" s="343">
        <v>0</v>
      </c>
      <c r="I75" s="343">
        <v>0</v>
      </c>
      <c r="J75" s="343">
        <v>1017</v>
      </c>
      <c r="K75" s="343">
        <v>0</v>
      </c>
      <c r="L75" s="343">
        <v>455</v>
      </c>
      <c r="M75" s="343">
        <v>0</v>
      </c>
      <c r="N75" s="343">
        <v>0</v>
      </c>
      <c r="O75" s="343">
        <v>0</v>
      </c>
      <c r="P75" s="343">
        <v>0</v>
      </c>
      <c r="Q75" s="343">
        <v>0</v>
      </c>
      <c r="R75" s="343">
        <v>0</v>
      </c>
      <c r="S75" s="343">
        <v>0</v>
      </c>
      <c r="T75" s="343">
        <v>0</v>
      </c>
      <c r="U75" s="343">
        <v>0</v>
      </c>
      <c r="V75" s="343">
        <v>455</v>
      </c>
      <c r="W75" s="343">
        <v>0</v>
      </c>
      <c r="X75" s="343">
        <v>1472</v>
      </c>
      <c r="Y75" s="343">
        <v>0</v>
      </c>
      <c r="Z75" s="343">
        <v>0</v>
      </c>
      <c r="AA75" s="343">
        <v>0</v>
      </c>
      <c r="AB75" s="343">
        <v>0</v>
      </c>
      <c r="AC75" s="343">
        <v>0</v>
      </c>
      <c r="AD75" s="343">
        <v>0</v>
      </c>
      <c r="AE75" s="343">
        <v>0</v>
      </c>
      <c r="AF75" s="343">
        <v>0</v>
      </c>
      <c r="AG75" s="343">
        <v>0</v>
      </c>
      <c r="AH75" s="343">
        <v>0</v>
      </c>
      <c r="AI75" s="343">
        <v>0</v>
      </c>
      <c r="AJ75" s="343">
        <v>0</v>
      </c>
      <c r="AK75" s="343">
        <v>0</v>
      </c>
      <c r="AL75" s="342" t="s">
        <v>1487</v>
      </c>
      <c r="AM75" s="342" t="s">
        <v>2461</v>
      </c>
      <c r="AN75" s="342" t="s">
        <v>2461</v>
      </c>
    </row>
    <row r="76" spans="1:40">
      <c r="A76" s="342" t="s">
        <v>1615</v>
      </c>
      <c r="B76" s="343">
        <v>474</v>
      </c>
      <c r="C76" s="343">
        <v>469</v>
      </c>
      <c r="D76" s="343">
        <v>4818</v>
      </c>
      <c r="E76" s="343">
        <v>1987</v>
      </c>
      <c r="F76" s="343">
        <v>120</v>
      </c>
      <c r="G76" s="343">
        <v>0</v>
      </c>
      <c r="H76" s="343">
        <v>0</v>
      </c>
      <c r="I76" s="343">
        <v>0</v>
      </c>
      <c r="J76" s="343">
        <v>5412</v>
      </c>
      <c r="K76" s="343">
        <v>2456</v>
      </c>
      <c r="L76" s="343">
        <v>283</v>
      </c>
      <c r="M76" s="343">
        <v>0</v>
      </c>
      <c r="N76" s="343">
        <v>0</v>
      </c>
      <c r="O76" s="343">
        <v>0</v>
      </c>
      <c r="P76" s="343">
        <v>0</v>
      </c>
      <c r="Q76" s="343">
        <v>0</v>
      </c>
      <c r="R76" s="343">
        <v>0</v>
      </c>
      <c r="S76" s="343">
        <v>0</v>
      </c>
      <c r="T76" s="343">
        <v>0</v>
      </c>
      <c r="U76" s="343">
        <v>0</v>
      </c>
      <c r="V76" s="343">
        <v>283</v>
      </c>
      <c r="W76" s="343">
        <v>0</v>
      </c>
      <c r="X76" s="343">
        <v>5695</v>
      </c>
      <c r="Y76" s="343">
        <v>2456</v>
      </c>
      <c r="Z76" s="343">
        <v>588</v>
      </c>
      <c r="AA76" s="343">
        <v>588</v>
      </c>
      <c r="AB76" s="343">
        <v>0</v>
      </c>
      <c r="AC76" s="343">
        <v>0</v>
      </c>
      <c r="AD76" s="343">
        <v>0</v>
      </c>
      <c r="AE76" s="343">
        <v>0</v>
      </c>
      <c r="AF76" s="343">
        <v>0</v>
      </c>
      <c r="AG76" s="343">
        <v>0</v>
      </c>
      <c r="AH76" s="343">
        <v>588</v>
      </c>
      <c r="AI76" s="343">
        <v>588</v>
      </c>
      <c r="AJ76" s="343">
        <v>0</v>
      </c>
      <c r="AK76" s="343">
        <v>0</v>
      </c>
      <c r="AL76" s="342" t="s">
        <v>1613</v>
      </c>
      <c r="AM76" s="342" t="s">
        <v>2461</v>
      </c>
      <c r="AN76" s="342" t="s">
        <v>2461</v>
      </c>
    </row>
    <row r="77" spans="1:40">
      <c r="A77" s="342" t="s">
        <v>1824</v>
      </c>
      <c r="B77" s="343">
        <v>487</v>
      </c>
      <c r="C77" s="343">
        <v>487</v>
      </c>
      <c r="D77" s="343">
        <v>14153</v>
      </c>
      <c r="E77" s="343">
        <v>8973</v>
      </c>
      <c r="F77" s="343">
        <v>1583</v>
      </c>
      <c r="G77" s="343">
        <v>0</v>
      </c>
      <c r="H77" s="343">
        <v>0</v>
      </c>
      <c r="I77" s="343">
        <v>0</v>
      </c>
      <c r="J77" s="343">
        <v>16223</v>
      </c>
      <c r="K77" s="343">
        <v>9460</v>
      </c>
      <c r="L77" s="343">
        <v>779</v>
      </c>
      <c r="M77" s="343">
        <v>53</v>
      </c>
      <c r="N77" s="343">
        <v>0</v>
      </c>
      <c r="O77" s="343">
        <v>0</v>
      </c>
      <c r="P77" s="343">
        <v>0</v>
      </c>
      <c r="Q77" s="343">
        <v>0</v>
      </c>
      <c r="R77" s="343">
        <v>0</v>
      </c>
      <c r="S77" s="343">
        <v>0</v>
      </c>
      <c r="T77" s="343">
        <v>0</v>
      </c>
      <c r="U77" s="343">
        <v>0</v>
      </c>
      <c r="V77" s="343">
        <v>779</v>
      </c>
      <c r="W77" s="343">
        <v>53</v>
      </c>
      <c r="X77" s="343">
        <v>17002</v>
      </c>
      <c r="Y77" s="343">
        <v>9460</v>
      </c>
      <c r="Z77" s="343">
        <v>1036</v>
      </c>
      <c r="AA77" s="343">
        <v>957</v>
      </c>
      <c r="AB77" s="343">
        <v>0</v>
      </c>
      <c r="AC77" s="343">
        <v>0</v>
      </c>
      <c r="AD77" s="343">
        <v>25</v>
      </c>
      <c r="AE77" s="343">
        <v>0</v>
      </c>
      <c r="AF77" s="343">
        <v>0</v>
      </c>
      <c r="AG77" s="343">
        <v>0</v>
      </c>
      <c r="AH77" s="343">
        <v>1061</v>
      </c>
      <c r="AI77" s="343">
        <v>957</v>
      </c>
      <c r="AJ77" s="343">
        <v>0</v>
      </c>
      <c r="AK77" s="343">
        <v>0</v>
      </c>
      <c r="AL77" s="342" t="s">
        <v>1822</v>
      </c>
      <c r="AM77" s="342" t="s">
        <v>2461</v>
      </c>
      <c r="AN77" s="342" t="s">
        <v>2461</v>
      </c>
    </row>
    <row r="78" spans="1:40">
      <c r="A78" s="342" t="s">
        <v>2022</v>
      </c>
      <c r="B78" s="343">
        <v>279</v>
      </c>
      <c r="C78" s="343">
        <v>0</v>
      </c>
      <c r="D78" s="343">
        <v>1577</v>
      </c>
      <c r="E78" s="343">
        <v>0</v>
      </c>
      <c r="F78" s="343">
        <v>235</v>
      </c>
      <c r="G78" s="343">
        <v>0</v>
      </c>
      <c r="H78" s="343">
        <v>0</v>
      </c>
      <c r="I78" s="343">
        <v>0</v>
      </c>
      <c r="J78" s="343">
        <v>2091</v>
      </c>
      <c r="K78" s="343">
        <v>0</v>
      </c>
      <c r="L78" s="343">
        <v>1101</v>
      </c>
      <c r="M78" s="343">
        <v>0</v>
      </c>
      <c r="N78" s="343">
        <v>0</v>
      </c>
      <c r="O78" s="343">
        <v>0</v>
      </c>
      <c r="P78" s="343">
        <v>0</v>
      </c>
      <c r="Q78" s="343">
        <v>0</v>
      </c>
      <c r="R78" s="343">
        <v>0</v>
      </c>
      <c r="S78" s="343">
        <v>0</v>
      </c>
      <c r="T78" s="343">
        <v>0</v>
      </c>
      <c r="U78" s="343">
        <v>0</v>
      </c>
      <c r="V78" s="343">
        <v>1101</v>
      </c>
      <c r="W78" s="343">
        <v>0</v>
      </c>
      <c r="X78" s="343">
        <v>3192</v>
      </c>
      <c r="Y78" s="343">
        <v>0</v>
      </c>
      <c r="Z78" s="343">
        <v>87</v>
      </c>
      <c r="AA78" s="343">
        <v>0</v>
      </c>
      <c r="AB78" s="343">
        <v>0</v>
      </c>
      <c r="AC78" s="343">
        <v>0</v>
      </c>
      <c r="AD78" s="343">
        <v>1325</v>
      </c>
      <c r="AE78" s="343">
        <v>0</v>
      </c>
      <c r="AF78" s="343">
        <v>0</v>
      </c>
      <c r="AG78" s="343">
        <v>0</v>
      </c>
      <c r="AH78" s="343">
        <v>1412</v>
      </c>
      <c r="AI78" s="343">
        <v>0</v>
      </c>
      <c r="AJ78" s="343">
        <v>0</v>
      </c>
      <c r="AK78" s="343">
        <v>0</v>
      </c>
      <c r="AL78" s="342" t="s">
        <v>2020</v>
      </c>
      <c r="AM78" s="342" t="s">
        <v>2461</v>
      </c>
      <c r="AN78" s="342" t="s">
        <v>2461</v>
      </c>
    </row>
    <row r="79" spans="1:40">
      <c r="A79" s="342" t="s">
        <v>1440</v>
      </c>
      <c r="B79" s="343">
        <v>391</v>
      </c>
      <c r="C79" s="343">
        <v>391</v>
      </c>
      <c r="D79" s="343">
        <v>4639</v>
      </c>
      <c r="E79" s="343">
        <v>3439</v>
      </c>
      <c r="F79" s="343">
        <v>712</v>
      </c>
      <c r="G79" s="343">
        <v>0</v>
      </c>
      <c r="H79" s="343">
        <v>0</v>
      </c>
      <c r="I79" s="343">
        <v>0</v>
      </c>
      <c r="J79" s="343">
        <v>5742</v>
      </c>
      <c r="K79" s="343">
        <v>3830</v>
      </c>
      <c r="L79" s="343">
        <v>904</v>
      </c>
      <c r="M79" s="343">
        <v>0</v>
      </c>
      <c r="N79" s="343">
        <v>0</v>
      </c>
      <c r="O79" s="343">
        <v>0</v>
      </c>
      <c r="P79" s="343">
        <v>42</v>
      </c>
      <c r="Q79" s="343">
        <v>0</v>
      </c>
      <c r="R79" s="343">
        <v>0</v>
      </c>
      <c r="S79" s="343">
        <v>0</v>
      </c>
      <c r="T79" s="343">
        <v>0</v>
      </c>
      <c r="U79" s="343">
        <v>0</v>
      </c>
      <c r="V79" s="343">
        <v>946</v>
      </c>
      <c r="W79" s="343">
        <v>0</v>
      </c>
      <c r="X79" s="343">
        <v>6688</v>
      </c>
      <c r="Y79" s="343">
        <v>3830</v>
      </c>
      <c r="Z79" s="343">
        <v>669</v>
      </c>
      <c r="AA79" s="343">
        <v>601</v>
      </c>
      <c r="AB79" s="343">
        <v>0</v>
      </c>
      <c r="AC79" s="343">
        <v>0</v>
      </c>
      <c r="AD79" s="343">
        <v>0</v>
      </c>
      <c r="AE79" s="343">
        <v>0</v>
      </c>
      <c r="AF79" s="343">
        <v>0</v>
      </c>
      <c r="AG79" s="343">
        <v>0</v>
      </c>
      <c r="AH79" s="343">
        <v>669</v>
      </c>
      <c r="AI79" s="343">
        <v>601</v>
      </c>
      <c r="AJ79" s="343">
        <v>0</v>
      </c>
      <c r="AK79" s="343">
        <v>0</v>
      </c>
      <c r="AL79" s="342" t="s">
        <v>1438</v>
      </c>
      <c r="AM79" s="342" t="s">
        <v>2461</v>
      </c>
      <c r="AN79" s="342" t="s">
        <v>2461</v>
      </c>
    </row>
    <row r="80" spans="1:40">
      <c r="A80" s="342" t="s">
        <v>1501</v>
      </c>
      <c r="B80" s="343">
        <v>3649</v>
      </c>
      <c r="C80" s="343">
        <v>3152</v>
      </c>
      <c r="D80" s="343">
        <v>6764</v>
      </c>
      <c r="E80" s="343">
        <v>6602</v>
      </c>
      <c r="F80" s="343">
        <v>314</v>
      </c>
      <c r="G80" s="343">
        <v>0</v>
      </c>
      <c r="H80" s="343">
        <v>0</v>
      </c>
      <c r="I80" s="343">
        <v>0</v>
      </c>
      <c r="J80" s="343">
        <v>10727</v>
      </c>
      <c r="K80" s="343">
        <v>9754</v>
      </c>
      <c r="L80" s="343">
        <v>874</v>
      </c>
      <c r="M80" s="343">
        <v>0</v>
      </c>
      <c r="N80" s="343">
        <v>135</v>
      </c>
      <c r="O80" s="343">
        <v>0</v>
      </c>
      <c r="P80" s="343">
        <v>0</v>
      </c>
      <c r="Q80" s="343">
        <v>0</v>
      </c>
      <c r="R80" s="343">
        <v>0</v>
      </c>
      <c r="S80" s="343">
        <v>0</v>
      </c>
      <c r="T80" s="343">
        <v>0</v>
      </c>
      <c r="U80" s="343">
        <v>0</v>
      </c>
      <c r="V80" s="343">
        <v>874</v>
      </c>
      <c r="W80" s="343">
        <v>0</v>
      </c>
      <c r="X80" s="343">
        <v>11601</v>
      </c>
      <c r="Y80" s="343">
        <v>9754</v>
      </c>
      <c r="Z80" s="343">
        <v>897</v>
      </c>
      <c r="AA80" s="343">
        <v>872</v>
      </c>
      <c r="AB80" s="343">
        <v>0</v>
      </c>
      <c r="AC80" s="343">
        <v>0</v>
      </c>
      <c r="AD80" s="343">
        <v>0</v>
      </c>
      <c r="AE80" s="343">
        <v>0</v>
      </c>
      <c r="AF80" s="343">
        <v>0</v>
      </c>
      <c r="AG80" s="343">
        <v>0</v>
      </c>
      <c r="AH80" s="343">
        <v>897</v>
      </c>
      <c r="AI80" s="343">
        <v>872</v>
      </c>
      <c r="AJ80" s="343">
        <v>0</v>
      </c>
      <c r="AK80" s="343">
        <v>0</v>
      </c>
      <c r="AL80" s="342" t="s">
        <v>1499</v>
      </c>
      <c r="AM80" s="342" t="s">
        <v>2461</v>
      </c>
      <c r="AN80" s="342" t="s">
        <v>2461</v>
      </c>
    </row>
    <row r="81" spans="1:40">
      <c r="A81" s="342" t="s">
        <v>1776</v>
      </c>
      <c r="B81" s="343">
        <v>576</v>
      </c>
      <c r="C81" s="343">
        <v>0</v>
      </c>
      <c r="D81" s="343">
        <v>2630</v>
      </c>
      <c r="E81" s="343">
        <v>2630</v>
      </c>
      <c r="F81" s="343">
        <v>126</v>
      </c>
      <c r="G81" s="343">
        <v>0</v>
      </c>
      <c r="H81" s="343">
        <v>0</v>
      </c>
      <c r="I81" s="343">
        <v>0</v>
      </c>
      <c r="J81" s="343">
        <v>3332</v>
      </c>
      <c r="K81" s="343">
        <v>2630</v>
      </c>
      <c r="L81" s="343">
        <v>425</v>
      </c>
      <c r="M81" s="343">
        <v>155</v>
      </c>
      <c r="N81" s="343">
        <v>0</v>
      </c>
      <c r="O81" s="343">
        <v>0</v>
      </c>
      <c r="P81" s="343">
        <v>1496</v>
      </c>
      <c r="Q81" s="343">
        <v>0</v>
      </c>
      <c r="R81" s="343">
        <v>0</v>
      </c>
      <c r="S81" s="343">
        <v>0</v>
      </c>
      <c r="T81" s="343">
        <v>0</v>
      </c>
      <c r="U81" s="343">
        <v>0</v>
      </c>
      <c r="V81" s="343">
        <v>1921</v>
      </c>
      <c r="W81" s="343">
        <v>155</v>
      </c>
      <c r="X81" s="343">
        <v>5253</v>
      </c>
      <c r="Y81" s="343">
        <v>2630</v>
      </c>
      <c r="Z81" s="343">
        <v>504</v>
      </c>
      <c r="AA81" s="343">
        <v>420</v>
      </c>
      <c r="AB81" s="343">
        <v>0</v>
      </c>
      <c r="AC81" s="343">
        <v>0</v>
      </c>
      <c r="AD81" s="343">
        <v>0</v>
      </c>
      <c r="AE81" s="343">
        <v>0</v>
      </c>
      <c r="AF81" s="343">
        <v>0</v>
      </c>
      <c r="AG81" s="343">
        <v>0</v>
      </c>
      <c r="AH81" s="343">
        <v>504</v>
      </c>
      <c r="AI81" s="343">
        <v>420</v>
      </c>
      <c r="AJ81" s="343">
        <v>0</v>
      </c>
      <c r="AK81" s="343">
        <v>0</v>
      </c>
      <c r="AL81" s="342" t="s">
        <v>1774</v>
      </c>
      <c r="AM81" s="342" t="s">
        <v>2461</v>
      </c>
      <c r="AN81" s="342" t="s">
        <v>2461</v>
      </c>
    </row>
    <row r="82" spans="1:40">
      <c r="A82" s="342" t="s">
        <v>1818</v>
      </c>
      <c r="B82" s="343">
        <v>795</v>
      </c>
      <c r="C82" s="343">
        <v>0</v>
      </c>
      <c r="D82" s="343">
        <v>3142</v>
      </c>
      <c r="E82" s="343">
        <v>0</v>
      </c>
      <c r="F82" s="343">
        <v>0</v>
      </c>
      <c r="G82" s="343">
        <v>0</v>
      </c>
      <c r="H82" s="343">
        <v>113</v>
      </c>
      <c r="I82" s="343">
        <v>0</v>
      </c>
      <c r="J82" s="343">
        <v>4050</v>
      </c>
      <c r="K82" s="343">
        <v>0</v>
      </c>
      <c r="L82" s="343">
        <v>810</v>
      </c>
      <c r="M82" s="343">
        <v>0</v>
      </c>
      <c r="N82" s="343">
        <v>0</v>
      </c>
      <c r="O82" s="343">
        <v>0</v>
      </c>
      <c r="P82" s="343">
        <v>0</v>
      </c>
      <c r="Q82" s="343">
        <v>0</v>
      </c>
      <c r="R82" s="343">
        <v>0</v>
      </c>
      <c r="S82" s="343">
        <v>0</v>
      </c>
      <c r="T82" s="343">
        <v>0</v>
      </c>
      <c r="U82" s="343">
        <v>0</v>
      </c>
      <c r="V82" s="343">
        <v>810</v>
      </c>
      <c r="W82" s="343">
        <v>0</v>
      </c>
      <c r="X82" s="343">
        <v>4860</v>
      </c>
      <c r="Y82" s="343">
        <v>0</v>
      </c>
      <c r="Z82" s="343">
        <v>0</v>
      </c>
      <c r="AA82" s="343">
        <v>0</v>
      </c>
      <c r="AB82" s="343">
        <v>0</v>
      </c>
      <c r="AC82" s="343">
        <v>0</v>
      </c>
      <c r="AD82" s="343">
        <v>0</v>
      </c>
      <c r="AE82" s="343">
        <v>0</v>
      </c>
      <c r="AF82" s="343">
        <v>0</v>
      </c>
      <c r="AG82" s="343">
        <v>0</v>
      </c>
      <c r="AH82" s="343">
        <v>0</v>
      </c>
      <c r="AI82" s="343">
        <v>0</v>
      </c>
      <c r="AJ82" s="343">
        <v>0</v>
      </c>
      <c r="AK82" s="343">
        <v>0</v>
      </c>
      <c r="AL82" s="342" t="s">
        <v>1816</v>
      </c>
      <c r="AM82" s="342" t="s">
        <v>2461</v>
      </c>
      <c r="AN82" s="342" t="s">
        <v>2461</v>
      </c>
    </row>
    <row r="83" spans="1:40">
      <c r="A83" s="342" t="s">
        <v>2031</v>
      </c>
      <c r="B83" s="343">
        <v>0</v>
      </c>
      <c r="C83" s="343">
        <v>0</v>
      </c>
      <c r="D83" s="343">
        <v>1643</v>
      </c>
      <c r="E83" s="343">
        <v>0</v>
      </c>
      <c r="F83" s="343">
        <v>161</v>
      </c>
      <c r="G83" s="343">
        <v>0</v>
      </c>
      <c r="H83" s="343">
        <v>21</v>
      </c>
      <c r="I83" s="343">
        <v>0</v>
      </c>
      <c r="J83" s="343">
        <v>1825</v>
      </c>
      <c r="K83" s="343">
        <v>0</v>
      </c>
      <c r="L83" s="343">
        <v>661</v>
      </c>
      <c r="M83" s="343">
        <v>0</v>
      </c>
      <c r="N83" s="343">
        <v>0</v>
      </c>
      <c r="O83" s="343">
        <v>0</v>
      </c>
      <c r="P83" s="343">
        <v>0</v>
      </c>
      <c r="Q83" s="343">
        <v>0</v>
      </c>
      <c r="R83" s="343">
        <v>0</v>
      </c>
      <c r="S83" s="343">
        <v>0</v>
      </c>
      <c r="T83" s="343">
        <v>0</v>
      </c>
      <c r="U83" s="343">
        <v>0</v>
      </c>
      <c r="V83" s="343">
        <v>661</v>
      </c>
      <c r="W83" s="343">
        <v>0</v>
      </c>
      <c r="X83" s="343">
        <v>2486</v>
      </c>
      <c r="Y83" s="343">
        <v>0</v>
      </c>
      <c r="Z83" s="343">
        <v>97</v>
      </c>
      <c r="AA83" s="343">
        <v>0</v>
      </c>
      <c r="AB83" s="343">
        <v>0</v>
      </c>
      <c r="AC83" s="343">
        <v>0</v>
      </c>
      <c r="AD83" s="343">
        <v>0</v>
      </c>
      <c r="AE83" s="343">
        <v>0</v>
      </c>
      <c r="AF83" s="343">
        <v>0</v>
      </c>
      <c r="AG83" s="343">
        <v>0</v>
      </c>
      <c r="AH83" s="343">
        <v>97</v>
      </c>
      <c r="AI83" s="343">
        <v>0</v>
      </c>
      <c r="AJ83" s="343">
        <v>0</v>
      </c>
      <c r="AK83" s="343">
        <v>0</v>
      </c>
      <c r="AL83" s="342" t="s">
        <v>2029</v>
      </c>
      <c r="AM83" s="342" t="s">
        <v>2461</v>
      </c>
      <c r="AN83" s="342" t="s">
        <v>2461</v>
      </c>
    </row>
    <row r="84" spans="1:40">
      <c r="A84" s="342" t="s">
        <v>2157</v>
      </c>
      <c r="B84" s="343">
        <v>2307</v>
      </c>
      <c r="C84" s="343">
        <v>0</v>
      </c>
      <c r="D84" s="343">
        <v>1101</v>
      </c>
      <c r="E84" s="343">
        <v>0</v>
      </c>
      <c r="F84" s="343">
        <v>139</v>
      </c>
      <c r="G84" s="343">
        <v>0</v>
      </c>
      <c r="H84" s="343">
        <v>532</v>
      </c>
      <c r="I84" s="343">
        <v>0</v>
      </c>
      <c r="J84" s="343">
        <v>4079</v>
      </c>
      <c r="K84" s="343">
        <v>0</v>
      </c>
      <c r="L84" s="343">
        <v>1265</v>
      </c>
      <c r="M84" s="343">
        <v>0</v>
      </c>
      <c r="N84" s="343">
        <v>36</v>
      </c>
      <c r="O84" s="343">
        <v>0</v>
      </c>
      <c r="P84" s="343">
        <v>0</v>
      </c>
      <c r="Q84" s="343">
        <v>0</v>
      </c>
      <c r="R84" s="343">
        <v>0</v>
      </c>
      <c r="S84" s="343">
        <v>0</v>
      </c>
      <c r="T84" s="343">
        <v>0</v>
      </c>
      <c r="U84" s="343">
        <v>0</v>
      </c>
      <c r="V84" s="343">
        <v>1265</v>
      </c>
      <c r="W84" s="343">
        <v>0</v>
      </c>
      <c r="X84" s="343">
        <v>5344</v>
      </c>
      <c r="Y84" s="343">
        <v>0</v>
      </c>
      <c r="Z84" s="343">
        <v>16</v>
      </c>
      <c r="AA84" s="343">
        <v>0</v>
      </c>
      <c r="AB84" s="343">
        <v>0</v>
      </c>
      <c r="AC84" s="343">
        <v>0</v>
      </c>
      <c r="AD84" s="343">
        <v>73</v>
      </c>
      <c r="AE84" s="343">
        <v>0</v>
      </c>
      <c r="AF84" s="343">
        <v>0</v>
      </c>
      <c r="AG84" s="343">
        <v>0</v>
      </c>
      <c r="AH84" s="343">
        <v>89</v>
      </c>
      <c r="AI84" s="343">
        <v>0</v>
      </c>
      <c r="AJ84" s="343">
        <v>0</v>
      </c>
      <c r="AK84" s="343">
        <v>0</v>
      </c>
      <c r="AL84" s="342" t="s">
        <v>2155</v>
      </c>
      <c r="AM84" s="342" t="s">
        <v>2461</v>
      </c>
      <c r="AN84" s="342" t="s">
        <v>2461</v>
      </c>
    </row>
    <row r="85" spans="1:40">
      <c r="A85" s="342" t="s">
        <v>2193</v>
      </c>
      <c r="B85" s="343">
        <v>0</v>
      </c>
      <c r="C85" s="343">
        <v>0</v>
      </c>
      <c r="D85" s="343">
        <v>834</v>
      </c>
      <c r="E85" s="343">
        <v>0</v>
      </c>
      <c r="F85" s="343">
        <v>690</v>
      </c>
      <c r="G85" s="343">
        <v>0</v>
      </c>
      <c r="H85" s="343">
        <v>1</v>
      </c>
      <c r="I85" s="343">
        <v>0</v>
      </c>
      <c r="J85" s="343">
        <v>1525</v>
      </c>
      <c r="K85" s="343">
        <v>0</v>
      </c>
      <c r="L85" s="343">
        <v>345</v>
      </c>
      <c r="M85" s="343">
        <v>0</v>
      </c>
      <c r="N85" s="343">
        <v>0</v>
      </c>
      <c r="O85" s="343">
        <v>0</v>
      </c>
      <c r="P85" s="343">
        <v>0</v>
      </c>
      <c r="Q85" s="343">
        <v>0</v>
      </c>
      <c r="R85" s="343">
        <v>0</v>
      </c>
      <c r="S85" s="343">
        <v>0</v>
      </c>
      <c r="T85" s="343">
        <v>0</v>
      </c>
      <c r="U85" s="343">
        <v>0</v>
      </c>
      <c r="V85" s="343">
        <v>345</v>
      </c>
      <c r="W85" s="343">
        <v>0</v>
      </c>
      <c r="X85" s="343">
        <v>1870</v>
      </c>
      <c r="Y85" s="343">
        <v>0</v>
      </c>
      <c r="Z85" s="343">
        <v>188</v>
      </c>
      <c r="AA85" s="343">
        <v>0</v>
      </c>
      <c r="AB85" s="343">
        <v>0</v>
      </c>
      <c r="AC85" s="343">
        <v>0</v>
      </c>
      <c r="AD85" s="343">
        <v>0</v>
      </c>
      <c r="AE85" s="343">
        <v>0</v>
      </c>
      <c r="AF85" s="343">
        <v>0</v>
      </c>
      <c r="AG85" s="343">
        <v>0</v>
      </c>
      <c r="AH85" s="343">
        <v>188</v>
      </c>
      <c r="AI85" s="343">
        <v>0</v>
      </c>
      <c r="AJ85" s="343">
        <v>0</v>
      </c>
      <c r="AK85" s="343">
        <v>0</v>
      </c>
      <c r="AL85" s="342" t="s">
        <v>2191</v>
      </c>
      <c r="AM85" s="342" t="s">
        <v>2461</v>
      </c>
      <c r="AN85" s="342" t="s">
        <v>2461</v>
      </c>
    </row>
    <row r="86" spans="1:40">
      <c r="A86" s="342" t="s">
        <v>2253</v>
      </c>
      <c r="B86" s="343">
        <v>0</v>
      </c>
      <c r="C86" s="343">
        <v>0</v>
      </c>
      <c r="D86" s="343">
        <v>1320</v>
      </c>
      <c r="E86" s="343">
        <v>0</v>
      </c>
      <c r="F86" s="343">
        <v>0</v>
      </c>
      <c r="G86" s="343">
        <v>0</v>
      </c>
      <c r="H86" s="343">
        <v>21</v>
      </c>
      <c r="I86" s="343">
        <v>0</v>
      </c>
      <c r="J86" s="343">
        <v>1341</v>
      </c>
      <c r="K86" s="343">
        <v>0</v>
      </c>
      <c r="L86" s="343">
        <v>367</v>
      </c>
      <c r="M86" s="343">
        <v>0</v>
      </c>
      <c r="N86" s="343">
        <v>0</v>
      </c>
      <c r="O86" s="343">
        <v>0</v>
      </c>
      <c r="P86" s="343">
        <v>0</v>
      </c>
      <c r="Q86" s="343">
        <v>0</v>
      </c>
      <c r="R86" s="343">
        <v>0</v>
      </c>
      <c r="S86" s="343">
        <v>0</v>
      </c>
      <c r="T86" s="343">
        <v>0</v>
      </c>
      <c r="U86" s="343">
        <v>0</v>
      </c>
      <c r="V86" s="343">
        <v>367</v>
      </c>
      <c r="W86" s="343">
        <v>0</v>
      </c>
      <c r="X86" s="343">
        <v>1708</v>
      </c>
      <c r="Y86" s="343">
        <v>0</v>
      </c>
      <c r="Z86" s="343">
        <v>0</v>
      </c>
      <c r="AA86" s="343">
        <v>0</v>
      </c>
      <c r="AB86" s="343">
        <v>0</v>
      </c>
      <c r="AC86" s="343">
        <v>0</v>
      </c>
      <c r="AD86" s="343">
        <v>0</v>
      </c>
      <c r="AE86" s="343">
        <v>0</v>
      </c>
      <c r="AF86" s="343">
        <v>0</v>
      </c>
      <c r="AG86" s="343">
        <v>0</v>
      </c>
      <c r="AH86" s="343">
        <v>0</v>
      </c>
      <c r="AI86" s="343">
        <v>0</v>
      </c>
      <c r="AJ86" s="343">
        <v>0</v>
      </c>
      <c r="AK86" s="343">
        <v>0</v>
      </c>
      <c r="AL86" s="342" t="s">
        <v>2251</v>
      </c>
      <c r="AM86" s="342" t="s">
        <v>2461</v>
      </c>
      <c r="AN86" s="342" t="s">
        <v>2461</v>
      </c>
    </row>
    <row r="87" spans="1:40">
      <c r="A87" s="342" t="s">
        <v>1471</v>
      </c>
      <c r="B87" s="343">
        <v>955</v>
      </c>
      <c r="C87" s="343">
        <v>955</v>
      </c>
      <c r="D87" s="343">
        <v>5586</v>
      </c>
      <c r="E87" s="343">
        <v>4377</v>
      </c>
      <c r="F87" s="343">
        <v>281</v>
      </c>
      <c r="G87" s="343">
        <v>0</v>
      </c>
      <c r="H87" s="343">
        <v>26</v>
      </c>
      <c r="I87" s="343">
        <v>0</v>
      </c>
      <c r="J87" s="343">
        <v>6848</v>
      </c>
      <c r="K87" s="343">
        <v>5332</v>
      </c>
      <c r="L87" s="343">
        <v>726</v>
      </c>
      <c r="M87" s="343">
        <v>0</v>
      </c>
      <c r="N87" s="343">
        <v>0</v>
      </c>
      <c r="O87" s="343">
        <v>0</v>
      </c>
      <c r="P87" s="343">
        <v>1020</v>
      </c>
      <c r="Q87" s="343">
        <v>0</v>
      </c>
      <c r="R87" s="343">
        <v>0</v>
      </c>
      <c r="S87" s="343">
        <v>0</v>
      </c>
      <c r="T87" s="343">
        <v>0</v>
      </c>
      <c r="U87" s="343">
        <v>0</v>
      </c>
      <c r="V87" s="343">
        <v>1746</v>
      </c>
      <c r="W87" s="343">
        <v>0</v>
      </c>
      <c r="X87" s="343">
        <v>8594</v>
      </c>
      <c r="Y87" s="343">
        <v>5332</v>
      </c>
      <c r="Z87" s="343">
        <v>101</v>
      </c>
      <c r="AA87" s="343">
        <v>101</v>
      </c>
      <c r="AB87" s="343">
        <v>0</v>
      </c>
      <c r="AC87" s="343">
        <v>0</v>
      </c>
      <c r="AD87" s="343">
        <v>75</v>
      </c>
      <c r="AE87" s="343">
        <v>75</v>
      </c>
      <c r="AF87" s="343">
        <v>0</v>
      </c>
      <c r="AG87" s="343">
        <v>0</v>
      </c>
      <c r="AH87" s="343">
        <v>176</v>
      </c>
      <c r="AI87" s="343">
        <v>176</v>
      </c>
      <c r="AJ87" s="343">
        <v>0</v>
      </c>
      <c r="AK87" s="343">
        <v>0</v>
      </c>
      <c r="AL87" s="342" t="s">
        <v>1469</v>
      </c>
      <c r="AM87" s="342" t="s">
        <v>2461</v>
      </c>
      <c r="AN87" s="342" t="s">
        <v>2461</v>
      </c>
    </row>
    <row r="88" spans="1:40">
      <c r="A88" s="342" t="s">
        <v>1591</v>
      </c>
      <c r="B88" s="343">
        <v>1568</v>
      </c>
      <c r="C88" s="343">
        <v>0</v>
      </c>
      <c r="D88" s="343">
        <v>1578</v>
      </c>
      <c r="E88" s="343">
        <v>0</v>
      </c>
      <c r="F88" s="343">
        <v>148</v>
      </c>
      <c r="G88" s="343">
        <v>0</v>
      </c>
      <c r="H88" s="343">
        <v>0</v>
      </c>
      <c r="I88" s="343">
        <v>0</v>
      </c>
      <c r="J88" s="343">
        <v>3294</v>
      </c>
      <c r="K88" s="343">
        <v>0</v>
      </c>
      <c r="L88" s="343">
        <v>1042</v>
      </c>
      <c r="M88" s="343">
        <v>0</v>
      </c>
      <c r="N88" s="343">
        <v>0</v>
      </c>
      <c r="O88" s="343">
        <v>0</v>
      </c>
      <c r="P88" s="343">
        <v>0</v>
      </c>
      <c r="Q88" s="343">
        <v>0</v>
      </c>
      <c r="R88" s="343">
        <v>0</v>
      </c>
      <c r="S88" s="343">
        <v>0</v>
      </c>
      <c r="T88" s="343">
        <v>0</v>
      </c>
      <c r="U88" s="343">
        <v>0</v>
      </c>
      <c r="V88" s="343">
        <v>1042</v>
      </c>
      <c r="W88" s="343">
        <v>0</v>
      </c>
      <c r="X88" s="343">
        <v>4336</v>
      </c>
      <c r="Y88" s="343">
        <v>0</v>
      </c>
      <c r="Z88" s="343">
        <v>357</v>
      </c>
      <c r="AA88" s="343">
        <v>0</v>
      </c>
      <c r="AB88" s="343">
        <v>0</v>
      </c>
      <c r="AC88" s="343">
        <v>0</v>
      </c>
      <c r="AD88" s="343">
        <v>0</v>
      </c>
      <c r="AE88" s="343">
        <v>0</v>
      </c>
      <c r="AF88" s="343">
        <v>0</v>
      </c>
      <c r="AG88" s="343">
        <v>0</v>
      </c>
      <c r="AH88" s="343">
        <v>357</v>
      </c>
      <c r="AI88" s="343">
        <v>0</v>
      </c>
      <c r="AJ88" s="343">
        <v>0</v>
      </c>
      <c r="AK88" s="343">
        <v>0</v>
      </c>
      <c r="AL88" s="342" t="s">
        <v>1589</v>
      </c>
      <c r="AM88" s="342" t="s">
        <v>2461</v>
      </c>
      <c r="AN88" s="342" t="s">
        <v>2461</v>
      </c>
    </row>
    <row r="89" spans="1:40">
      <c r="A89" s="342" t="s">
        <v>1716</v>
      </c>
      <c r="B89" s="343">
        <v>536</v>
      </c>
      <c r="C89" s="343">
        <v>309</v>
      </c>
      <c r="D89" s="343">
        <v>6765</v>
      </c>
      <c r="E89" s="343">
        <v>3104</v>
      </c>
      <c r="F89" s="343">
        <v>2358</v>
      </c>
      <c r="G89" s="343">
        <v>4</v>
      </c>
      <c r="H89" s="343">
        <v>18</v>
      </c>
      <c r="I89" s="343">
        <v>0</v>
      </c>
      <c r="J89" s="343">
        <v>9677</v>
      </c>
      <c r="K89" s="343">
        <v>3417</v>
      </c>
      <c r="L89" s="343">
        <v>1418</v>
      </c>
      <c r="M89" s="343">
        <v>0</v>
      </c>
      <c r="N89" s="343">
        <v>0</v>
      </c>
      <c r="O89" s="343">
        <v>0</v>
      </c>
      <c r="P89" s="343">
        <v>70</v>
      </c>
      <c r="Q89" s="343">
        <v>0</v>
      </c>
      <c r="R89" s="343">
        <v>0</v>
      </c>
      <c r="S89" s="343">
        <v>0</v>
      </c>
      <c r="T89" s="343">
        <v>0</v>
      </c>
      <c r="U89" s="343">
        <v>0</v>
      </c>
      <c r="V89" s="343">
        <v>1488</v>
      </c>
      <c r="W89" s="343">
        <v>0</v>
      </c>
      <c r="X89" s="343">
        <v>11165</v>
      </c>
      <c r="Y89" s="343">
        <v>3417</v>
      </c>
      <c r="Z89" s="343">
        <v>785</v>
      </c>
      <c r="AA89" s="343">
        <v>785</v>
      </c>
      <c r="AB89" s="343">
        <v>0</v>
      </c>
      <c r="AC89" s="343">
        <v>0</v>
      </c>
      <c r="AD89" s="343">
        <v>0</v>
      </c>
      <c r="AE89" s="343">
        <v>0</v>
      </c>
      <c r="AF89" s="343">
        <v>0</v>
      </c>
      <c r="AG89" s="343">
        <v>0</v>
      </c>
      <c r="AH89" s="343">
        <v>785</v>
      </c>
      <c r="AI89" s="343">
        <v>785</v>
      </c>
      <c r="AJ89" s="343">
        <v>0</v>
      </c>
      <c r="AK89" s="343">
        <v>0</v>
      </c>
      <c r="AL89" s="342" t="s">
        <v>1714</v>
      </c>
      <c r="AM89" s="342" t="s">
        <v>2461</v>
      </c>
      <c r="AN89" s="342" t="s">
        <v>2461</v>
      </c>
    </row>
    <row r="90" spans="1:40">
      <c r="A90" s="342" t="s">
        <v>1968</v>
      </c>
      <c r="B90" s="343">
        <v>1773</v>
      </c>
      <c r="C90" s="343">
        <v>0</v>
      </c>
      <c r="D90" s="343">
        <v>3387</v>
      </c>
      <c r="E90" s="343">
        <v>0</v>
      </c>
      <c r="F90" s="343">
        <v>89</v>
      </c>
      <c r="G90" s="343">
        <v>0</v>
      </c>
      <c r="H90" s="343">
        <v>4</v>
      </c>
      <c r="I90" s="343">
        <v>0</v>
      </c>
      <c r="J90" s="343">
        <v>5253</v>
      </c>
      <c r="K90" s="343">
        <v>0</v>
      </c>
      <c r="L90" s="343">
        <v>848</v>
      </c>
      <c r="M90" s="343">
        <v>0</v>
      </c>
      <c r="N90" s="343">
        <v>0</v>
      </c>
      <c r="O90" s="343">
        <v>0</v>
      </c>
      <c r="P90" s="343">
        <v>0</v>
      </c>
      <c r="Q90" s="343">
        <v>0</v>
      </c>
      <c r="R90" s="343">
        <v>0</v>
      </c>
      <c r="S90" s="343">
        <v>0</v>
      </c>
      <c r="T90" s="343">
        <v>0</v>
      </c>
      <c r="U90" s="343">
        <v>0</v>
      </c>
      <c r="V90" s="343">
        <v>848</v>
      </c>
      <c r="W90" s="343">
        <v>0</v>
      </c>
      <c r="X90" s="343">
        <v>6101</v>
      </c>
      <c r="Y90" s="343">
        <v>0</v>
      </c>
      <c r="Z90" s="343">
        <v>0</v>
      </c>
      <c r="AA90" s="343">
        <v>0</v>
      </c>
      <c r="AB90" s="343">
        <v>0</v>
      </c>
      <c r="AC90" s="343">
        <v>0</v>
      </c>
      <c r="AD90" s="343">
        <v>0</v>
      </c>
      <c r="AE90" s="343">
        <v>0</v>
      </c>
      <c r="AF90" s="343">
        <v>0</v>
      </c>
      <c r="AG90" s="343">
        <v>0</v>
      </c>
      <c r="AH90" s="343">
        <v>0</v>
      </c>
      <c r="AI90" s="343">
        <v>0</v>
      </c>
      <c r="AJ90" s="343">
        <v>0</v>
      </c>
      <c r="AK90" s="343">
        <v>0</v>
      </c>
      <c r="AL90" s="342" t="s">
        <v>1966</v>
      </c>
      <c r="AM90" s="342" t="s">
        <v>2461</v>
      </c>
      <c r="AN90" s="342" t="s">
        <v>2461</v>
      </c>
    </row>
    <row r="91" spans="1:40">
      <c r="A91" s="342" t="s">
        <v>2244</v>
      </c>
      <c r="B91" s="343">
        <v>3472</v>
      </c>
      <c r="C91" s="343">
        <v>3472</v>
      </c>
      <c r="D91" s="343">
        <v>5143</v>
      </c>
      <c r="E91" s="343">
        <v>4744</v>
      </c>
      <c r="F91" s="343">
        <v>538</v>
      </c>
      <c r="G91" s="343">
        <v>0</v>
      </c>
      <c r="H91" s="343">
        <v>138</v>
      </c>
      <c r="I91" s="343">
        <v>0</v>
      </c>
      <c r="J91" s="343">
        <v>9291</v>
      </c>
      <c r="K91" s="343">
        <v>8216</v>
      </c>
      <c r="L91" s="343">
        <v>335</v>
      </c>
      <c r="M91" s="343">
        <v>0</v>
      </c>
      <c r="N91" s="343">
        <v>0</v>
      </c>
      <c r="O91" s="343">
        <v>0</v>
      </c>
      <c r="P91" s="343">
        <v>11</v>
      </c>
      <c r="Q91" s="343">
        <v>11</v>
      </c>
      <c r="R91" s="343">
        <v>0</v>
      </c>
      <c r="S91" s="343">
        <v>0</v>
      </c>
      <c r="T91" s="343">
        <v>600</v>
      </c>
      <c r="U91" s="343">
        <v>0</v>
      </c>
      <c r="V91" s="343">
        <v>946</v>
      </c>
      <c r="W91" s="343">
        <v>11</v>
      </c>
      <c r="X91" s="343">
        <v>10237</v>
      </c>
      <c r="Y91" s="343">
        <v>8216</v>
      </c>
      <c r="Z91" s="343">
        <v>501</v>
      </c>
      <c r="AA91" s="343">
        <v>501</v>
      </c>
      <c r="AB91" s="343">
        <v>0</v>
      </c>
      <c r="AC91" s="343">
        <v>0</v>
      </c>
      <c r="AD91" s="343">
        <v>17</v>
      </c>
      <c r="AE91" s="343">
        <v>17</v>
      </c>
      <c r="AF91" s="343">
        <v>0</v>
      </c>
      <c r="AG91" s="343">
        <v>0</v>
      </c>
      <c r="AH91" s="343">
        <v>518</v>
      </c>
      <c r="AI91" s="343">
        <v>518</v>
      </c>
      <c r="AJ91" s="343">
        <v>0</v>
      </c>
      <c r="AK91" s="343">
        <v>0</v>
      </c>
      <c r="AL91" s="342" t="s">
        <v>2242</v>
      </c>
      <c r="AM91" s="342" t="s">
        <v>2461</v>
      </c>
      <c r="AN91" s="342" t="s">
        <v>2461</v>
      </c>
    </row>
    <row r="92" spans="1:40">
      <c r="A92" s="342" t="s">
        <v>1163</v>
      </c>
      <c r="B92" s="343">
        <v>0</v>
      </c>
      <c r="C92" s="343">
        <v>0</v>
      </c>
      <c r="D92" s="343">
        <v>19377</v>
      </c>
      <c r="E92" s="343">
        <v>14727</v>
      </c>
      <c r="F92" s="343">
        <v>650</v>
      </c>
      <c r="G92" s="343">
        <v>0</v>
      </c>
      <c r="H92" s="343">
        <v>0</v>
      </c>
      <c r="I92" s="343">
        <v>0</v>
      </c>
      <c r="J92" s="343">
        <v>20027</v>
      </c>
      <c r="K92" s="343">
        <v>14727</v>
      </c>
      <c r="L92" s="343">
        <v>407</v>
      </c>
      <c r="M92" s="343">
        <v>0</v>
      </c>
      <c r="N92" s="343">
        <v>0</v>
      </c>
      <c r="O92" s="343">
        <v>0</v>
      </c>
      <c r="P92" s="343">
        <v>0</v>
      </c>
      <c r="Q92" s="343">
        <v>0</v>
      </c>
      <c r="R92" s="343">
        <v>0</v>
      </c>
      <c r="S92" s="343">
        <v>0</v>
      </c>
      <c r="T92" s="343">
        <v>0</v>
      </c>
      <c r="U92" s="343">
        <v>0</v>
      </c>
      <c r="V92" s="343">
        <v>407</v>
      </c>
      <c r="W92" s="343">
        <v>0</v>
      </c>
      <c r="X92" s="343">
        <v>20434</v>
      </c>
      <c r="Y92" s="343">
        <v>14727</v>
      </c>
      <c r="Z92" s="343">
        <v>3542</v>
      </c>
      <c r="AA92" s="343">
        <v>3495</v>
      </c>
      <c r="AB92" s="343">
        <v>0</v>
      </c>
      <c r="AC92" s="343">
        <v>0</v>
      </c>
      <c r="AD92" s="343">
        <v>59</v>
      </c>
      <c r="AE92" s="343">
        <v>0</v>
      </c>
      <c r="AF92" s="343">
        <v>0</v>
      </c>
      <c r="AG92" s="343">
        <v>0</v>
      </c>
      <c r="AH92" s="343">
        <v>3601</v>
      </c>
      <c r="AI92" s="343">
        <v>3495</v>
      </c>
      <c r="AJ92" s="343">
        <v>0</v>
      </c>
      <c r="AK92" s="343">
        <v>0</v>
      </c>
      <c r="AL92" s="342" t="s">
        <v>1161</v>
      </c>
      <c r="AM92" s="342" t="s">
        <v>2461</v>
      </c>
      <c r="AN92" s="342" t="s">
        <v>2461</v>
      </c>
    </row>
    <row r="93" spans="1:40">
      <c r="A93" s="342" t="s">
        <v>1221</v>
      </c>
      <c r="B93" s="343">
        <v>0</v>
      </c>
      <c r="C93" s="343">
        <v>0</v>
      </c>
      <c r="D93" s="343">
        <v>623</v>
      </c>
      <c r="E93" s="343">
        <v>0</v>
      </c>
      <c r="F93" s="343">
        <v>598</v>
      </c>
      <c r="G93" s="343">
        <v>0</v>
      </c>
      <c r="H93" s="343">
        <v>30</v>
      </c>
      <c r="I93" s="343">
        <v>0</v>
      </c>
      <c r="J93" s="343">
        <v>1251</v>
      </c>
      <c r="K93" s="343">
        <v>0</v>
      </c>
      <c r="L93" s="343">
        <v>911</v>
      </c>
      <c r="M93" s="343">
        <v>0</v>
      </c>
      <c r="N93" s="343">
        <v>0</v>
      </c>
      <c r="O93" s="343">
        <v>0</v>
      </c>
      <c r="P93" s="343">
        <v>10</v>
      </c>
      <c r="Q93" s="343">
        <v>0</v>
      </c>
      <c r="R93" s="343">
        <v>0</v>
      </c>
      <c r="S93" s="343">
        <v>0</v>
      </c>
      <c r="T93" s="343">
        <v>0</v>
      </c>
      <c r="U93" s="343">
        <v>0</v>
      </c>
      <c r="V93" s="343">
        <v>921</v>
      </c>
      <c r="W93" s="343">
        <v>0</v>
      </c>
      <c r="X93" s="343">
        <v>2172</v>
      </c>
      <c r="Y93" s="343">
        <v>0</v>
      </c>
      <c r="Z93" s="343">
        <v>370</v>
      </c>
      <c r="AA93" s="343">
        <v>0</v>
      </c>
      <c r="AB93" s="343">
        <v>0</v>
      </c>
      <c r="AC93" s="343">
        <v>0</v>
      </c>
      <c r="AD93" s="343">
        <v>13</v>
      </c>
      <c r="AE93" s="343">
        <v>0</v>
      </c>
      <c r="AF93" s="343">
        <v>0</v>
      </c>
      <c r="AG93" s="343">
        <v>0</v>
      </c>
      <c r="AH93" s="343">
        <v>383</v>
      </c>
      <c r="AI93" s="343">
        <v>0</v>
      </c>
      <c r="AJ93" s="343">
        <v>0</v>
      </c>
      <c r="AK93" s="343">
        <v>0</v>
      </c>
      <c r="AL93" s="342" t="s">
        <v>1219</v>
      </c>
      <c r="AM93" s="342" t="s">
        <v>2461</v>
      </c>
      <c r="AN93" s="342" t="s">
        <v>2461</v>
      </c>
    </row>
    <row r="94" spans="1:40">
      <c r="A94" s="342" t="s">
        <v>1230</v>
      </c>
      <c r="B94" s="343">
        <v>637</v>
      </c>
      <c r="C94" s="343">
        <v>637</v>
      </c>
      <c r="D94" s="343">
        <v>4545</v>
      </c>
      <c r="E94" s="343">
        <v>3747</v>
      </c>
      <c r="F94" s="343">
        <v>194</v>
      </c>
      <c r="G94" s="343">
        <v>0</v>
      </c>
      <c r="H94" s="343">
        <v>50</v>
      </c>
      <c r="I94" s="343">
        <v>0</v>
      </c>
      <c r="J94" s="343">
        <v>5426</v>
      </c>
      <c r="K94" s="343">
        <v>4384</v>
      </c>
      <c r="L94" s="343">
        <v>123</v>
      </c>
      <c r="M94" s="343">
        <v>0</v>
      </c>
      <c r="N94" s="343">
        <v>0</v>
      </c>
      <c r="O94" s="343">
        <v>0</v>
      </c>
      <c r="P94" s="343">
        <v>0</v>
      </c>
      <c r="Q94" s="343">
        <v>0</v>
      </c>
      <c r="R94" s="343">
        <v>0</v>
      </c>
      <c r="S94" s="343">
        <v>0</v>
      </c>
      <c r="T94" s="343">
        <v>0</v>
      </c>
      <c r="U94" s="343">
        <v>0</v>
      </c>
      <c r="V94" s="343">
        <v>123</v>
      </c>
      <c r="W94" s="343">
        <v>0</v>
      </c>
      <c r="X94" s="343">
        <v>5549</v>
      </c>
      <c r="Y94" s="343">
        <v>4384</v>
      </c>
      <c r="Z94" s="343">
        <v>395</v>
      </c>
      <c r="AA94" s="343">
        <v>395</v>
      </c>
      <c r="AB94" s="343">
        <v>395</v>
      </c>
      <c r="AC94" s="343">
        <v>395</v>
      </c>
      <c r="AD94" s="343">
        <v>0</v>
      </c>
      <c r="AE94" s="343">
        <v>0</v>
      </c>
      <c r="AF94" s="343">
        <v>0</v>
      </c>
      <c r="AG94" s="343">
        <v>0</v>
      </c>
      <c r="AH94" s="343">
        <v>790</v>
      </c>
      <c r="AI94" s="343">
        <v>790</v>
      </c>
      <c r="AJ94" s="343">
        <v>0</v>
      </c>
      <c r="AK94" s="343">
        <v>0</v>
      </c>
      <c r="AL94" s="342" t="s">
        <v>1228</v>
      </c>
      <c r="AM94" s="342" t="s">
        <v>2461</v>
      </c>
      <c r="AN94" s="342" t="s">
        <v>2461</v>
      </c>
    </row>
    <row r="95" spans="1:40">
      <c r="A95" s="342" t="s">
        <v>1295</v>
      </c>
      <c r="B95" s="343">
        <v>0</v>
      </c>
      <c r="C95" s="343">
        <v>0</v>
      </c>
      <c r="D95" s="343">
        <v>2125</v>
      </c>
      <c r="E95" s="343">
        <v>2079</v>
      </c>
      <c r="F95" s="343">
        <v>112</v>
      </c>
      <c r="G95" s="343">
        <v>0</v>
      </c>
      <c r="H95" s="343">
        <v>0</v>
      </c>
      <c r="I95" s="343">
        <v>0</v>
      </c>
      <c r="J95" s="343">
        <v>2237</v>
      </c>
      <c r="K95" s="343">
        <v>2079</v>
      </c>
      <c r="L95" s="343">
        <v>247</v>
      </c>
      <c r="M95" s="343">
        <v>0</v>
      </c>
      <c r="N95" s="343">
        <v>0</v>
      </c>
      <c r="O95" s="343">
        <v>0</v>
      </c>
      <c r="P95" s="343">
        <v>0</v>
      </c>
      <c r="Q95" s="343">
        <v>0</v>
      </c>
      <c r="R95" s="343">
        <v>0</v>
      </c>
      <c r="S95" s="343">
        <v>0</v>
      </c>
      <c r="T95" s="343">
        <v>0</v>
      </c>
      <c r="U95" s="343">
        <v>0</v>
      </c>
      <c r="V95" s="343">
        <v>247</v>
      </c>
      <c r="W95" s="343">
        <v>0</v>
      </c>
      <c r="X95" s="343">
        <v>2484</v>
      </c>
      <c r="Y95" s="343">
        <v>2079</v>
      </c>
      <c r="Z95" s="343">
        <v>0</v>
      </c>
      <c r="AA95" s="343">
        <v>0</v>
      </c>
      <c r="AB95" s="343">
        <v>0</v>
      </c>
      <c r="AC95" s="343">
        <v>0</v>
      </c>
      <c r="AD95" s="343">
        <v>0</v>
      </c>
      <c r="AE95" s="343">
        <v>0</v>
      </c>
      <c r="AF95" s="343">
        <v>0</v>
      </c>
      <c r="AG95" s="343">
        <v>0</v>
      </c>
      <c r="AH95" s="343">
        <v>0</v>
      </c>
      <c r="AI95" s="343">
        <v>0</v>
      </c>
      <c r="AJ95" s="343">
        <v>0</v>
      </c>
      <c r="AK95" s="343">
        <v>0</v>
      </c>
      <c r="AL95" s="342" t="s">
        <v>1293</v>
      </c>
      <c r="AM95" s="342" t="s">
        <v>2461</v>
      </c>
      <c r="AN95" s="342" t="s">
        <v>2461</v>
      </c>
    </row>
    <row r="96" spans="1:40">
      <c r="A96" s="342" t="s">
        <v>1304</v>
      </c>
      <c r="B96" s="343">
        <v>863</v>
      </c>
      <c r="C96" s="343">
        <v>0</v>
      </c>
      <c r="D96" s="343">
        <v>7317</v>
      </c>
      <c r="E96" s="343">
        <v>0</v>
      </c>
      <c r="F96" s="343">
        <v>1378</v>
      </c>
      <c r="G96" s="343">
        <v>0</v>
      </c>
      <c r="H96" s="343">
        <v>11</v>
      </c>
      <c r="I96" s="343">
        <v>0</v>
      </c>
      <c r="J96" s="343">
        <v>9569</v>
      </c>
      <c r="K96" s="343">
        <v>0</v>
      </c>
      <c r="L96" s="343">
        <v>1632</v>
      </c>
      <c r="M96" s="343">
        <v>0</v>
      </c>
      <c r="N96" s="343">
        <v>950</v>
      </c>
      <c r="O96" s="343">
        <v>0</v>
      </c>
      <c r="P96" s="343">
        <v>349</v>
      </c>
      <c r="Q96" s="343">
        <v>0</v>
      </c>
      <c r="R96" s="343">
        <v>342</v>
      </c>
      <c r="S96" s="343">
        <v>0</v>
      </c>
      <c r="T96" s="343">
        <v>0</v>
      </c>
      <c r="U96" s="343">
        <v>0</v>
      </c>
      <c r="V96" s="343">
        <v>1981</v>
      </c>
      <c r="W96" s="343">
        <v>0</v>
      </c>
      <c r="X96" s="343">
        <v>11550</v>
      </c>
      <c r="Y96" s="343">
        <v>0</v>
      </c>
      <c r="Z96" s="343">
        <v>395</v>
      </c>
      <c r="AA96" s="343">
        <v>0</v>
      </c>
      <c r="AB96" s="343">
        <v>0</v>
      </c>
      <c r="AC96" s="343">
        <v>0</v>
      </c>
      <c r="AD96" s="343">
        <v>1</v>
      </c>
      <c r="AE96" s="343">
        <v>0</v>
      </c>
      <c r="AF96" s="343">
        <v>0</v>
      </c>
      <c r="AG96" s="343">
        <v>0</v>
      </c>
      <c r="AH96" s="343">
        <v>396</v>
      </c>
      <c r="AI96" s="343">
        <v>0</v>
      </c>
      <c r="AJ96" s="343">
        <v>0</v>
      </c>
      <c r="AK96" s="343">
        <v>0</v>
      </c>
      <c r="AL96" s="342" t="s">
        <v>1302</v>
      </c>
      <c r="AM96" s="342" t="s">
        <v>2461</v>
      </c>
      <c r="AN96" s="342" t="s">
        <v>2461</v>
      </c>
    </row>
    <row r="97" spans="1:40">
      <c r="A97" s="342" t="s">
        <v>1343</v>
      </c>
      <c r="B97" s="343">
        <v>6215</v>
      </c>
      <c r="C97" s="343">
        <v>6210</v>
      </c>
      <c r="D97" s="343">
        <v>10116</v>
      </c>
      <c r="E97" s="343">
        <v>6108</v>
      </c>
      <c r="F97" s="343">
        <v>28</v>
      </c>
      <c r="G97" s="343">
        <v>0</v>
      </c>
      <c r="H97" s="343">
        <v>0</v>
      </c>
      <c r="I97" s="343">
        <v>0</v>
      </c>
      <c r="J97" s="343">
        <v>16359</v>
      </c>
      <c r="K97" s="343">
        <v>12318</v>
      </c>
      <c r="L97" s="343">
        <v>1493</v>
      </c>
      <c r="M97" s="343">
        <v>0</v>
      </c>
      <c r="N97" s="343">
        <v>395</v>
      </c>
      <c r="O97" s="343">
        <v>0</v>
      </c>
      <c r="P97" s="343">
        <v>0</v>
      </c>
      <c r="Q97" s="343">
        <v>0</v>
      </c>
      <c r="R97" s="343">
        <v>0</v>
      </c>
      <c r="S97" s="343">
        <v>0</v>
      </c>
      <c r="T97" s="343">
        <v>0</v>
      </c>
      <c r="U97" s="343">
        <v>0</v>
      </c>
      <c r="V97" s="343">
        <v>1493</v>
      </c>
      <c r="W97" s="343">
        <v>0</v>
      </c>
      <c r="X97" s="343">
        <v>17852</v>
      </c>
      <c r="Y97" s="343">
        <v>12318</v>
      </c>
      <c r="Z97" s="343">
        <v>1276</v>
      </c>
      <c r="AA97" s="343">
        <v>1276</v>
      </c>
      <c r="AB97" s="343">
        <v>0</v>
      </c>
      <c r="AC97" s="343">
        <v>0</v>
      </c>
      <c r="AD97" s="343">
        <v>65</v>
      </c>
      <c r="AE97" s="343">
        <v>65</v>
      </c>
      <c r="AF97" s="343">
        <v>0</v>
      </c>
      <c r="AG97" s="343">
        <v>0</v>
      </c>
      <c r="AH97" s="343">
        <v>1341</v>
      </c>
      <c r="AI97" s="343">
        <v>1341</v>
      </c>
      <c r="AJ97" s="343">
        <v>0</v>
      </c>
      <c r="AK97" s="343">
        <v>0</v>
      </c>
      <c r="AL97" s="342" t="s">
        <v>1341</v>
      </c>
      <c r="AM97" s="342" t="s">
        <v>2461</v>
      </c>
      <c r="AN97" s="342" t="s">
        <v>2461</v>
      </c>
    </row>
    <row r="98" spans="1:40">
      <c r="A98" s="342" t="s">
        <v>1483</v>
      </c>
      <c r="B98" s="343">
        <v>0</v>
      </c>
      <c r="C98" s="343">
        <v>0</v>
      </c>
      <c r="D98" s="343">
        <v>8932</v>
      </c>
      <c r="E98" s="343">
        <v>7162</v>
      </c>
      <c r="F98" s="343">
        <v>202</v>
      </c>
      <c r="G98" s="343">
        <v>73</v>
      </c>
      <c r="H98" s="343">
        <v>370</v>
      </c>
      <c r="I98" s="343">
        <v>252</v>
      </c>
      <c r="J98" s="343">
        <v>9504</v>
      </c>
      <c r="K98" s="343">
        <v>7487</v>
      </c>
      <c r="L98" s="343">
        <v>471</v>
      </c>
      <c r="M98" s="343">
        <v>0</v>
      </c>
      <c r="N98" s="343">
        <v>0</v>
      </c>
      <c r="O98" s="343">
        <v>0</v>
      </c>
      <c r="P98" s="343">
        <v>5</v>
      </c>
      <c r="Q98" s="343">
        <v>0</v>
      </c>
      <c r="R98" s="343">
        <v>0</v>
      </c>
      <c r="S98" s="343">
        <v>0</v>
      </c>
      <c r="T98" s="343">
        <v>0</v>
      </c>
      <c r="U98" s="343">
        <v>0</v>
      </c>
      <c r="V98" s="343">
        <v>476</v>
      </c>
      <c r="W98" s="343">
        <v>0</v>
      </c>
      <c r="X98" s="343">
        <v>9980</v>
      </c>
      <c r="Y98" s="343">
        <v>7487</v>
      </c>
      <c r="Z98" s="343">
        <v>525</v>
      </c>
      <c r="AA98" s="343">
        <v>521</v>
      </c>
      <c r="AB98" s="343">
        <v>0</v>
      </c>
      <c r="AC98" s="343">
        <v>0</v>
      </c>
      <c r="AD98" s="343">
        <v>569</v>
      </c>
      <c r="AE98" s="343">
        <v>74</v>
      </c>
      <c r="AF98" s="343">
        <v>0</v>
      </c>
      <c r="AG98" s="343">
        <v>0</v>
      </c>
      <c r="AH98" s="343">
        <v>1094</v>
      </c>
      <c r="AI98" s="343">
        <v>595</v>
      </c>
      <c r="AJ98" s="343">
        <v>0</v>
      </c>
      <c r="AK98" s="343">
        <v>0</v>
      </c>
      <c r="AL98" s="342" t="s">
        <v>1481</v>
      </c>
      <c r="AM98" s="342" t="s">
        <v>2461</v>
      </c>
      <c r="AN98" s="342" t="s">
        <v>2461</v>
      </c>
    </row>
    <row r="99" spans="1:40">
      <c r="A99" s="342" t="s">
        <v>1579</v>
      </c>
      <c r="B99" s="343">
        <v>0</v>
      </c>
      <c r="C99" s="343">
        <v>0</v>
      </c>
      <c r="D99" s="343">
        <v>13709</v>
      </c>
      <c r="E99" s="343">
        <v>11349</v>
      </c>
      <c r="F99" s="343">
        <v>409</v>
      </c>
      <c r="G99" s="343">
        <v>0</v>
      </c>
      <c r="H99" s="343">
        <v>27</v>
      </c>
      <c r="I99" s="343">
        <v>27</v>
      </c>
      <c r="J99" s="343">
        <v>14145</v>
      </c>
      <c r="K99" s="343">
        <v>11376</v>
      </c>
      <c r="L99" s="343">
        <v>412</v>
      </c>
      <c r="M99" s="343">
        <v>0</v>
      </c>
      <c r="N99" s="343">
        <v>0</v>
      </c>
      <c r="O99" s="343">
        <v>0</v>
      </c>
      <c r="P99" s="343">
        <v>5</v>
      </c>
      <c r="Q99" s="343">
        <v>0</v>
      </c>
      <c r="R99" s="343">
        <v>0</v>
      </c>
      <c r="S99" s="343">
        <v>0</v>
      </c>
      <c r="T99" s="343">
        <v>0</v>
      </c>
      <c r="U99" s="343">
        <v>0</v>
      </c>
      <c r="V99" s="343">
        <v>417</v>
      </c>
      <c r="W99" s="343">
        <v>0</v>
      </c>
      <c r="X99" s="343">
        <v>14562</v>
      </c>
      <c r="Y99" s="343">
        <v>11376</v>
      </c>
      <c r="Z99" s="343">
        <v>1857</v>
      </c>
      <c r="AA99" s="343">
        <v>1857</v>
      </c>
      <c r="AB99" s="343">
        <v>0</v>
      </c>
      <c r="AC99" s="343">
        <v>0</v>
      </c>
      <c r="AD99" s="343">
        <v>2</v>
      </c>
      <c r="AE99" s="343">
        <v>0</v>
      </c>
      <c r="AF99" s="343">
        <v>0</v>
      </c>
      <c r="AG99" s="343">
        <v>0</v>
      </c>
      <c r="AH99" s="343">
        <v>1859</v>
      </c>
      <c r="AI99" s="343">
        <v>1857</v>
      </c>
      <c r="AJ99" s="343">
        <v>0</v>
      </c>
      <c r="AK99" s="343">
        <v>0</v>
      </c>
      <c r="AL99" s="342" t="s">
        <v>1577</v>
      </c>
      <c r="AM99" s="342" t="s">
        <v>2461</v>
      </c>
      <c r="AN99" s="342" t="s">
        <v>2461</v>
      </c>
    </row>
    <row r="100" spans="1:40">
      <c r="A100" s="342" t="s">
        <v>1746</v>
      </c>
      <c r="B100" s="343">
        <v>0</v>
      </c>
      <c r="C100" s="343">
        <v>0</v>
      </c>
      <c r="D100" s="343">
        <v>0</v>
      </c>
      <c r="E100" s="343">
        <v>0</v>
      </c>
      <c r="F100" s="343">
        <v>7</v>
      </c>
      <c r="G100" s="343">
        <v>0</v>
      </c>
      <c r="H100" s="343">
        <v>36</v>
      </c>
      <c r="I100" s="343">
        <v>0</v>
      </c>
      <c r="J100" s="343">
        <v>43</v>
      </c>
      <c r="K100" s="343">
        <v>0</v>
      </c>
      <c r="L100" s="343">
        <v>349</v>
      </c>
      <c r="M100" s="343">
        <v>0</v>
      </c>
      <c r="N100" s="343">
        <v>0</v>
      </c>
      <c r="O100" s="343">
        <v>0</v>
      </c>
      <c r="P100" s="343">
        <v>0</v>
      </c>
      <c r="Q100" s="343">
        <v>0</v>
      </c>
      <c r="R100" s="343">
        <v>0</v>
      </c>
      <c r="S100" s="343">
        <v>0</v>
      </c>
      <c r="T100" s="343">
        <v>0</v>
      </c>
      <c r="U100" s="343">
        <v>0</v>
      </c>
      <c r="V100" s="343">
        <v>349</v>
      </c>
      <c r="W100" s="343">
        <v>0</v>
      </c>
      <c r="X100" s="343">
        <v>392</v>
      </c>
      <c r="Y100" s="343">
        <v>0</v>
      </c>
      <c r="Z100" s="343">
        <v>0</v>
      </c>
      <c r="AA100" s="343">
        <v>0</v>
      </c>
      <c r="AB100" s="343">
        <v>0</v>
      </c>
      <c r="AC100" s="343">
        <v>0</v>
      </c>
      <c r="AD100" s="343">
        <v>0</v>
      </c>
      <c r="AE100" s="343">
        <v>0</v>
      </c>
      <c r="AF100" s="343">
        <v>0</v>
      </c>
      <c r="AG100" s="343">
        <v>0</v>
      </c>
      <c r="AH100" s="343">
        <v>0</v>
      </c>
      <c r="AI100" s="343">
        <v>0</v>
      </c>
      <c r="AJ100" s="343">
        <v>0</v>
      </c>
      <c r="AK100" s="343">
        <v>0</v>
      </c>
      <c r="AL100" s="342" t="s">
        <v>1744</v>
      </c>
      <c r="AM100" s="342" t="s">
        <v>2461</v>
      </c>
      <c r="AN100" s="342" t="s">
        <v>2461</v>
      </c>
    </row>
    <row r="101" spans="1:40">
      <c r="A101" s="342" t="s">
        <v>1962</v>
      </c>
      <c r="B101" s="343">
        <v>0</v>
      </c>
      <c r="C101" s="343">
        <v>0</v>
      </c>
      <c r="D101" s="343">
        <v>196</v>
      </c>
      <c r="E101" s="343">
        <v>0</v>
      </c>
      <c r="F101" s="343">
        <v>132</v>
      </c>
      <c r="G101" s="343">
        <v>0</v>
      </c>
      <c r="H101" s="343">
        <v>0</v>
      </c>
      <c r="I101" s="343">
        <v>0</v>
      </c>
      <c r="J101" s="343">
        <v>328</v>
      </c>
      <c r="K101" s="343">
        <v>0</v>
      </c>
      <c r="L101" s="343">
        <v>356</v>
      </c>
      <c r="M101" s="343">
        <v>0</v>
      </c>
      <c r="N101" s="343">
        <v>0</v>
      </c>
      <c r="O101" s="343">
        <v>0</v>
      </c>
      <c r="P101" s="343">
        <v>0</v>
      </c>
      <c r="Q101" s="343">
        <v>0</v>
      </c>
      <c r="R101" s="343">
        <v>0</v>
      </c>
      <c r="S101" s="343">
        <v>0</v>
      </c>
      <c r="T101" s="343">
        <v>0</v>
      </c>
      <c r="U101" s="343">
        <v>0</v>
      </c>
      <c r="V101" s="343">
        <v>356</v>
      </c>
      <c r="W101" s="343">
        <v>0</v>
      </c>
      <c r="X101" s="343">
        <v>684</v>
      </c>
      <c r="Y101" s="343">
        <v>0</v>
      </c>
      <c r="Z101" s="343">
        <v>0</v>
      </c>
      <c r="AA101" s="343">
        <v>0</v>
      </c>
      <c r="AB101" s="343">
        <v>0</v>
      </c>
      <c r="AC101" s="343">
        <v>0</v>
      </c>
      <c r="AD101" s="343">
        <v>0</v>
      </c>
      <c r="AE101" s="343">
        <v>0</v>
      </c>
      <c r="AF101" s="343">
        <v>0</v>
      </c>
      <c r="AG101" s="343">
        <v>0</v>
      </c>
      <c r="AH101" s="343">
        <v>0</v>
      </c>
      <c r="AI101" s="343">
        <v>0</v>
      </c>
      <c r="AJ101" s="343">
        <v>0</v>
      </c>
      <c r="AK101" s="343">
        <v>0</v>
      </c>
      <c r="AL101" s="342" t="s">
        <v>1960</v>
      </c>
      <c r="AM101" s="342" t="s">
        <v>2461</v>
      </c>
      <c r="AN101" s="342" t="s">
        <v>2461</v>
      </c>
    </row>
    <row r="102" spans="1:40">
      <c r="A102" s="342" t="s">
        <v>2163</v>
      </c>
      <c r="B102" s="343">
        <v>932</v>
      </c>
      <c r="C102" s="343">
        <v>10</v>
      </c>
      <c r="D102" s="343">
        <v>4184</v>
      </c>
      <c r="E102" s="343">
        <v>4015</v>
      </c>
      <c r="F102" s="343">
        <v>60</v>
      </c>
      <c r="G102" s="343">
        <v>0</v>
      </c>
      <c r="H102" s="343">
        <v>0</v>
      </c>
      <c r="I102" s="343">
        <v>0</v>
      </c>
      <c r="J102" s="343">
        <v>5176</v>
      </c>
      <c r="K102" s="343">
        <v>4025</v>
      </c>
      <c r="L102" s="343">
        <v>430</v>
      </c>
      <c r="M102" s="343">
        <v>430</v>
      </c>
      <c r="N102" s="343">
        <v>0</v>
      </c>
      <c r="O102" s="343">
        <v>0</v>
      </c>
      <c r="P102" s="343">
        <v>0</v>
      </c>
      <c r="Q102" s="343">
        <v>0</v>
      </c>
      <c r="R102" s="343">
        <v>0</v>
      </c>
      <c r="S102" s="343">
        <v>0</v>
      </c>
      <c r="T102" s="343">
        <v>0</v>
      </c>
      <c r="U102" s="343">
        <v>0</v>
      </c>
      <c r="V102" s="343">
        <v>430</v>
      </c>
      <c r="W102" s="343">
        <v>430</v>
      </c>
      <c r="X102" s="343">
        <v>5606</v>
      </c>
      <c r="Y102" s="343">
        <v>4025</v>
      </c>
      <c r="Z102" s="343">
        <v>116</v>
      </c>
      <c r="AA102" s="343">
        <v>116</v>
      </c>
      <c r="AB102" s="343">
        <v>0</v>
      </c>
      <c r="AC102" s="343">
        <v>0</v>
      </c>
      <c r="AD102" s="343">
        <v>32</v>
      </c>
      <c r="AE102" s="343">
        <v>32</v>
      </c>
      <c r="AF102" s="343">
        <v>0</v>
      </c>
      <c r="AG102" s="343">
        <v>0</v>
      </c>
      <c r="AH102" s="343">
        <v>148</v>
      </c>
      <c r="AI102" s="343">
        <v>148</v>
      </c>
      <c r="AJ102" s="343">
        <v>0</v>
      </c>
      <c r="AK102" s="343">
        <v>0</v>
      </c>
      <c r="AL102" s="342" t="s">
        <v>2161</v>
      </c>
      <c r="AM102" s="342" t="s">
        <v>2461</v>
      </c>
      <c r="AN102" s="342" t="s">
        <v>2461</v>
      </c>
    </row>
    <row r="103" spans="1:40">
      <c r="A103" s="342" t="s">
        <v>2208</v>
      </c>
      <c r="B103" s="343">
        <v>811</v>
      </c>
      <c r="C103" s="343">
        <v>806</v>
      </c>
      <c r="D103" s="343">
        <v>9538</v>
      </c>
      <c r="E103" s="343">
        <v>1886</v>
      </c>
      <c r="F103" s="343">
        <v>399</v>
      </c>
      <c r="G103" s="343">
        <v>0</v>
      </c>
      <c r="H103" s="343">
        <v>7</v>
      </c>
      <c r="I103" s="343">
        <v>0</v>
      </c>
      <c r="J103" s="343">
        <v>10755</v>
      </c>
      <c r="K103" s="343">
        <v>2692</v>
      </c>
      <c r="L103" s="343">
        <v>180</v>
      </c>
      <c r="M103" s="343">
        <v>10</v>
      </c>
      <c r="N103" s="343">
        <v>0</v>
      </c>
      <c r="O103" s="343">
        <v>0</v>
      </c>
      <c r="P103" s="343">
        <v>0</v>
      </c>
      <c r="Q103" s="343">
        <v>0</v>
      </c>
      <c r="R103" s="343">
        <v>0</v>
      </c>
      <c r="S103" s="343">
        <v>0</v>
      </c>
      <c r="T103" s="343">
        <v>0</v>
      </c>
      <c r="U103" s="343">
        <v>0</v>
      </c>
      <c r="V103" s="343">
        <v>180</v>
      </c>
      <c r="W103" s="343">
        <v>10</v>
      </c>
      <c r="X103" s="343">
        <v>10935</v>
      </c>
      <c r="Y103" s="343">
        <v>2692</v>
      </c>
      <c r="Z103" s="343">
        <v>989</v>
      </c>
      <c r="AA103" s="343">
        <v>0</v>
      </c>
      <c r="AB103" s="343">
        <v>0</v>
      </c>
      <c r="AC103" s="343">
        <v>0</v>
      </c>
      <c r="AD103" s="343">
        <v>366</v>
      </c>
      <c r="AE103" s="343">
        <v>0</v>
      </c>
      <c r="AF103" s="343">
        <v>0</v>
      </c>
      <c r="AG103" s="343">
        <v>0</v>
      </c>
      <c r="AH103" s="343">
        <v>1355</v>
      </c>
      <c r="AI103" s="343">
        <v>0</v>
      </c>
      <c r="AJ103" s="343">
        <v>0</v>
      </c>
      <c r="AK103" s="343">
        <v>0</v>
      </c>
      <c r="AL103" s="342" t="s">
        <v>2206</v>
      </c>
      <c r="AM103" s="342" t="s">
        <v>2461</v>
      </c>
      <c r="AN103" s="342" t="s">
        <v>2461</v>
      </c>
    </row>
    <row r="104" spans="1:40">
      <c r="A104" s="342" t="s">
        <v>1307</v>
      </c>
      <c r="B104" s="343">
        <v>2460</v>
      </c>
      <c r="C104" s="343">
        <v>2460</v>
      </c>
      <c r="D104" s="343">
        <v>4516</v>
      </c>
      <c r="E104" s="343">
        <v>2778</v>
      </c>
      <c r="F104" s="343">
        <v>622</v>
      </c>
      <c r="G104" s="343">
        <v>0</v>
      </c>
      <c r="H104" s="343">
        <v>0</v>
      </c>
      <c r="I104" s="343">
        <v>0</v>
      </c>
      <c r="J104" s="343">
        <v>7598</v>
      </c>
      <c r="K104" s="343">
        <v>5238</v>
      </c>
      <c r="L104" s="343">
        <v>263</v>
      </c>
      <c r="M104" s="343">
        <v>0</v>
      </c>
      <c r="N104" s="343">
        <v>0</v>
      </c>
      <c r="O104" s="343">
        <v>0</v>
      </c>
      <c r="P104" s="343">
        <v>134</v>
      </c>
      <c r="Q104" s="343">
        <v>0</v>
      </c>
      <c r="R104" s="343">
        <v>0</v>
      </c>
      <c r="S104" s="343">
        <v>0</v>
      </c>
      <c r="T104" s="343">
        <v>0</v>
      </c>
      <c r="U104" s="343">
        <v>0</v>
      </c>
      <c r="V104" s="343">
        <v>397</v>
      </c>
      <c r="W104" s="343">
        <v>0</v>
      </c>
      <c r="X104" s="343">
        <v>7995</v>
      </c>
      <c r="Y104" s="343">
        <v>5238</v>
      </c>
      <c r="Z104" s="343">
        <v>1692</v>
      </c>
      <c r="AA104" s="343">
        <v>1042</v>
      </c>
      <c r="AB104" s="343">
        <v>0</v>
      </c>
      <c r="AC104" s="343">
        <v>0</v>
      </c>
      <c r="AD104" s="343">
        <v>26</v>
      </c>
      <c r="AE104" s="343">
        <v>0</v>
      </c>
      <c r="AF104" s="343">
        <v>0</v>
      </c>
      <c r="AG104" s="343">
        <v>0</v>
      </c>
      <c r="AH104" s="343">
        <v>1718</v>
      </c>
      <c r="AI104" s="343">
        <v>1042</v>
      </c>
      <c r="AJ104" s="343">
        <v>0</v>
      </c>
      <c r="AK104" s="343">
        <v>0</v>
      </c>
      <c r="AL104" s="342" t="s">
        <v>1305</v>
      </c>
      <c r="AM104" s="342" t="s">
        <v>2461</v>
      </c>
      <c r="AN104" s="342" t="s">
        <v>2461</v>
      </c>
    </row>
    <row r="105" spans="1:40">
      <c r="A105" s="342" t="s">
        <v>1349</v>
      </c>
      <c r="B105" s="343">
        <v>0</v>
      </c>
      <c r="C105" s="343">
        <v>0</v>
      </c>
      <c r="D105" s="343">
        <v>167</v>
      </c>
      <c r="E105" s="343">
        <v>0</v>
      </c>
      <c r="F105" s="343">
        <v>129</v>
      </c>
      <c r="G105" s="343">
        <v>0</v>
      </c>
      <c r="H105" s="343">
        <v>0</v>
      </c>
      <c r="I105" s="343">
        <v>0</v>
      </c>
      <c r="J105" s="343">
        <v>296</v>
      </c>
      <c r="K105" s="343">
        <v>0</v>
      </c>
      <c r="L105" s="343">
        <v>883</v>
      </c>
      <c r="M105" s="343">
        <v>0</v>
      </c>
      <c r="N105" s="343">
        <v>0</v>
      </c>
      <c r="O105" s="343">
        <v>0</v>
      </c>
      <c r="P105" s="343">
        <v>1591</v>
      </c>
      <c r="Q105" s="343">
        <v>0</v>
      </c>
      <c r="R105" s="343">
        <v>0</v>
      </c>
      <c r="S105" s="343">
        <v>0</v>
      </c>
      <c r="T105" s="343">
        <v>0</v>
      </c>
      <c r="U105" s="343">
        <v>0</v>
      </c>
      <c r="V105" s="343">
        <v>2474</v>
      </c>
      <c r="W105" s="343">
        <v>0</v>
      </c>
      <c r="X105" s="343">
        <v>2770</v>
      </c>
      <c r="Y105" s="343">
        <v>0</v>
      </c>
      <c r="Z105" s="343">
        <v>0</v>
      </c>
      <c r="AA105" s="343">
        <v>0</v>
      </c>
      <c r="AB105" s="343">
        <v>0</v>
      </c>
      <c r="AC105" s="343">
        <v>0</v>
      </c>
      <c r="AD105" s="343">
        <v>290</v>
      </c>
      <c r="AE105" s="343">
        <v>0</v>
      </c>
      <c r="AF105" s="343">
        <v>0</v>
      </c>
      <c r="AG105" s="343">
        <v>0</v>
      </c>
      <c r="AH105" s="343">
        <v>290</v>
      </c>
      <c r="AI105" s="343">
        <v>0</v>
      </c>
      <c r="AJ105" s="343">
        <v>0</v>
      </c>
      <c r="AK105" s="343">
        <v>0</v>
      </c>
      <c r="AL105" s="342" t="s">
        <v>1347</v>
      </c>
      <c r="AM105" s="342" t="s">
        <v>2461</v>
      </c>
      <c r="AN105" s="342" t="s">
        <v>2461</v>
      </c>
    </row>
    <row r="106" spans="1:40">
      <c r="A106" s="342" t="s">
        <v>1516</v>
      </c>
      <c r="B106" s="343">
        <v>2239</v>
      </c>
      <c r="C106" s="343">
        <v>0</v>
      </c>
      <c r="D106" s="343">
        <v>148</v>
      </c>
      <c r="E106" s="343">
        <v>0</v>
      </c>
      <c r="F106" s="343">
        <v>0</v>
      </c>
      <c r="G106" s="343">
        <v>0</v>
      </c>
      <c r="H106" s="343">
        <v>0</v>
      </c>
      <c r="I106" s="343">
        <v>0</v>
      </c>
      <c r="J106" s="343">
        <v>2387</v>
      </c>
      <c r="K106" s="343">
        <v>0</v>
      </c>
      <c r="L106" s="343">
        <v>3407</v>
      </c>
      <c r="M106" s="343">
        <v>0</v>
      </c>
      <c r="N106" s="343">
        <v>373</v>
      </c>
      <c r="O106" s="343">
        <v>0</v>
      </c>
      <c r="P106" s="343">
        <v>0</v>
      </c>
      <c r="Q106" s="343">
        <v>0</v>
      </c>
      <c r="R106" s="343">
        <v>0</v>
      </c>
      <c r="S106" s="343">
        <v>0</v>
      </c>
      <c r="T106" s="343">
        <v>0</v>
      </c>
      <c r="U106" s="343">
        <v>0</v>
      </c>
      <c r="V106" s="343">
        <v>3407</v>
      </c>
      <c r="W106" s="343">
        <v>0</v>
      </c>
      <c r="X106" s="343">
        <v>5794</v>
      </c>
      <c r="Y106" s="343">
        <v>0</v>
      </c>
      <c r="Z106" s="343">
        <v>0</v>
      </c>
      <c r="AA106" s="343">
        <v>0</v>
      </c>
      <c r="AB106" s="343">
        <v>0</v>
      </c>
      <c r="AC106" s="343">
        <v>0</v>
      </c>
      <c r="AD106" s="343">
        <v>7</v>
      </c>
      <c r="AE106" s="343">
        <v>0</v>
      </c>
      <c r="AF106" s="343">
        <v>0</v>
      </c>
      <c r="AG106" s="343">
        <v>0</v>
      </c>
      <c r="AH106" s="343">
        <v>7</v>
      </c>
      <c r="AI106" s="343">
        <v>0</v>
      </c>
      <c r="AJ106" s="343">
        <v>0</v>
      </c>
      <c r="AK106" s="343">
        <v>0</v>
      </c>
      <c r="AL106" s="342" t="s">
        <v>1514</v>
      </c>
      <c r="AM106" s="342" t="s">
        <v>2461</v>
      </c>
      <c r="AN106" s="342" t="s">
        <v>2461</v>
      </c>
    </row>
    <row r="107" spans="1:40">
      <c r="A107" s="342" t="s">
        <v>1528</v>
      </c>
      <c r="B107" s="343">
        <v>108</v>
      </c>
      <c r="C107" s="343">
        <v>0</v>
      </c>
      <c r="D107" s="343">
        <v>19843</v>
      </c>
      <c r="E107" s="343">
        <v>0</v>
      </c>
      <c r="F107" s="343">
        <v>821</v>
      </c>
      <c r="G107" s="343">
        <v>0</v>
      </c>
      <c r="H107" s="343">
        <v>0</v>
      </c>
      <c r="I107" s="343">
        <v>0</v>
      </c>
      <c r="J107" s="343">
        <v>20772</v>
      </c>
      <c r="K107" s="343">
        <v>0</v>
      </c>
      <c r="L107" s="343">
        <v>688</v>
      </c>
      <c r="M107" s="343">
        <v>0</v>
      </c>
      <c r="N107" s="343">
        <v>0</v>
      </c>
      <c r="O107" s="343">
        <v>0</v>
      </c>
      <c r="P107" s="343">
        <v>0</v>
      </c>
      <c r="Q107" s="343">
        <v>0</v>
      </c>
      <c r="R107" s="343">
        <v>0</v>
      </c>
      <c r="S107" s="343">
        <v>0</v>
      </c>
      <c r="T107" s="343">
        <v>0</v>
      </c>
      <c r="U107" s="343">
        <v>0</v>
      </c>
      <c r="V107" s="343">
        <v>688</v>
      </c>
      <c r="W107" s="343">
        <v>0</v>
      </c>
      <c r="X107" s="343">
        <v>21460</v>
      </c>
      <c r="Y107" s="343">
        <v>0</v>
      </c>
      <c r="Z107" s="343">
        <v>3008</v>
      </c>
      <c r="AA107" s="343">
        <v>0</v>
      </c>
      <c r="AB107" s="343">
        <v>0</v>
      </c>
      <c r="AC107" s="343">
        <v>0</v>
      </c>
      <c r="AD107" s="343">
        <v>0</v>
      </c>
      <c r="AE107" s="343">
        <v>0</v>
      </c>
      <c r="AF107" s="343">
        <v>0</v>
      </c>
      <c r="AG107" s="343">
        <v>0</v>
      </c>
      <c r="AH107" s="343">
        <v>3008</v>
      </c>
      <c r="AI107" s="343">
        <v>0</v>
      </c>
      <c r="AJ107" s="343">
        <v>0</v>
      </c>
      <c r="AK107" s="343">
        <v>0</v>
      </c>
      <c r="AL107" s="342" t="s">
        <v>1526</v>
      </c>
      <c r="AM107" s="342" t="s">
        <v>2461</v>
      </c>
      <c r="AN107" s="342" t="s">
        <v>2461</v>
      </c>
    </row>
    <row r="108" spans="1:40">
      <c r="A108" s="342" t="s">
        <v>2112</v>
      </c>
      <c r="B108" s="343">
        <v>810</v>
      </c>
      <c r="C108" s="343">
        <v>810</v>
      </c>
      <c r="D108" s="343">
        <v>4362</v>
      </c>
      <c r="E108" s="343">
        <v>3502</v>
      </c>
      <c r="F108" s="343">
        <v>1390</v>
      </c>
      <c r="G108" s="343">
        <v>1390</v>
      </c>
      <c r="H108" s="343">
        <v>0</v>
      </c>
      <c r="I108" s="343">
        <v>0</v>
      </c>
      <c r="J108" s="343">
        <v>6562</v>
      </c>
      <c r="K108" s="343">
        <v>5702</v>
      </c>
      <c r="L108" s="343">
        <v>2281</v>
      </c>
      <c r="M108" s="343">
        <v>0</v>
      </c>
      <c r="N108" s="343">
        <v>0</v>
      </c>
      <c r="O108" s="343">
        <v>0</v>
      </c>
      <c r="P108" s="343">
        <v>7</v>
      </c>
      <c r="Q108" s="343">
        <v>0</v>
      </c>
      <c r="R108" s="343">
        <v>0</v>
      </c>
      <c r="S108" s="343">
        <v>0</v>
      </c>
      <c r="T108" s="343">
        <v>0</v>
      </c>
      <c r="U108" s="343">
        <v>0</v>
      </c>
      <c r="V108" s="343">
        <v>2288</v>
      </c>
      <c r="W108" s="343">
        <v>0</v>
      </c>
      <c r="X108" s="343">
        <v>8850</v>
      </c>
      <c r="Y108" s="343">
        <v>5702</v>
      </c>
      <c r="Z108" s="343">
        <v>1166</v>
      </c>
      <c r="AA108" s="343">
        <v>1166</v>
      </c>
      <c r="AB108" s="343">
        <v>0</v>
      </c>
      <c r="AC108" s="343">
        <v>0</v>
      </c>
      <c r="AD108" s="343">
        <v>0</v>
      </c>
      <c r="AE108" s="343">
        <v>0</v>
      </c>
      <c r="AF108" s="343">
        <v>0</v>
      </c>
      <c r="AG108" s="343">
        <v>0</v>
      </c>
      <c r="AH108" s="343">
        <v>1166</v>
      </c>
      <c r="AI108" s="343">
        <v>1166</v>
      </c>
      <c r="AJ108" s="343">
        <v>0</v>
      </c>
      <c r="AK108" s="343">
        <v>0</v>
      </c>
      <c r="AL108" s="342" t="s">
        <v>2110</v>
      </c>
      <c r="AM108" s="342" t="s">
        <v>2461</v>
      </c>
      <c r="AN108" s="342" t="s">
        <v>2461</v>
      </c>
    </row>
    <row r="109" spans="1:40">
      <c r="A109" s="342" t="s">
        <v>2169</v>
      </c>
      <c r="B109" s="343">
        <v>0</v>
      </c>
      <c r="C109" s="343">
        <v>0</v>
      </c>
      <c r="D109" s="343">
        <v>477</v>
      </c>
      <c r="E109" s="343">
        <v>0</v>
      </c>
      <c r="F109" s="343">
        <v>114</v>
      </c>
      <c r="G109" s="343">
        <v>0</v>
      </c>
      <c r="H109" s="343">
        <v>0</v>
      </c>
      <c r="I109" s="343">
        <v>0</v>
      </c>
      <c r="J109" s="343">
        <v>591</v>
      </c>
      <c r="K109" s="343">
        <v>0</v>
      </c>
      <c r="L109" s="343">
        <v>428</v>
      </c>
      <c r="M109" s="343">
        <v>0</v>
      </c>
      <c r="N109" s="343">
        <v>0</v>
      </c>
      <c r="O109" s="343">
        <v>0</v>
      </c>
      <c r="P109" s="343">
        <v>0</v>
      </c>
      <c r="Q109" s="343">
        <v>0</v>
      </c>
      <c r="R109" s="343">
        <v>0</v>
      </c>
      <c r="S109" s="343">
        <v>0</v>
      </c>
      <c r="T109" s="343">
        <v>0</v>
      </c>
      <c r="U109" s="343">
        <v>0</v>
      </c>
      <c r="V109" s="343">
        <v>428</v>
      </c>
      <c r="W109" s="343">
        <v>0</v>
      </c>
      <c r="X109" s="343">
        <v>1019</v>
      </c>
      <c r="Y109" s="343">
        <v>0</v>
      </c>
      <c r="Z109" s="343">
        <v>10</v>
      </c>
      <c r="AA109" s="343">
        <v>0</v>
      </c>
      <c r="AB109" s="343">
        <v>0</v>
      </c>
      <c r="AC109" s="343">
        <v>0</v>
      </c>
      <c r="AD109" s="343">
        <v>0</v>
      </c>
      <c r="AE109" s="343">
        <v>0</v>
      </c>
      <c r="AF109" s="343">
        <v>0</v>
      </c>
      <c r="AG109" s="343">
        <v>0</v>
      </c>
      <c r="AH109" s="343">
        <v>10</v>
      </c>
      <c r="AI109" s="343">
        <v>0</v>
      </c>
      <c r="AJ109" s="343">
        <v>0</v>
      </c>
      <c r="AK109" s="343">
        <v>0</v>
      </c>
      <c r="AL109" s="342" t="s">
        <v>2167</v>
      </c>
      <c r="AM109" s="342" t="s">
        <v>2461</v>
      </c>
      <c r="AN109" s="342" t="s">
        <v>2461</v>
      </c>
    </row>
    <row r="110" spans="1:40">
      <c r="A110" s="342" t="s">
        <v>1166</v>
      </c>
      <c r="B110" s="343">
        <v>0</v>
      </c>
      <c r="C110" s="343">
        <v>0</v>
      </c>
      <c r="D110" s="343">
        <v>1160</v>
      </c>
      <c r="E110" s="343">
        <v>0</v>
      </c>
      <c r="F110" s="343">
        <v>373</v>
      </c>
      <c r="G110" s="343">
        <v>0</v>
      </c>
      <c r="H110" s="343">
        <v>108</v>
      </c>
      <c r="I110" s="343">
        <v>0</v>
      </c>
      <c r="J110" s="343">
        <v>1641</v>
      </c>
      <c r="K110" s="343">
        <v>0</v>
      </c>
      <c r="L110" s="343">
        <v>1309</v>
      </c>
      <c r="M110" s="343">
        <v>0</v>
      </c>
      <c r="N110" s="343">
        <v>0</v>
      </c>
      <c r="O110" s="343">
        <v>0</v>
      </c>
      <c r="P110" s="343">
        <v>586</v>
      </c>
      <c r="Q110" s="343">
        <v>0</v>
      </c>
      <c r="R110" s="343">
        <v>0</v>
      </c>
      <c r="S110" s="343">
        <v>0</v>
      </c>
      <c r="T110" s="343">
        <v>0</v>
      </c>
      <c r="U110" s="343">
        <v>0</v>
      </c>
      <c r="V110" s="343">
        <v>1895</v>
      </c>
      <c r="W110" s="343">
        <v>0</v>
      </c>
      <c r="X110" s="343">
        <v>3536</v>
      </c>
      <c r="Y110" s="343">
        <v>0</v>
      </c>
      <c r="Z110" s="343">
        <v>91</v>
      </c>
      <c r="AA110" s="343">
        <v>0</v>
      </c>
      <c r="AB110" s="343">
        <v>0</v>
      </c>
      <c r="AC110" s="343">
        <v>0</v>
      </c>
      <c r="AD110" s="343">
        <v>269</v>
      </c>
      <c r="AE110" s="343">
        <v>0</v>
      </c>
      <c r="AF110" s="343">
        <v>0</v>
      </c>
      <c r="AG110" s="343">
        <v>0</v>
      </c>
      <c r="AH110" s="343">
        <v>360</v>
      </c>
      <c r="AI110" s="343">
        <v>0</v>
      </c>
      <c r="AJ110" s="343">
        <v>0</v>
      </c>
      <c r="AK110" s="343">
        <v>0</v>
      </c>
      <c r="AL110" s="342" t="s">
        <v>1164</v>
      </c>
      <c r="AM110" s="342" t="s">
        <v>2461</v>
      </c>
      <c r="AN110" s="342" t="s">
        <v>2461</v>
      </c>
    </row>
    <row r="111" spans="1:40">
      <c r="A111" s="342" t="s">
        <v>1443</v>
      </c>
      <c r="B111" s="343">
        <v>2664</v>
      </c>
      <c r="C111" s="343">
        <v>0</v>
      </c>
      <c r="D111" s="343">
        <v>290</v>
      </c>
      <c r="E111" s="343">
        <v>0</v>
      </c>
      <c r="F111" s="343">
        <v>7</v>
      </c>
      <c r="G111" s="343">
        <v>0</v>
      </c>
      <c r="H111" s="343">
        <v>396</v>
      </c>
      <c r="I111" s="343">
        <v>0</v>
      </c>
      <c r="J111" s="343">
        <v>3357</v>
      </c>
      <c r="K111" s="343">
        <v>0</v>
      </c>
      <c r="L111" s="343">
        <v>446</v>
      </c>
      <c r="M111" s="343">
        <v>0</v>
      </c>
      <c r="N111" s="343">
        <v>0</v>
      </c>
      <c r="O111" s="343">
        <v>0</v>
      </c>
      <c r="P111" s="343">
        <v>0</v>
      </c>
      <c r="Q111" s="343">
        <v>0</v>
      </c>
      <c r="R111" s="343">
        <v>0</v>
      </c>
      <c r="S111" s="343">
        <v>0</v>
      </c>
      <c r="T111" s="343">
        <v>0</v>
      </c>
      <c r="U111" s="343">
        <v>0</v>
      </c>
      <c r="V111" s="343">
        <v>446</v>
      </c>
      <c r="W111" s="343">
        <v>0</v>
      </c>
      <c r="X111" s="343">
        <v>3803</v>
      </c>
      <c r="Y111" s="343">
        <v>0</v>
      </c>
      <c r="Z111" s="343">
        <v>0</v>
      </c>
      <c r="AA111" s="343">
        <v>0</v>
      </c>
      <c r="AB111" s="343">
        <v>0</v>
      </c>
      <c r="AC111" s="343">
        <v>0</v>
      </c>
      <c r="AD111" s="343">
        <v>0</v>
      </c>
      <c r="AE111" s="343">
        <v>0</v>
      </c>
      <c r="AF111" s="343">
        <v>0</v>
      </c>
      <c r="AG111" s="343">
        <v>0</v>
      </c>
      <c r="AH111" s="343">
        <v>0</v>
      </c>
      <c r="AI111" s="343">
        <v>0</v>
      </c>
      <c r="AJ111" s="343">
        <v>0</v>
      </c>
      <c r="AK111" s="343">
        <v>0</v>
      </c>
      <c r="AL111" s="342" t="s">
        <v>1441</v>
      </c>
      <c r="AM111" s="342" t="s">
        <v>2461</v>
      </c>
      <c r="AN111" s="342" t="s">
        <v>2461</v>
      </c>
    </row>
    <row r="112" spans="1:40">
      <c r="A112" s="342" t="s">
        <v>1474</v>
      </c>
      <c r="B112" s="343">
        <v>9075</v>
      </c>
      <c r="C112" s="343">
        <v>0</v>
      </c>
      <c r="D112" s="343">
        <v>15310</v>
      </c>
      <c r="E112" s="343">
        <v>0</v>
      </c>
      <c r="F112" s="343">
        <v>2130</v>
      </c>
      <c r="G112" s="343">
        <v>0</v>
      </c>
      <c r="H112" s="343">
        <v>0</v>
      </c>
      <c r="I112" s="343">
        <v>0</v>
      </c>
      <c r="J112" s="343">
        <v>26515</v>
      </c>
      <c r="K112" s="343">
        <v>0</v>
      </c>
      <c r="L112" s="343">
        <v>680</v>
      </c>
      <c r="M112" s="343">
        <v>0</v>
      </c>
      <c r="N112" s="343">
        <v>0</v>
      </c>
      <c r="O112" s="343">
        <v>0</v>
      </c>
      <c r="P112" s="343">
        <v>578</v>
      </c>
      <c r="Q112" s="343">
        <v>0</v>
      </c>
      <c r="R112" s="343">
        <v>0</v>
      </c>
      <c r="S112" s="343">
        <v>0</v>
      </c>
      <c r="T112" s="343">
        <v>0</v>
      </c>
      <c r="U112" s="343">
        <v>0</v>
      </c>
      <c r="V112" s="343">
        <v>1258</v>
      </c>
      <c r="W112" s="343">
        <v>0</v>
      </c>
      <c r="X112" s="343">
        <v>27773</v>
      </c>
      <c r="Y112" s="343">
        <v>0</v>
      </c>
      <c r="Z112" s="343">
        <v>0</v>
      </c>
      <c r="AA112" s="343">
        <v>0</v>
      </c>
      <c r="AB112" s="343">
        <v>0</v>
      </c>
      <c r="AC112" s="343">
        <v>0</v>
      </c>
      <c r="AD112" s="343">
        <v>1250</v>
      </c>
      <c r="AE112" s="343">
        <v>0</v>
      </c>
      <c r="AF112" s="343">
        <v>0</v>
      </c>
      <c r="AG112" s="343">
        <v>0</v>
      </c>
      <c r="AH112" s="343">
        <v>1250</v>
      </c>
      <c r="AI112" s="343">
        <v>0</v>
      </c>
      <c r="AJ112" s="343">
        <v>0</v>
      </c>
      <c r="AK112" s="343">
        <v>0</v>
      </c>
      <c r="AL112" s="342" t="s">
        <v>1472</v>
      </c>
      <c r="AM112" s="342" t="s">
        <v>2461</v>
      </c>
      <c r="AN112" s="342" t="s">
        <v>2461</v>
      </c>
    </row>
    <row r="113" spans="1:40">
      <c r="A113" s="342" t="s">
        <v>1507</v>
      </c>
      <c r="B113" s="343">
        <v>14545</v>
      </c>
      <c r="C113" s="343">
        <v>0</v>
      </c>
      <c r="D113" s="343">
        <v>6994</v>
      </c>
      <c r="E113" s="343">
        <v>2139</v>
      </c>
      <c r="F113" s="343">
        <v>315</v>
      </c>
      <c r="G113" s="343">
        <v>0</v>
      </c>
      <c r="H113" s="343">
        <v>0</v>
      </c>
      <c r="I113" s="343">
        <v>0</v>
      </c>
      <c r="J113" s="343">
        <v>21854</v>
      </c>
      <c r="K113" s="343">
        <v>2139</v>
      </c>
      <c r="L113" s="343">
        <v>429</v>
      </c>
      <c r="M113" s="343">
        <v>0</v>
      </c>
      <c r="N113" s="343">
        <v>0</v>
      </c>
      <c r="O113" s="343">
        <v>0</v>
      </c>
      <c r="P113" s="343">
        <v>0</v>
      </c>
      <c r="Q113" s="343">
        <v>0</v>
      </c>
      <c r="R113" s="343">
        <v>0</v>
      </c>
      <c r="S113" s="343">
        <v>0</v>
      </c>
      <c r="T113" s="343">
        <v>0</v>
      </c>
      <c r="U113" s="343">
        <v>0</v>
      </c>
      <c r="V113" s="343">
        <v>429</v>
      </c>
      <c r="W113" s="343">
        <v>0</v>
      </c>
      <c r="X113" s="343">
        <v>22283</v>
      </c>
      <c r="Y113" s="343">
        <v>2139</v>
      </c>
      <c r="Z113" s="343">
        <v>1375</v>
      </c>
      <c r="AA113" s="343">
        <v>176</v>
      </c>
      <c r="AB113" s="343">
        <v>0</v>
      </c>
      <c r="AC113" s="343">
        <v>0</v>
      </c>
      <c r="AD113" s="343">
        <v>13</v>
      </c>
      <c r="AE113" s="343">
        <v>0</v>
      </c>
      <c r="AF113" s="343">
        <v>0</v>
      </c>
      <c r="AG113" s="343">
        <v>0</v>
      </c>
      <c r="AH113" s="343">
        <v>1388</v>
      </c>
      <c r="AI113" s="343">
        <v>176</v>
      </c>
      <c r="AJ113" s="343">
        <v>0</v>
      </c>
      <c r="AK113" s="343">
        <v>0</v>
      </c>
      <c r="AL113" s="342" t="s">
        <v>1505</v>
      </c>
      <c r="AM113" s="342" t="s">
        <v>2461</v>
      </c>
      <c r="AN113" s="342" t="s">
        <v>2461</v>
      </c>
    </row>
    <row r="114" spans="1:40">
      <c r="A114" s="342" t="s">
        <v>1537</v>
      </c>
      <c r="B114" s="343">
        <v>744</v>
      </c>
      <c r="C114" s="343">
        <v>744</v>
      </c>
      <c r="D114" s="343">
        <v>1256</v>
      </c>
      <c r="E114" s="343">
        <v>950</v>
      </c>
      <c r="F114" s="343">
        <v>41</v>
      </c>
      <c r="G114" s="343">
        <v>0</v>
      </c>
      <c r="H114" s="343">
        <v>90</v>
      </c>
      <c r="I114" s="343">
        <v>0</v>
      </c>
      <c r="J114" s="343">
        <v>2131</v>
      </c>
      <c r="K114" s="343">
        <v>1694</v>
      </c>
      <c r="L114" s="343">
        <v>576</v>
      </c>
      <c r="M114" s="343">
        <v>0</v>
      </c>
      <c r="N114" s="343">
        <v>0</v>
      </c>
      <c r="O114" s="343">
        <v>0</v>
      </c>
      <c r="P114" s="343">
        <v>0</v>
      </c>
      <c r="Q114" s="343">
        <v>0</v>
      </c>
      <c r="R114" s="343">
        <v>0</v>
      </c>
      <c r="S114" s="343">
        <v>0</v>
      </c>
      <c r="T114" s="343">
        <v>0</v>
      </c>
      <c r="U114" s="343">
        <v>0</v>
      </c>
      <c r="V114" s="343">
        <v>576</v>
      </c>
      <c r="W114" s="343">
        <v>0</v>
      </c>
      <c r="X114" s="343">
        <v>2707</v>
      </c>
      <c r="Y114" s="343">
        <v>1694</v>
      </c>
      <c r="Z114" s="343">
        <v>304</v>
      </c>
      <c r="AA114" s="343">
        <v>203</v>
      </c>
      <c r="AB114" s="343">
        <v>0</v>
      </c>
      <c r="AC114" s="343">
        <v>0</v>
      </c>
      <c r="AD114" s="343">
        <v>0</v>
      </c>
      <c r="AE114" s="343">
        <v>0</v>
      </c>
      <c r="AF114" s="343">
        <v>0</v>
      </c>
      <c r="AG114" s="343">
        <v>0</v>
      </c>
      <c r="AH114" s="343">
        <v>304</v>
      </c>
      <c r="AI114" s="343">
        <v>203</v>
      </c>
      <c r="AJ114" s="343">
        <v>0</v>
      </c>
      <c r="AK114" s="343">
        <v>0</v>
      </c>
      <c r="AL114" s="342" t="s">
        <v>1535</v>
      </c>
      <c r="AM114" s="342" t="s">
        <v>2461</v>
      </c>
      <c r="AN114" s="342" t="s">
        <v>2461</v>
      </c>
    </row>
    <row r="115" spans="1:40">
      <c r="A115" s="342" t="s">
        <v>1585</v>
      </c>
      <c r="B115" s="343">
        <v>0</v>
      </c>
      <c r="C115" s="343">
        <v>0</v>
      </c>
      <c r="D115" s="343">
        <v>30</v>
      </c>
      <c r="E115" s="343">
        <v>0</v>
      </c>
      <c r="F115" s="343">
        <v>258</v>
      </c>
      <c r="G115" s="343">
        <v>0</v>
      </c>
      <c r="H115" s="343">
        <v>0</v>
      </c>
      <c r="I115" s="343">
        <v>0</v>
      </c>
      <c r="J115" s="343">
        <v>288</v>
      </c>
      <c r="K115" s="343">
        <v>0</v>
      </c>
      <c r="L115" s="343">
        <v>633</v>
      </c>
      <c r="M115" s="343">
        <v>0</v>
      </c>
      <c r="N115" s="343">
        <v>0</v>
      </c>
      <c r="O115" s="343">
        <v>0</v>
      </c>
      <c r="P115" s="343">
        <v>0</v>
      </c>
      <c r="Q115" s="343">
        <v>0</v>
      </c>
      <c r="R115" s="343">
        <v>0</v>
      </c>
      <c r="S115" s="343">
        <v>0</v>
      </c>
      <c r="T115" s="343">
        <v>0</v>
      </c>
      <c r="U115" s="343">
        <v>0</v>
      </c>
      <c r="V115" s="343">
        <v>633</v>
      </c>
      <c r="W115" s="343">
        <v>0</v>
      </c>
      <c r="X115" s="343">
        <v>921</v>
      </c>
      <c r="Y115" s="343">
        <v>0</v>
      </c>
      <c r="Z115" s="343">
        <v>6</v>
      </c>
      <c r="AA115" s="343">
        <v>0</v>
      </c>
      <c r="AB115" s="343">
        <v>0</v>
      </c>
      <c r="AC115" s="343">
        <v>0</v>
      </c>
      <c r="AD115" s="343">
        <v>0</v>
      </c>
      <c r="AE115" s="343">
        <v>0</v>
      </c>
      <c r="AF115" s="343">
        <v>0</v>
      </c>
      <c r="AG115" s="343">
        <v>0</v>
      </c>
      <c r="AH115" s="343">
        <v>6</v>
      </c>
      <c r="AI115" s="343">
        <v>0</v>
      </c>
      <c r="AJ115" s="343">
        <v>0</v>
      </c>
      <c r="AK115" s="343">
        <v>0</v>
      </c>
      <c r="AL115" s="342" t="s">
        <v>1583</v>
      </c>
      <c r="AM115" s="342" t="s">
        <v>2461</v>
      </c>
      <c r="AN115" s="342" t="s">
        <v>2461</v>
      </c>
    </row>
    <row r="116" spans="1:40">
      <c r="A116" s="342" t="s">
        <v>1594</v>
      </c>
      <c r="B116" s="343">
        <v>0</v>
      </c>
      <c r="C116" s="343">
        <v>0</v>
      </c>
      <c r="D116" s="343">
        <v>708</v>
      </c>
      <c r="E116" s="343">
        <v>0</v>
      </c>
      <c r="F116" s="343">
        <v>0</v>
      </c>
      <c r="G116" s="343">
        <v>0</v>
      </c>
      <c r="H116" s="343">
        <v>0</v>
      </c>
      <c r="I116" s="343">
        <v>0</v>
      </c>
      <c r="J116" s="343">
        <v>708</v>
      </c>
      <c r="K116" s="343">
        <v>0</v>
      </c>
      <c r="L116" s="343">
        <v>669</v>
      </c>
      <c r="M116" s="343">
        <v>0</v>
      </c>
      <c r="N116" s="343">
        <v>0</v>
      </c>
      <c r="O116" s="343">
        <v>0</v>
      </c>
      <c r="P116" s="343">
        <v>0</v>
      </c>
      <c r="Q116" s="343">
        <v>0</v>
      </c>
      <c r="R116" s="343">
        <v>0</v>
      </c>
      <c r="S116" s="343">
        <v>0</v>
      </c>
      <c r="T116" s="343">
        <v>0</v>
      </c>
      <c r="U116" s="343">
        <v>0</v>
      </c>
      <c r="V116" s="343">
        <v>669</v>
      </c>
      <c r="W116" s="343">
        <v>0</v>
      </c>
      <c r="X116" s="343">
        <v>1377</v>
      </c>
      <c r="Y116" s="343">
        <v>0</v>
      </c>
      <c r="Z116" s="343">
        <v>0</v>
      </c>
      <c r="AA116" s="343">
        <v>0</v>
      </c>
      <c r="AB116" s="343">
        <v>0</v>
      </c>
      <c r="AC116" s="343">
        <v>0</v>
      </c>
      <c r="AD116" s="343">
        <v>0</v>
      </c>
      <c r="AE116" s="343">
        <v>0</v>
      </c>
      <c r="AF116" s="343">
        <v>0</v>
      </c>
      <c r="AG116" s="343">
        <v>0</v>
      </c>
      <c r="AH116" s="343">
        <v>0</v>
      </c>
      <c r="AI116" s="343">
        <v>0</v>
      </c>
      <c r="AJ116" s="343">
        <v>0</v>
      </c>
      <c r="AK116" s="343">
        <v>0</v>
      </c>
      <c r="AL116" s="342" t="s">
        <v>1592</v>
      </c>
      <c r="AM116" s="342" t="s">
        <v>2461</v>
      </c>
      <c r="AN116" s="342" t="s">
        <v>2461</v>
      </c>
    </row>
    <row r="117" spans="1:40">
      <c r="A117" s="342" t="s">
        <v>1794</v>
      </c>
      <c r="B117" s="343">
        <v>2984</v>
      </c>
      <c r="C117" s="343">
        <v>2958</v>
      </c>
      <c r="D117" s="343">
        <v>7130</v>
      </c>
      <c r="E117" s="343">
        <v>6289</v>
      </c>
      <c r="F117" s="343">
        <v>66</v>
      </c>
      <c r="G117" s="343">
        <v>0</v>
      </c>
      <c r="H117" s="343">
        <v>0</v>
      </c>
      <c r="I117" s="343">
        <v>0</v>
      </c>
      <c r="J117" s="343">
        <v>10180</v>
      </c>
      <c r="K117" s="343">
        <v>9247</v>
      </c>
      <c r="L117" s="343">
        <v>1371</v>
      </c>
      <c r="M117" s="343">
        <v>656</v>
      </c>
      <c r="N117" s="343">
        <v>0</v>
      </c>
      <c r="O117" s="343">
        <v>0</v>
      </c>
      <c r="P117" s="343">
        <v>0</v>
      </c>
      <c r="Q117" s="343">
        <v>0</v>
      </c>
      <c r="R117" s="343">
        <v>0</v>
      </c>
      <c r="S117" s="343">
        <v>0</v>
      </c>
      <c r="T117" s="343">
        <v>0</v>
      </c>
      <c r="U117" s="343">
        <v>0</v>
      </c>
      <c r="V117" s="343">
        <v>1371</v>
      </c>
      <c r="W117" s="343">
        <v>656</v>
      </c>
      <c r="X117" s="343">
        <v>11551</v>
      </c>
      <c r="Y117" s="343">
        <v>9247</v>
      </c>
      <c r="Z117" s="343">
        <v>1198</v>
      </c>
      <c r="AA117" s="343">
        <v>1172</v>
      </c>
      <c r="AB117" s="343">
        <v>0</v>
      </c>
      <c r="AC117" s="343">
        <v>0</v>
      </c>
      <c r="AD117" s="343">
        <v>37</v>
      </c>
      <c r="AE117" s="343">
        <v>19</v>
      </c>
      <c r="AF117" s="343">
        <v>0</v>
      </c>
      <c r="AG117" s="343">
        <v>0</v>
      </c>
      <c r="AH117" s="343">
        <v>1235</v>
      </c>
      <c r="AI117" s="343">
        <v>1191</v>
      </c>
      <c r="AJ117" s="343">
        <v>0</v>
      </c>
      <c r="AK117" s="343">
        <v>0</v>
      </c>
      <c r="AL117" s="342" t="s">
        <v>1792</v>
      </c>
      <c r="AM117" s="342" t="s">
        <v>2461</v>
      </c>
      <c r="AN117" s="342" t="s">
        <v>2461</v>
      </c>
    </row>
    <row r="118" spans="1:40">
      <c r="A118" s="342" t="s">
        <v>1983</v>
      </c>
      <c r="B118" s="343">
        <v>11527</v>
      </c>
      <c r="C118" s="343">
        <v>0</v>
      </c>
      <c r="D118" s="343">
        <v>8320</v>
      </c>
      <c r="E118" s="343">
        <v>0</v>
      </c>
      <c r="F118" s="343">
        <v>106</v>
      </c>
      <c r="G118" s="343">
        <v>0</v>
      </c>
      <c r="H118" s="343">
        <v>226</v>
      </c>
      <c r="I118" s="343">
        <v>0</v>
      </c>
      <c r="J118" s="343">
        <v>20179</v>
      </c>
      <c r="K118" s="343">
        <v>0</v>
      </c>
      <c r="L118" s="343">
        <v>573</v>
      </c>
      <c r="M118" s="343">
        <v>0</v>
      </c>
      <c r="N118" s="343">
        <v>0</v>
      </c>
      <c r="O118" s="343">
        <v>0</v>
      </c>
      <c r="P118" s="343">
        <v>68</v>
      </c>
      <c r="Q118" s="343">
        <v>0</v>
      </c>
      <c r="R118" s="343">
        <v>0</v>
      </c>
      <c r="S118" s="343">
        <v>0</v>
      </c>
      <c r="T118" s="343">
        <v>0</v>
      </c>
      <c r="U118" s="343">
        <v>0</v>
      </c>
      <c r="V118" s="343">
        <v>641</v>
      </c>
      <c r="W118" s="343">
        <v>0</v>
      </c>
      <c r="X118" s="343">
        <v>20820</v>
      </c>
      <c r="Y118" s="343">
        <v>0</v>
      </c>
      <c r="Z118" s="343">
        <v>0</v>
      </c>
      <c r="AA118" s="343">
        <v>0</v>
      </c>
      <c r="AB118" s="343">
        <v>0</v>
      </c>
      <c r="AC118" s="343">
        <v>0</v>
      </c>
      <c r="AD118" s="343">
        <v>0</v>
      </c>
      <c r="AE118" s="343">
        <v>0</v>
      </c>
      <c r="AF118" s="343">
        <v>0</v>
      </c>
      <c r="AG118" s="343">
        <v>0</v>
      </c>
      <c r="AH118" s="343">
        <v>0</v>
      </c>
      <c r="AI118" s="343">
        <v>0</v>
      </c>
      <c r="AJ118" s="343">
        <v>0</v>
      </c>
      <c r="AK118" s="343">
        <v>0</v>
      </c>
      <c r="AL118" s="342" t="s">
        <v>1981</v>
      </c>
      <c r="AM118" s="342" t="s">
        <v>2461</v>
      </c>
      <c r="AN118" s="342" t="s">
        <v>2461</v>
      </c>
    </row>
    <row r="119" spans="1:40">
      <c r="A119" s="342" t="s">
        <v>2166</v>
      </c>
      <c r="B119" s="343">
        <v>0</v>
      </c>
      <c r="C119" s="343">
        <v>0</v>
      </c>
      <c r="D119" s="343">
        <v>104</v>
      </c>
      <c r="E119" s="343">
        <v>0</v>
      </c>
      <c r="F119" s="343">
        <v>174</v>
      </c>
      <c r="G119" s="343">
        <v>0</v>
      </c>
      <c r="H119" s="343">
        <v>300</v>
      </c>
      <c r="I119" s="343">
        <v>0</v>
      </c>
      <c r="J119" s="343">
        <v>578</v>
      </c>
      <c r="K119" s="343">
        <v>0</v>
      </c>
      <c r="L119" s="343">
        <v>547</v>
      </c>
      <c r="M119" s="343">
        <v>0</v>
      </c>
      <c r="N119" s="343">
        <v>0</v>
      </c>
      <c r="O119" s="343">
        <v>0</v>
      </c>
      <c r="P119" s="343">
        <v>0</v>
      </c>
      <c r="Q119" s="343">
        <v>0</v>
      </c>
      <c r="R119" s="343">
        <v>0</v>
      </c>
      <c r="S119" s="343">
        <v>0</v>
      </c>
      <c r="T119" s="343">
        <v>0</v>
      </c>
      <c r="U119" s="343">
        <v>0</v>
      </c>
      <c r="V119" s="343">
        <v>547</v>
      </c>
      <c r="W119" s="343">
        <v>0</v>
      </c>
      <c r="X119" s="343">
        <v>1125</v>
      </c>
      <c r="Y119" s="343">
        <v>0</v>
      </c>
      <c r="Z119" s="343">
        <v>0</v>
      </c>
      <c r="AA119" s="343">
        <v>0</v>
      </c>
      <c r="AB119" s="343">
        <v>0</v>
      </c>
      <c r="AC119" s="343">
        <v>0</v>
      </c>
      <c r="AD119" s="343">
        <v>0</v>
      </c>
      <c r="AE119" s="343">
        <v>0</v>
      </c>
      <c r="AF119" s="343">
        <v>0</v>
      </c>
      <c r="AG119" s="343">
        <v>0</v>
      </c>
      <c r="AH119" s="343">
        <v>0</v>
      </c>
      <c r="AI119" s="343">
        <v>0</v>
      </c>
      <c r="AJ119" s="343">
        <v>0</v>
      </c>
      <c r="AK119" s="343">
        <v>0</v>
      </c>
      <c r="AL119" s="342" t="s">
        <v>2164</v>
      </c>
      <c r="AM119" s="342" t="s">
        <v>2461</v>
      </c>
      <c r="AN119" s="342" t="s">
        <v>2461</v>
      </c>
    </row>
    <row r="120" spans="1:40">
      <c r="A120" s="342" t="s">
        <v>2319</v>
      </c>
      <c r="B120" s="343">
        <v>16124</v>
      </c>
      <c r="C120" s="343">
        <v>16124</v>
      </c>
      <c r="D120" s="343">
        <v>9188</v>
      </c>
      <c r="E120" s="343">
        <v>7355</v>
      </c>
      <c r="F120" s="343">
        <v>285</v>
      </c>
      <c r="G120" s="343">
        <v>0</v>
      </c>
      <c r="H120" s="343">
        <v>4</v>
      </c>
      <c r="I120" s="343">
        <v>0</v>
      </c>
      <c r="J120" s="343">
        <v>25601</v>
      </c>
      <c r="K120" s="343">
        <v>23479</v>
      </c>
      <c r="L120" s="343">
        <v>907</v>
      </c>
      <c r="M120" s="343">
        <v>0</v>
      </c>
      <c r="N120" s="343">
        <v>20</v>
      </c>
      <c r="O120" s="343">
        <v>0</v>
      </c>
      <c r="P120" s="343">
        <v>0</v>
      </c>
      <c r="Q120" s="343">
        <v>0</v>
      </c>
      <c r="R120" s="343">
        <v>0</v>
      </c>
      <c r="S120" s="343">
        <v>0</v>
      </c>
      <c r="T120" s="343">
        <v>0</v>
      </c>
      <c r="U120" s="343">
        <v>0</v>
      </c>
      <c r="V120" s="343">
        <v>907</v>
      </c>
      <c r="W120" s="343">
        <v>0</v>
      </c>
      <c r="X120" s="343">
        <v>26508</v>
      </c>
      <c r="Y120" s="343">
        <v>23479</v>
      </c>
      <c r="Z120" s="343">
        <v>3199</v>
      </c>
      <c r="AA120" s="343">
        <v>3199</v>
      </c>
      <c r="AB120" s="343">
        <v>0</v>
      </c>
      <c r="AC120" s="343">
        <v>0</v>
      </c>
      <c r="AD120" s="343">
        <v>0</v>
      </c>
      <c r="AE120" s="343">
        <v>0</v>
      </c>
      <c r="AF120" s="343">
        <v>0</v>
      </c>
      <c r="AG120" s="343">
        <v>0</v>
      </c>
      <c r="AH120" s="343">
        <v>3199</v>
      </c>
      <c r="AI120" s="343">
        <v>3199</v>
      </c>
      <c r="AJ120" s="343">
        <v>0</v>
      </c>
      <c r="AK120" s="343">
        <v>0</v>
      </c>
      <c r="AL120" s="342" t="s">
        <v>2317</v>
      </c>
      <c r="AM120" s="342" t="s">
        <v>2461</v>
      </c>
      <c r="AN120" s="342" t="s">
        <v>2461</v>
      </c>
    </row>
    <row r="121" spans="1:40">
      <c r="A121" s="342" t="s">
        <v>1248</v>
      </c>
      <c r="B121" s="343">
        <v>12</v>
      </c>
      <c r="C121" s="343">
        <v>0</v>
      </c>
      <c r="D121" s="343">
        <v>3529</v>
      </c>
      <c r="E121" s="343">
        <v>0</v>
      </c>
      <c r="F121" s="343">
        <v>421</v>
      </c>
      <c r="G121" s="343">
        <v>0</v>
      </c>
      <c r="H121" s="343">
        <v>108</v>
      </c>
      <c r="I121" s="343">
        <v>0</v>
      </c>
      <c r="J121" s="343">
        <v>4070</v>
      </c>
      <c r="K121" s="343">
        <v>0</v>
      </c>
      <c r="L121" s="343">
        <v>0</v>
      </c>
      <c r="M121" s="343">
        <v>0</v>
      </c>
      <c r="N121" s="343">
        <v>0</v>
      </c>
      <c r="O121" s="343">
        <v>0</v>
      </c>
      <c r="P121" s="343">
        <v>0</v>
      </c>
      <c r="Q121" s="343">
        <v>0</v>
      </c>
      <c r="R121" s="343">
        <v>0</v>
      </c>
      <c r="S121" s="343">
        <v>0</v>
      </c>
      <c r="T121" s="343">
        <v>0</v>
      </c>
      <c r="U121" s="343">
        <v>0</v>
      </c>
      <c r="V121" s="343">
        <v>0</v>
      </c>
      <c r="W121" s="343">
        <v>0</v>
      </c>
      <c r="X121" s="343">
        <v>4070</v>
      </c>
      <c r="Y121" s="343">
        <v>0</v>
      </c>
      <c r="Z121" s="343">
        <v>10</v>
      </c>
      <c r="AA121" s="343">
        <v>0</v>
      </c>
      <c r="AB121" s="343">
        <v>0</v>
      </c>
      <c r="AC121" s="343">
        <v>0</v>
      </c>
      <c r="AD121" s="343">
        <v>5</v>
      </c>
      <c r="AE121" s="343">
        <v>0</v>
      </c>
      <c r="AF121" s="343">
        <v>0</v>
      </c>
      <c r="AG121" s="343">
        <v>0</v>
      </c>
      <c r="AH121" s="343">
        <v>15</v>
      </c>
      <c r="AI121" s="343">
        <v>0</v>
      </c>
      <c r="AJ121" s="343">
        <v>0</v>
      </c>
      <c r="AK121" s="343">
        <v>0</v>
      </c>
      <c r="AL121" s="342" t="s">
        <v>1246</v>
      </c>
      <c r="AM121" s="342" t="s">
        <v>2461</v>
      </c>
      <c r="AN121" s="342" t="s">
        <v>2461</v>
      </c>
    </row>
    <row r="122" spans="1:40">
      <c r="A122" s="342" t="s">
        <v>1370</v>
      </c>
      <c r="B122" s="343">
        <v>438</v>
      </c>
      <c r="C122" s="343">
        <v>438</v>
      </c>
      <c r="D122" s="343">
        <v>15470</v>
      </c>
      <c r="E122" s="343">
        <v>15217</v>
      </c>
      <c r="F122" s="343">
        <v>1666</v>
      </c>
      <c r="G122" s="343">
        <v>975</v>
      </c>
      <c r="H122" s="343">
        <v>26</v>
      </c>
      <c r="I122" s="343">
        <v>0</v>
      </c>
      <c r="J122" s="343">
        <v>17600</v>
      </c>
      <c r="K122" s="343">
        <v>16630</v>
      </c>
      <c r="L122" s="343">
        <v>2397</v>
      </c>
      <c r="M122" s="343">
        <v>0</v>
      </c>
      <c r="N122" s="343">
        <v>254</v>
      </c>
      <c r="O122" s="343">
        <v>0</v>
      </c>
      <c r="P122" s="343">
        <v>0</v>
      </c>
      <c r="Q122" s="343">
        <v>0</v>
      </c>
      <c r="R122" s="343">
        <v>0</v>
      </c>
      <c r="S122" s="343">
        <v>0</v>
      </c>
      <c r="T122" s="343">
        <v>0</v>
      </c>
      <c r="U122" s="343">
        <v>0</v>
      </c>
      <c r="V122" s="343">
        <v>2397</v>
      </c>
      <c r="W122" s="343">
        <v>0</v>
      </c>
      <c r="X122" s="343">
        <v>19997</v>
      </c>
      <c r="Y122" s="343">
        <v>16630</v>
      </c>
      <c r="Z122" s="343">
        <v>2068</v>
      </c>
      <c r="AA122" s="343">
        <v>2057</v>
      </c>
      <c r="AB122" s="343">
        <v>57</v>
      </c>
      <c r="AC122" s="343">
        <v>21</v>
      </c>
      <c r="AD122" s="343">
        <v>0</v>
      </c>
      <c r="AE122" s="343">
        <v>0</v>
      </c>
      <c r="AF122" s="343">
        <v>0</v>
      </c>
      <c r="AG122" s="343">
        <v>0</v>
      </c>
      <c r="AH122" s="343">
        <v>2125</v>
      </c>
      <c r="AI122" s="343">
        <v>2078</v>
      </c>
      <c r="AJ122" s="343">
        <v>0</v>
      </c>
      <c r="AK122" s="343">
        <v>0</v>
      </c>
      <c r="AL122" s="342" t="s">
        <v>1368</v>
      </c>
      <c r="AM122" s="342" t="s">
        <v>2461</v>
      </c>
      <c r="AN122" s="342" t="s">
        <v>2461</v>
      </c>
    </row>
    <row r="123" spans="1:40">
      <c r="A123" s="342" t="s">
        <v>1612</v>
      </c>
      <c r="B123" s="343">
        <v>0</v>
      </c>
      <c r="C123" s="343">
        <v>0</v>
      </c>
      <c r="D123" s="343">
        <v>11081</v>
      </c>
      <c r="E123" s="343">
        <v>0</v>
      </c>
      <c r="F123" s="343">
        <v>439</v>
      </c>
      <c r="G123" s="343">
        <v>0</v>
      </c>
      <c r="H123" s="343">
        <v>23</v>
      </c>
      <c r="I123" s="343">
        <v>0</v>
      </c>
      <c r="J123" s="343">
        <v>11543</v>
      </c>
      <c r="K123" s="343">
        <v>0</v>
      </c>
      <c r="L123" s="343">
        <v>803</v>
      </c>
      <c r="M123" s="343">
        <v>0</v>
      </c>
      <c r="N123" s="343">
        <v>0</v>
      </c>
      <c r="O123" s="343">
        <v>0</v>
      </c>
      <c r="P123" s="343">
        <v>0</v>
      </c>
      <c r="Q123" s="343">
        <v>0</v>
      </c>
      <c r="R123" s="343">
        <v>0</v>
      </c>
      <c r="S123" s="343">
        <v>0</v>
      </c>
      <c r="T123" s="343">
        <v>0</v>
      </c>
      <c r="U123" s="343">
        <v>0</v>
      </c>
      <c r="V123" s="343">
        <v>803</v>
      </c>
      <c r="W123" s="343">
        <v>0</v>
      </c>
      <c r="X123" s="343">
        <v>12346</v>
      </c>
      <c r="Y123" s="343">
        <v>0</v>
      </c>
      <c r="Z123" s="343">
        <v>0</v>
      </c>
      <c r="AA123" s="343">
        <v>0</v>
      </c>
      <c r="AB123" s="343">
        <v>0</v>
      </c>
      <c r="AC123" s="343">
        <v>0</v>
      </c>
      <c r="AD123" s="343">
        <v>0</v>
      </c>
      <c r="AE123" s="343">
        <v>0</v>
      </c>
      <c r="AF123" s="343">
        <v>0</v>
      </c>
      <c r="AG123" s="343">
        <v>0</v>
      </c>
      <c r="AH123" s="343">
        <v>0</v>
      </c>
      <c r="AI123" s="343">
        <v>0</v>
      </c>
      <c r="AJ123" s="343">
        <v>0</v>
      </c>
      <c r="AK123" s="343">
        <v>0</v>
      </c>
      <c r="AL123" s="342" t="s">
        <v>1610</v>
      </c>
      <c r="AM123" s="342" t="s">
        <v>2461</v>
      </c>
      <c r="AN123" s="342" t="s">
        <v>2461</v>
      </c>
    </row>
    <row r="124" spans="1:40">
      <c r="A124" s="342" t="s">
        <v>1830</v>
      </c>
      <c r="B124" s="343">
        <v>0</v>
      </c>
      <c r="C124" s="343">
        <v>0</v>
      </c>
      <c r="D124" s="343">
        <v>445</v>
      </c>
      <c r="E124" s="343">
        <v>0</v>
      </c>
      <c r="F124" s="343">
        <v>105</v>
      </c>
      <c r="G124" s="343">
        <v>0</v>
      </c>
      <c r="H124" s="343">
        <v>3</v>
      </c>
      <c r="I124" s="343">
        <v>0</v>
      </c>
      <c r="J124" s="343">
        <v>553</v>
      </c>
      <c r="K124" s="343">
        <v>0</v>
      </c>
      <c r="L124" s="343">
        <v>131</v>
      </c>
      <c r="M124" s="343">
        <v>0</v>
      </c>
      <c r="N124" s="343">
        <v>0</v>
      </c>
      <c r="O124" s="343">
        <v>0</v>
      </c>
      <c r="P124" s="343">
        <v>0</v>
      </c>
      <c r="Q124" s="343">
        <v>0</v>
      </c>
      <c r="R124" s="343">
        <v>0</v>
      </c>
      <c r="S124" s="343">
        <v>0</v>
      </c>
      <c r="T124" s="343">
        <v>0</v>
      </c>
      <c r="U124" s="343">
        <v>0</v>
      </c>
      <c r="V124" s="343">
        <v>131</v>
      </c>
      <c r="W124" s="343">
        <v>0</v>
      </c>
      <c r="X124" s="343">
        <v>684</v>
      </c>
      <c r="Y124" s="343">
        <v>0</v>
      </c>
      <c r="Z124" s="343">
        <v>438</v>
      </c>
      <c r="AA124" s="343">
        <v>0</v>
      </c>
      <c r="AB124" s="343">
        <v>0</v>
      </c>
      <c r="AC124" s="343">
        <v>0</v>
      </c>
      <c r="AD124" s="343">
        <v>0</v>
      </c>
      <c r="AE124" s="343">
        <v>0</v>
      </c>
      <c r="AF124" s="343">
        <v>0</v>
      </c>
      <c r="AG124" s="343">
        <v>0</v>
      </c>
      <c r="AH124" s="343">
        <v>438</v>
      </c>
      <c r="AI124" s="343">
        <v>0</v>
      </c>
      <c r="AJ124" s="343">
        <v>0</v>
      </c>
      <c r="AK124" s="343">
        <v>0</v>
      </c>
      <c r="AL124" s="342" t="s">
        <v>1828</v>
      </c>
      <c r="AM124" s="342" t="s">
        <v>2461</v>
      </c>
      <c r="AN124" s="342" t="s">
        <v>2461</v>
      </c>
    </row>
    <row r="125" spans="1:40">
      <c r="A125" s="342" t="s">
        <v>2181</v>
      </c>
      <c r="B125" s="343">
        <v>3603</v>
      </c>
      <c r="C125" s="343">
        <v>0</v>
      </c>
      <c r="D125" s="343">
        <v>764</v>
      </c>
      <c r="E125" s="343">
        <v>0</v>
      </c>
      <c r="F125" s="343">
        <v>680</v>
      </c>
      <c r="G125" s="343">
        <v>0</v>
      </c>
      <c r="H125" s="343">
        <v>0</v>
      </c>
      <c r="I125" s="343">
        <v>0</v>
      </c>
      <c r="J125" s="343">
        <v>5047</v>
      </c>
      <c r="K125" s="343">
        <v>0</v>
      </c>
      <c r="L125" s="343">
        <v>274</v>
      </c>
      <c r="M125" s="343">
        <v>0</v>
      </c>
      <c r="N125" s="343">
        <v>0</v>
      </c>
      <c r="O125" s="343">
        <v>0</v>
      </c>
      <c r="P125" s="343">
        <v>0</v>
      </c>
      <c r="Q125" s="343">
        <v>0</v>
      </c>
      <c r="R125" s="343">
        <v>0</v>
      </c>
      <c r="S125" s="343">
        <v>0</v>
      </c>
      <c r="T125" s="343">
        <v>0</v>
      </c>
      <c r="U125" s="343">
        <v>0</v>
      </c>
      <c r="V125" s="343">
        <v>274</v>
      </c>
      <c r="W125" s="343">
        <v>0</v>
      </c>
      <c r="X125" s="343">
        <v>5321</v>
      </c>
      <c r="Y125" s="343">
        <v>0</v>
      </c>
      <c r="Z125" s="343">
        <v>7</v>
      </c>
      <c r="AA125" s="343">
        <v>0</v>
      </c>
      <c r="AB125" s="343">
        <v>0</v>
      </c>
      <c r="AC125" s="343">
        <v>0</v>
      </c>
      <c r="AD125" s="343">
        <v>0</v>
      </c>
      <c r="AE125" s="343">
        <v>0</v>
      </c>
      <c r="AF125" s="343">
        <v>0</v>
      </c>
      <c r="AG125" s="343">
        <v>0</v>
      </c>
      <c r="AH125" s="343">
        <v>7</v>
      </c>
      <c r="AI125" s="343">
        <v>0</v>
      </c>
      <c r="AJ125" s="343">
        <v>0</v>
      </c>
      <c r="AK125" s="343">
        <v>0</v>
      </c>
      <c r="AL125" s="342" t="s">
        <v>2179</v>
      </c>
      <c r="AM125" s="342" t="s">
        <v>2461</v>
      </c>
      <c r="AN125" s="342" t="s">
        <v>2461</v>
      </c>
    </row>
    <row r="126" spans="1:40">
      <c r="A126" s="342" t="s">
        <v>2238</v>
      </c>
      <c r="B126" s="343">
        <v>0</v>
      </c>
      <c r="C126" s="343">
        <v>0</v>
      </c>
      <c r="D126" s="343">
        <v>11617</v>
      </c>
      <c r="E126" s="343">
        <v>0</v>
      </c>
      <c r="F126" s="343">
        <v>232</v>
      </c>
      <c r="G126" s="343">
        <v>0</v>
      </c>
      <c r="H126" s="343">
        <v>0</v>
      </c>
      <c r="I126" s="343">
        <v>0</v>
      </c>
      <c r="J126" s="343">
        <v>11849</v>
      </c>
      <c r="K126" s="343">
        <v>0</v>
      </c>
      <c r="L126" s="343">
        <v>47</v>
      </c>
      <c r="M126" s="343">
        <v>0</v>
      </c>
      <c r="N126" s="343">
        <v>0</v>
      </c>
      <c r="O126" s="343">
        <v>0</v>
      </c>
      <c r="P126" s="343">
        <v>0</v>
      </c>
      <c r="Q126" s="343">
        <v>0</v>
      </c>
      <c r="R126" s="343">
        <v>0</v>
      </c>
      <c r="S126" s="343">
        <v>0</v>
      </c>
      <c r="T126" s="343">
        <v>0</v>
      </c>
      <c r="U126" s="343">
        <v>0</v>
      </c>
      <c r="V126" s="343">
        <v>47</v>
      </c>
      <c r="W126" s="343">
        <v>0</v>
      </c>
      <c r="X126" s="343">
        <v>11896</v>
      </c>
      <c r="Y126" s="343">
        <v>0</v>
      </c>
      <c r="Z126" s="343">
        <v>625</v>
      </c>
      <c r="AA126" s="343">
        <v>0</v>
      </c>
      <c r="AB126" s="343">
        <v>0</v>
      </c>
      <c r="AC126" s="343">
        <v>0</v>
      </c>
      <c r="AD126" s="343">
        <v>0</v>
      </c>
      <c r="AE126" s="343">
        <v>0</v>
      </c>
      <c r="AF126" s="343">
        <v>0</v>
      </c>
      <c r="AG126" s="343">
        <v>0</v>
      </c>
      <c r="AH126" s="343">
        <v>625</v>
      </c>
      <c r="AI126" s="343">
        <v>0</v>
      </c>
      <c r="AJ126" s="343">
        <v>0</v>
      </c>
      <c r="AK126" s="343">
        <v>0</v>
      </c>
      <c r="AL126" s="342" t="s">
        <v>2236</v>
      </c>
      <c r="AM126" s="342" t="s">
        <v>2461</v>
      </c>
      <c r="AN126" s="342" t="s">
        <v>2461</v>
      </c>
    </row>
    <row r="127" spans="1:40">
      <c r="A127" s="342" t="s">
        <v>1138</v>
      </c>
      <c r="B127" s="343">
        <v>10993</v>
      </c>
      <c r="C127" s="343">
        <v>4658</v>
      </c>
      <c r="D127" s="343">
        <v>5049</v>
      </c>
      <c r="E127" s="343">
        <v>1779</v>
      </c>
      <c r="F127" s="343">
        <v>760</v>
      </c>
      <c r="G127" s="343">
        <v>0</v>
      </c>
      <c r="H127" s="343">
        <v>81</v>
      </c>
      <c r="I127" s="343">
        <v>0</v>
      </c>
      <c r="J127" s="343">
        <v>16883</v>
      </c>
      <c r="K127" s="343">
        <v>6437</v>
      </c>
      <c r="L127" s="343">
        <v>2933</v>
      </c>
      <c r="M127" s="343">
        <v>0</v>
      </c>
      <c r="N127" s="343">
        <v>0</v>
      </c>
      <c r="O127" s="343">
        <v>0</v>
      </c>
      <c r="P127" s="343">
        <v>0</v>
      </c>
      <c r="Q127" s="343">
        <v>0</v>
      </c>
      <c r="R127" s="343">
        <v>0</v>
      </c>
      <c r="S127" s="343">
        <v>0</v>
      </c>
      <c r="T127" s="343">
        <v>298</v>
      </c>
      <c r="U127" s="343">
        <v>0</v>
      </c>
      <c r="V127" s="343">
        <v>3231</v>
      </c>
      <c r="W127" s="343">
        <v>0</v>
      </c>
      <c r="X127" s="343">
        <v>20114</v>
      </c>
      <c r="Y127" s="343">
        <v>6437</v>
      </c>
      <c r="Z127" s="343">
        <v>1421</v>
      </c>
      <c r="AA127" s="343">
        <v>1115</v>
      </c>
      <c r="AB127" s="343">
        <v>0</v>
      </c>
      <c r="AC127" s="343">
        <v>0</v>
      </c>
      <c r="AD127" s="343">
        <v>163</v>
      </c>
      <c r="AE127" s="343">
        <v>0</v>
      </c>
      <c r="AF127" s="343">
        <v>0</v>
      </c>
      <c r="AG127" s="343">
        <v>0</v>
      </c>
      <c r="AH127" s="343">
        <v>1584</v>
      </c>
      <c r="AI127" s="343">
        <v>1115</v>
      </c>
      <c r="AJ127" s="343">
        <v>0</v>
      </c>
      <c r="AK127" s="343">
        <v>0</v>
      </c>
      <c r="AL127" s="342" t="s">
        <v>1136</v>
      </c>
      <c r="AM127" s="342" t="s">
        <v>2461</v>
      </c>
      <c r="AN127" s="342" t="s">
        <v>2461</v>
      </c>
    </row>
    <row r="128" spans="1:40">
      <c r="A128" s="342" t="s">
        <v>1292</v>
      </c>
      <c r="B128" s="343">
        <v>740</v>
      </c>
      <c r="C128" s="343">
        <v>0</v>
      </c>
      <c r="D128" s="343">
        <v>5815</v>
      </c>
      <c r="E128" s="343">
        <v>1878</v>
      </c>
      <c r="F128" s="343">
        <v>306</v>
      </c>
      <c r="G128" s="343">
        <v>0</v>
      </c>
      <c r="H128" s="343">
        <v>244</v>
      </c>
      <c r="I128" s="343">
        <v>0</v>
      </c>
      <c r="J128" s="343">
        <v>7105</v>
      </c>
      <c r="K128" s="343">
        <v>1878</v>
      </c>
      <c r="L128" s="343">
        <v>10</v>
      </c>
      <c r="M128" s="343">
        <v>0</v>
      </c>
      <c r="N128" s="343">
        <v>10</v>
      </c>
      <c r="O128" s="343">
        <v>0</v>
      </c>
      <c r="P128" s="343">
        <v>0</v>
      </c>
      <c r="Q128" s="343">
        <v>0</v>
      </c>
      <c r="R128" s="343">
        <v>0</v>
      </c>
      <c r="S128" s="343">
        <v>0</v>
      </c>
      <c r="T128" s="343">
        <v>0</v>
      </c>
      <c r="U128" s="343">
        <v>0</v>
      </c>
      <c r="V128" s="343">
        <v>10</v>
      </c>
      <c r="W128" s="343">
        <v>0</v>
      </c>
      <c r="X128" s="343">
        <v>7115</v>
      </c>
      <c r="Y128" s="343">
        <v>1878</v>
      </c>
      <c r="Z128" s="343">
        <v>2662</v>
      </c>
      <c r="AA128" s="343">
        <v>1082</v>
      </c>
      <c r="AB128" s="343">
        <v>0</v>
      </c>
      <c r="AC128" s="343">
        <v>0</v>
      </c>
      <c r="AD128" s="343">
        <v>100</v>
      </c>
      <c r="AE128" s="343">
        <v>0</v>
      </c>
      <c r="AF128" s="343">
        <v>0</v>
      </c>
      <c r="AG128" s="343">
        <v>0</v>
      </c>
      <c r="AH128" s="343">
        <v>2762</v>
      </c>
      <c r="AI128" s="343">
        <v>1082</v>
      </c>
      <c r="AJ128" s="343">
        <v>0</v>
      </c>
      <c r="AK128" s="343">
        <v>0</v>
      </c>
      <c r="AL128" s="342" t="s">
        <v>1290</v>
      </c>
      <c r="AM128" s="342" t="s">
        <v>2461</v>
      </c>
      <c r="AN128" s="342" t="s">
        <v>2461</v>
      </c>
    </row>
    <row r="129" spans="1:40">
      <c r="A129" s="342" t="s">
        <v>1376</v>
      </c>
      <c r="B129" s="343">
        <v>2073</v>
      </c>
      <c r="C129" s="343">
        <v>0</v>
      </c>
      <c r="D129" s="343">
        <v>4444</v>
      </c>
      <c r="E129" s="343">
        <v>2237</v>
      </c>
      <c r="F129" s="343">
        <v>725</v>
      </c>
      <c r="G129" s="343">
        <v>259</v>
      </c>
      <c r="H129" s="343">
        <v>20</v>
      </c>
      <c r="I129" s="343">
        <v>20</v>
      </c>
      <c r="J129" s="343">
        <v>7262</v>
      </c>
      <c r="K129" s="343">
        <v>2516</v>
      </c>
      <c r="L129" s="343">
        <v>585</v>
      </c>
      <c r="M129" s="343">
        <v>0</v>
      </c>
      <c r="N129" s="343">
        <v>0</v>
      </c>
      <c r="O129" s="343">
        <v>0</v>
      </c>
      <c r="P129" s="343">
        <v>0</v>
      </c>
      <c r="Q129" s="343">
        <v>0</v>
      </c>
      <c r="R129" s="343">
        <v>0</v>
      </c>
      <c r="S129" s="343">
        <v>0</v>
      </c>
      <c r="T129" s="343">
        <v>0</v>
      </c>
      <c r="U129" s="343">
        <v>0</v>
      </c>
      <c r="V129" s="343">
        <v>585</v>
      </c>
      <c r="W129" s="343">
        <v>0</v>
      </c>
      <c r="X129" s="343">
        <v>7847</v>
      </c>
      <c r="Y129" s="343">
        <v>2516</v>
      </c>
      <c r="Z129" s="343">
        <v>3192</v>
      </c>
      <c r="AA129" s="343">
        <v>1420</v>
      </c>
      <c r="AB129" s="343">
        <v>0</v>
      </c>
      <c r="AC129" s="343">
        <v>0</v>
      </c>
      <c r="AD129" s="343">
        <v>219</v>
      </c>
      <c r="AE129" s="343">
        <v>0</v>
      </c>
      <c r="AF129" s="343">
        <v>0</v>
      </c>
      <c r="AG129" s="343">
        <v>0</v>
      </c>
      <c r="AH129" s="343">
        <v>3411</v>
      </c>
      <c r="AI129" s="343">
        <v>1420</v>
      </c>
      <c r="AJ129" s="343">
        <v>0</v>
      </c>
      <c r="AK129" s="343">
        <v>0</v>
      </c>
      <c r="AL129" s="342" t="s">
        <v>1374</v>
      </c>
      <c r="AM129" s="342" t="s">
        <v>2461</v>
      </c>
      <c r="AN129" s="342" t="s">
        <v>2461</v>
      </c>
    </row>
    <row r="130" spans="1:40">
      <c r="A130" s="342" t="s">
        <v>1419</v>
      </c>
      <c r="B130" s="343">
        <v>843</v>
      </c>
      <c r="C130" s="343">
        <v>843</v>
      </c>
      <c r="D130" s="343">
        <v>7675</v>
      </c>
      <c r="E130" s="343">
        <v>2610</v>
      </c>
      <c r="F130" s="343">
        <v>25</v>
      </c>
      <c r="G130" s="343">
        <v>0</v>
      </c>
      <c r="H130" s="343">
        <v>0</v>
      </c>
      <c r="I130" s="343">
        <v>0</v>
      </c>
      <c r="J130" s="343">
        <v>8543</v>
      </c>
      <c r="K130" s="343">
        <v>3453</v>
      </c>
      <c r="L130" s="343">
        <v>1135</v>
      </c>
      <c r="M130" s="343">
        <v>0</v>
      </c>
      <c r="N130" s="343">
        <v>0</v>
      </c>
      <c r="O130" s="343">
        <v>0</v>
      </c>
      <c r="P130" s="343">
        <v>20</v>
      </c>
      <c r="Q130" s="343">
        <v>0</v>
      </c>
      <c r="R130" s="343">
        <v>0</v>
      </c>
      <c r="S130" s="343">
        <v>0</v>
      </c>
      <c r="T130" s="343">
        <v>0</v>
      </c>
      <c r="U130" s="343">
        <v>0</v>
      </c>
      <c r="V130" s="343">
        <v>1155</v>
      </c>
      <c r="W130" s="343">
        <v>0</v>
      </c>
      <c r="X130" s="343">
        <v>9698</v>
      </c>
      <c r="Y130" s="343">
        <v>3453</v>
      </c>
      <c r="Z130" s="343">
        <v>0</v>
      </c>
      <c r="AA130" s="343">
        <v>0</v>
      </c>
      <c r="AB130" s="343">
        <v>0</v>
      </c>
      <c r="AC130" s="343">
        <v>0</v>
      </c>
      <c r="AD130" s="343">
        <v>106</v>
      </c>
      <c r="AE130" s="343">
        <v>0</v>
      </c>
      <c r="AF130" s="343">
        <v>0</v>
      </c>
      <c r="AG130" s="343">
        <v>0</v>
      </c>
      <c r="AH130" s="343">
        <v>106</v>
      </c>
      <c r="AI130" s="343">
        <v>0</v>
      </c>
      <c r="AJ130" s="343">
        <v>0</v>
      </c>
      <c r="AK130" s="343">
        <v>0</v>
      </c>
      <c r="AL130" s="342" t="s">
        <v>1417</v>
      </c>
      <c r="AM130" s="342" t="s">
        <v>2461</v>
      </c>
      <c r="AN130" s="342" t="s">
        <v>2461</v>
      </c>
    </row>
    <row r="131" spans="1:40">
      <c r="A131" s="342" t="s">
        <v>1540</v>
      </c>
      <c r="B131" s="343">
        <v>1543</v>
      </c>
      <c r="C131" s="343">
        <v>1543</v>
      </c>
      <c r="D131" s="343">
        <v>5320</v>
      </c>
      <c r="E131" s="343">
        <v>5071</v>
      </c>
      <c r="F131" s="343">
        <v>687</v>
      </c>
      <c r="G131" s="343">
        <v>0</v>
      </c>
      <c r="H131" s="343">
        <v>6</v>
      </c>
      <c r="I131" s="343">
        <v>0</v>
      </c>
      <c r="J131" s="343">
        <v>7556</v>
      </c>
      <c r="K131" s="343">
        <v>6614</v>
      </c>
      <c r="L131" s="343">
        <v>0</v>
      </c>
      <c r="M131" s="343">
        <v>0</v>
      </c>
      <c r="N131" s="343">
        <v>0</v>
      </c>
      <c r="O131" s="343">
        <v>0</v>
      </c>
      <c r="P131" s="343">
        <v>6779</v>
      </c>
      <c r="Q131" s="343">
        <v>0</v>
      </c>
      <c r="R131" s="343">
        <v>0</v>
      </c>
      <c r="S131" s="343">
        <v>0</v>
      </c>
      <c r="T131" s="343">
        <v>0</v>
      </c>
      <c r="U131" s="343">
        <v>0</v>
      </c>
      <c r="V131" s="343">
        <v>6779</v>
      </c>
      <c r="W131" s="343">
        <v>0</v>
      </c>
      <c r="X131" s="343">
        <v>14335</v>
      </c>
      <c r="Y131" s="343">
        <v>6614</v>
      </c>
      <c r="Z131" s="343">
        <v>1285</v>
      </c>
      <c r="AA131" s="343">
        <v>1285</v>
      </c>
      <c r="AB131" s="343">
        <v>0</v>
      </c>
      <c r="AC131" s="343">
        <v>0</v>
      </c>
      <c r="AD131" s="343">
        <v>2</v>
      </c>
      <c r="AE131" s="343">
        <v>0</v>
      </c>
      <c r="AF131" s="343">
        <v>0</v>
      </c>
      <c r="AG131" s="343">
        <v>0</v>
      </c>
      <c r="AH131" s="343">
        <v>1287</v>
      </c>
      <c r="AI131" s="343">
        <v>1285</v>
      </c>
      <c r="AJ131" s="343">
        <v>0</v>
      </c>
      <c r="AK131" s="343">
        <v>0</v>
      </c>
      <c r="AL131" s="342" t="s">
        <v>1538</v>
      </c>
      <c r="AM131" s="342" t="s">
        <v>2461</v>
      </c>
      <c r="AN131" s="342" t="s">
        <v>2461</v>
      </c>
    </row>
    <row r="132" spans="1:40">
      <c r="A132" s="342" t="s">
        <v>1743</v>
      </c>
      <c r="B132" s="343">
        <v>9094</v>
      </c>
      <c r="C132" s="343">
        <v>0</v>
      </c>
      <c r="D132" s="343">
        <v>1751</v>
      </c>
      <c r="E132" s="343">
        <v>0</v>
      </c>
      <c r="F132" s="343">
        <v>429</v>
      </c>
      <c r="G132" s="343">
        <v>0</v>
      </c>
      <c r="H132" s="343">
        <v>138</v>
      </c>
      <c r="I132" s="343">
        <v>0</v>
      </c>
      <c r="J132" s="343">
        <v>11412</v>
      </c>
      <c r="K132" s="343">
        <v>0</v>
      </c>
      <c r="L132" s="343">
        <v>508</v>
      </c>
      <c r="M132" s="343">
        <v>0</v>
      </c>
      <c r="N132" s="343">
        <v>0</v>
      </c>
      <c r="O132" s="343">
        <v>0</v>
      </c>
      <c r="P132" s="343">
        <v>0</v>
      </c>
      <c r="Q132" s="343">
        <v>0</v>
      </c>
      <c r="R132" s="343">
        <v>0</v>
      </c>
      <c r="S132" s="343">
        <v>0</v>
      </c>
      <c r="T132" s="343">
        <v>0</v>
      </c>
      <c r="U132" s="343">
        <v>0</v>
      </c>
      <c r="V132" s="343">
        <v>508</v>
      </c>
      <c r="W132" s="343">
        <v>0</v>
      </c>
      <c r="X132" s="343">
        <v>11920</v>
      </c>
      <c r="Y132" s="343">
        <v>0</v>
      </c>
      <c r="Z132" s="343">
        <v>45</v>
      </c>
      <c r="AA132" s="343">
        <v>0</v>
      </c>
      <c r="AB132" s="343">
        <v>0</v>
      </c>
      <c r="AC132" s="343">
        <v>0</v>
      </c>
      <c r="AD132" s="343">
        <v>0</v>
      </c>
      <c r="AE132" s="343">
        <v>0</v>
      </c>
      <c r="AF132" s="343">
        <v>0</v>
      </c>
      <c r="AG132" s="343">
        <v>0</v>
      </c>
      <c r="AH132" s="343">
        <v>45</v>
      </c>
      <c r="AI132" s="343">
        <v>0</v>
      </c>
      <c r="AJ132" s="343">
        <v>18</v>
      </c>
      <c r="AK132" s="343">
        <v>0</v>
      </c>
      <c r="AL132" s="342" t="s">
        <v>1741</v>
      </c>
      <c r="AM132" s="342" t="s">
        <v>2461</v>
      </c>
      <c r="AN132" s="342" t="s">
        <v>2461</v>
      </c>
    </row>
    <row r="133" spans="1:40">
      <c r="A133" s="342" t="s">
        <v>1998</v>
      </c>
      <c r="B133" s="343">
        <v>0</v>
      </c>
      <c r="C133" s="343">
        <v>0</v>
      </c>
      <c r="D133" s="343">
        <v>2286</v>
      </c>
      <c r="E133" s="343">
        <v>0</v>
      </c>
      <c r="F133" s="343">
        <v>769</v>
      </c>
      <c r="G133" s="343">
        <v>0</v>
      </c>
      <c r="H133" s="343">
        <v>0</v>
      </c>
      <c r="I133" s="343">
        <v>0</v>
      </c>
      <c r="J133" s="343">
        <v>3055</v>
      </c>
      <c r="K133" s="343">
        <v>0</v>
      </c>
      <c r="L133" s="343">
        <v>2367</v>
      </c>
      <c r="M133" s="343">
        <v>0</v>
      </c>
      <c r="N133" s="343">
        <v>219</v>
      </c>
      <c r="O133" s="343">
        <v>0</v>
      </c>
      <c r="P133" s="343">
        <v>886</v>
      </c>
      <c r="Q133" s="343">
        <v>0</v>
      </c>
      <c r="R133" s="343">
        <v>0</v>
      </c>
      <c r="S133" s="343">
        <v>0</v>
      </c>
      <c r="T133" s="343">
        <v>0</v>
      </c>
      <c r="U133" s="343">
        <v>0</v>
      </c>
      <c r="V133" s="343">
        <v>3253</v>
      </c>
      <c r="W133" s="343">
        <v>0</v>
      </c>
      <c r="X133" s="343">
        <v>6308</v>
      </c>
      <c r="Y133" s="343">
        <v>0</v>
      </c>
      <c r="Z133" s="343">
        <v>3934</v>
      </c>
      <c r="AA133" s="343">
        <v>0</v>
      </c>
      <c r="AB133" s="343">
        <v>0</v>
      </c>
      <c r="AC133" s="343">
        <v>0</v>
      </c>
      <c r="AD133" s="343">
        <v>0</v>
      </c>
      <c r="AE133" s="343">
        <v>0</v>
      </c>
      <c r="AF133" s="343">
        <v>0</v>
      </c>
      <c r="AG133" s="343">
        <v>0</v>
      </c>
      <c r="AH133" s="343">
        <v>3934</v>
      </c>
      <c r="AI133" s="343">
        <v>0</v>
      </c>
      <c r="AJ133" s="343">
        <v>0</v>
      </c>
      <c r="AK133" s="343">
        <v>0</v>
      </c>
      <c r="AL133" s="342" t="s">
        <v>1996</v>
      </c>
      <c r="AM133" s="342" t="s">
        <v>2461</v>
      </c>
      <c r="AN133" s="342" t="s">
        <v>2461</v>
      </c>
    </row>
    <row r="134" spans="1:40">
      <c r="A134" s="342" t="s">
        <v>1513</v>
      </c>
      <c r="B134" s="343">
        <v>1936</v>
      </c>
      <c r="C134" s="343">
        <v>1755</v>
      </c>
      <c r="D134" s="343">
        <v>6512</v>
      </c>
      <c r="E134" s="343">
        <v>451</v>
      </c>
      <c r="F134" s="343">
        <v>621</v>
      </c>
      <c r="G134" s="343">
        <v>0</v>
      </c>
      <c r="H134" s="343">
        <v>51</v>
      </c>
      <c r="I134" s="343">
        <v>0</v>
      </c>
      <c r="J134" s="343">
        <v>9120</v>
      </c>
      <c r="K134" s="343">
        <v>2206</v>
      </c>
      <c r="L134" s="343">
        <v>698</v>
      </c>
      <c r="M134" s="343">
        <v>0</v>
      </c>
      <c r="N134" s="343">
        <v>0</v>
      </c>
      <c r="O134" s="343">
        <v>0</v>
      </c>
      <c r="P134" s="343">
        <v>25</v>
      </c>
      <c r="Q134" s="343">
        <v>0</v>
      </c>
      <c r="R134" s="343">
        <v>0</v>
      </c>
      <c r="S134" s="343">
        <v>0</v>
      </c>
      <c r="T134" s="343">
        <v>4319</v>
      </c>
      <c r="U134" s="343">
        <v>0</v>
      </c>
      <c r="V134" s="343">
        <v>5042</v>
      </c>
      <c r="W134" s="343">
        <v>0</v>
      </c>
      <c r="X134" s="343">
        <v>14162</v>
      </c>
      <c r="Y134" s="343">
        <v>2206</v>
      </c>
      <c r="Z134" s="343">
        <v>205</v>
      </c>
      <c r="AA134" s="343">
        <v>205</v>
      </c>
      <c r="AB134" s="343">
        <v>0</v>
      </c>
      <c r="AC134" s="343">
        <v>0</v>
      </c>
      <c r="AD134" s="343">
        <v>89</v>
      </c>
      <c r="AE134" s="343">
        <v>0</v>
      </c>
      <c r="AF134" s="343">
        <v>15</v>
      </c>
      <c r="AG134" s="343">
        <v>0</v>
      </c>
      <c r="AH134" s="343">
        <v>309</v>
      </c>
      <c r="AI134" s="343">
        <v>205</v>
      </c>
      <c r="AJ134" s="343">
        <v>0</v>
      </c>
      <c r="AK134" s="343">
        <v>0</v>
      </c>
      <c r="AL134" s="342" t="s">
        <v>1511</v>
      </c>
      <c r="AM134" s="342" t="s">
        <v>2461</v>
      </c>
      <c r="AN134" s="342" t="s">
        <v>2461</v>
      </c>
    </row>
    <row r="135" spans="1:40">
      <c r="A135" s="342" t="s">
        <v>2139</v>
      </c>
      <c r="B135" s="343">
        <v>7</v>
      </c>
      <c r="C135" s="343">
        <v>0</v>
      </c>
      <c r="D135" s="343">
        <v>407</v>
      </c>
      <c r="E135" s="343">
        <v>0</v>
      </c>
      <c r="F135" s="343">
        <v>53</v>
      </c>
      <c r="G135" s="343">
        <v>0</v>
      </c>
      <c r="H135" s="343">
        <v>0</v>
      </c>
      <c r="I135" s="343">
        <v>0</v>
      </c>
      <c r="J135" s="343">
        <v>467</v>
      </c>
      <c r="K135" s="343">
        <v>0</v>
      </c>
      <c r="L135" s="343">
        <v>921</v>
      </c>
      <c r="M135" s="343">
        <v>0</v>
      </c>
      <c r="N135" s="343">
        <v>0</v>
      </c>
      <c r="O135" s="343">
        <v>0</v>
      </c>
      <c r="P135" s="343">
        <v>10</v>
      </c>
      <c r="Q135" s="343">
        <v>0</v>
      </c>
      <c r="R135" s="343">
        <v>0</v>
      </c>
      <c r="S135" s="343">
        <v>0</v>
      </c>
      <c r="T135" s="343">
        <v>0</v>
      </c>
      <c r="U135" s="343">
        <v>0</v>
      </c>
      <c r="V135" s="343">
        <v>931</v>
      </c>
      <c r="W135" s="343">
        <v>0</v>
      </c>
      <c r="X135" s="343">
        <v>1398</v>
      </c>
      <c r="Y135" s="343">
        <v>0</v>
      </c>
      <c r="Z135" s="343">
        <v>39</v>
      </c>
      <c r="AA135" s="343">
        <v>0</v>
      </c>
      <c r="AB135" s="343">
        <v>0</v>
      </c>
      <c r="AC135" s="343">
        <v>0</v>
      </c>
      <c r="AD135" s="343">
        <v>77</v>
      </c>
      <c r="AE135" s="343">
        <v>0</v>
      </c>
      <c r="AF135" s="343">
        <v>0</v>
      </c>
      <c r="AG135" s="343">
        <v>0</v>
      </c>
      <c r="AH135" s="343">
        <v>116</v>
      </c>
      <c r="AI135" s="343">
        <v>0</v>
      </c>
      <c r="AJ135" s="343">
        <v>0</v>
      </c>
      <c r="AK135" s="343">
        <v>0</v>
      </c>
      <c r="AL135" s="342" t="s">
        <v>2137</v>
      </c>
      <c r="AM135" s="342" t="s">
        <v>2461</v>
      </c>
      <c r="AN135" s="342" t="s">
        <v>2461</v>
      </c>
    </row>
    <row r="136" spans="1:40">
      <c r="A136" s="342" t="s">
        <v>2175</v>
      </c>
      <c r="B136" s="343">
        <v>1381</v>
      </c>
      <c r="C136" s="343">
        <v>1381</v>
      </c>
      <c r="D136" s="343">
        <v>2515</v>
      </c>
      <c r="E136" s="343">
        <v>1905</v>
      </c>
      <c r="F136" s="343">
        <v>442</v>
      </c>
      <c r="G136" s="343">
        <v>0</v>
      </c>
      <c r="H136" s="343">
        <v>40</v>
      </c>
      <c r="I136" s="343">
        <v>0</v>
      </c>
      <c r="J136" s="343">
        <v>4378</v>
      </c>
      <c r="K136" s="343">
        <v>3286</v>
      </c>
      <c r="L136" s="343">
        <v>1454</v>
      </c>
      <c r="M136" s="343">
        <v>0</v>
      </c>
      <c r="N136" s="343">
        <v>227</v>
      </c>
      <c r="O136" s="343">
        <v>0</v>
      </c>
      <c r="P136" s="343">
        <v>0</v>
      </c>
      <c r="Q136" s="343">
        <v>0</v>
      </c>
      <c r="R136" s="343">
        <v>0</v>
      </c>
      <c r="S136" s="343">
        <v>0</v>
      </c>
      <c r="T136" s="343">
        <v>0</v>
      </c>
      <c r="U136" s="343">
        <v>0</v>
      </c>
      <c r="V136" s="343">
        <v>1454</v>
      </c>
      <c r="W136" s="343">
        <v>0</v>
      </c>
      <c r="X136" s="343">
        <v>5832</v>
      </c>
      <c r="Y136" s="343">
        <v>3286</v>
      </c>
      <c r="Z136" s="343">
        <v>1144</v>
      </c>
      <c r="AA136" s="343">
        <v>79</v>
      </c>
      <c r="AB136" s="343">
        <v>0</v>
      </c>
      <c r="AC136" s="343">
        <v>0</v>
      </c>
      <c r="AD136" s="343">
        <v>5</v>
      </c>
      <c r="AE136" s="343">
        <v>5</v>
      </c>
      <c r="AF136" s="343">
        <v>0</v>
      </c>
      <c r="AG136" s="343">
        <v>0</v>
      </c>
      <c r="AH136" s="343">
        <v>1149</v>
      </c>
      <c r="AI136" s="343">
        <v>84</v>
      </c>
      <c r="AJ136" s="343">
        <v>0</v>
      </c>
      <c r="AK136" s="343">
        <v>0</v>
      </c>
      <c r="AL136" s="342" t="s">
        <v>2173</v>
      </c>
      <c r="AM136" s="342" t="s">
        <v>2461</v>
      </c>
      <c r="AN136" s="342" t="s">
        <v>2461</v>
      </c>
    </row>
    <row r="137" spans="1:40">
      <c r="A137" s="342" t="s">
        <v>2187</v>
      </c>
      <c r="B137" s="343">
        <v>0</v>
      </c>
      <c r="C137" s="343">
        <v>0</v>
      </c>
      <c r="D137" s="343">
        <v>19</v>
      </c>
      <c r="E137" s="343">
        <v>0</v>
      </c>
      <c r="F137" s="343">
        <v>477</v>
      </c>
      <c r="G137" s="343">
        <v>0</v>
      </c>
      <c r="H137" s="343">
        <v>14</v>
      </c>
      <c r="I137" s="343">
        <v>0</v>
      </c>
      <c r="J137" s="343">
        <v>510</v>
      </c>
      <c r="K137" s="343">
        <v>0</v>
      </c>
      <c r="L137" s="343">
        <v>514</v>
      </c>
      <c r="M137" s="343">
        <v>0</v>
      </c>
      <c r="N137" s="343">
        <v>0</v>
      </c>
      <c r="O137" s="343">
        <v>0</v>
      </c>
      <c r="P137" s="343">
        <v>0</v>
      </c>
      <c r="Q137" s="343">
        <v>0</v>
      </c>
      <c r="R137" s="343">
        <v>0</v>
      </c>
      <c r="S137" s="343">
        <v>0</v>
      </c>
      <c r="T137" s="343">
        <v>0</v>
      </c>
      <c r="U137" s="343">
        <v>0</v>
      </c>
      <c r="V137" s="343">
        <v>514</v>
      </c>
      <c r="W137" s="343">
        <v>0</v>
      </c>
      <c r="X137" s="343">
        <v>1024</v>
      </c>
      <c r="Y137" s="343">
        <v>0</v>
      </c>
      <c r="Z137" s="343">
        <v>0</v>
      </c>
      <c r="AA137" s="343">
        <v>0</v>
      </c>
      <c r="AB137" s="343">
        <v>0</v>
      </c>
      <c r="AC137" s="343">
        <v>0</v>
      </c>
      <c r="AD137" s="343">
        <v>0</v>
      </c>
      <c r="AE137" s="343">
        <v>0</v>
      </c>
      <c r="AF137" s="343">
        <v>0</v>
      </c>
      <c r="AG137" s="343">
        <v>0</v>
      </c>
      <c r="AH137" s="343">
        <v>0</v>
      </c>
      <c r="AI137" s="343">
        <v>0</v>
      </c>
      <c r="AJ137" s="343">
        <v>0</v>
      </c>
      <c r="AK137" s="343">
        <v>0</v>
      </c>
      <c r="AL137" s="342" t="s">
        <v>2185</v>
      </c>
      <c r="AM137" s="342" t="s">
        <v>2461</v>
      </c>
      <c r="AN137" s="342" t="s">
        <v>2461</v>
      </c>
    </row>
    <row r="138" spans="1:40">
      <c r="A138" s="342" t="s">
        <v>2202</v>
      </c>
      <c r="B138" s="343">
        <v>815</v>
      </c>
      <c r="C138" s="343">
        <v>0</v>
      </c>
      <c r="D138" s="343">
        <v>389</v>
      </c>
      <c r="E138" s="343">
        <v>0</v>
      </c>
      <c r="F138" s="343">
        <v>81</v>
      </c>
      <c r="G138" s="343">
        <v>0</v>
      </c>
      <c r="H138" s="343">
        <v>331</v>
      </c>
      <c r="I138" s="343">
        <v>0</v>
      </c>
      <c r="J138" s="343">
        <v>1616</v>
      </c>
      <c r="K138" s="343">
        <v>0</v>
      </c>
      <c r="L138" s="343">
        <v>817</v>
      </c>
      <c r="M138" s="343">
        <v>0</v>
      </c>
      <c r="N138" s="343">
        <v>0</v>
      </c>
      <c r="O138" s="343">
        <v>0</v>
      </c>
      <c r="P138" s="343">
        <v>0</v>
      </c>
      <c r="Q138" s="343">
        <v>0</v>
      </c>
      <c r="R138" s="343">
        <v>0</v>
      </c>
      <c r="S138" s="343">
        <v>0</v>
      </c>
      <c r="T138" s="343">
        <v>0</v>
      </c>
      <c r="U138" s="343">
        <v>0</v>
      </c>
      <c r="V138" s="343">
        <v>817</v>
      </c>
      <c r="W138" s="343">
        <v>0</v>
      </c>
      <c r="X138" s="343">
        <v>2433</v>
      </c>
      <c r="Y138" s="343">
        <v>0</v>
      </c>
      <c r="Z138" s="343">
        <v>0</v>
      </c>
      <c r="AA138" s="343">
        <v>0</v>
      </c>
      <c r="AB138" s="343">
        <v>0</v>
      </c>
      <c r="AC138" s="343">
        <v>0</v>
      </c>
      <c r="AD138" s="343">
        <v>39</v>
      </c>
      <c r="AE138" s="343">
        <v>0</v>
      </c>
      <c r="AF138" s="343">
        <v>0</v>
      </c>
      <c r="AG138" s="343">
        <v>0</v>
      </c>
      <c r="AH138" s="343">
        <v>39</v>
      </c>
      <c r="AI138" s="343">
        <v>0</v>
      </c>
      <c r="AJ138" s="343">
        <v>0</v>
      </c>
      <c r="AK138" s="343">
        <v>0</v>
      </c>
      <c r="AL138" s="342" t="s">
        <v>2200</v>
      </c>
      <c r="AM138" s="342" t="s">
        <v>2461</v>
      </c>
      <c r="AN138" s="342" t="s">
        <v>2461</v>
      </c>
    </row>
    <row r="139" spans="1:40">
      <c r="A139" s="342" t="s">
        <v>1260</v>
      </c>
      <c r="B139" s="343">
        <v>216</v>
      </c>
      <c r="C139" s="343">
        <v>0</v>
      </c>
      <c r="D139" s="343">
        <v>10100</v>
      </c>
      <c r="E139" s="343">
        <v>0</v>
      </c>
      <c r="F139" s="343">
        <v>124</v>
      </c>
      <c r="G139" s="343">
        <v>0</v>
      </c>
      <c r="H139" s="343">
        <v>0</v>
      </c>
      <c r="I139" s="343">
        <v>0</v>
      </c>
      <c r="J139" s="343">
        <v>10440</v>
      </c>
      <c r="K139" s="343">
        <v>0</v>
      </c>
      <c r="L139" s="343">
        <v>1201</v>
      </c>
      <c r="M139" s="343">
        <v>0</v>
      </c>
      <c r="N139" s="343">
        <v>0</v>
      </c>
      <c r="O139" s="343">
        <v>0</v>
      </c>
      <c r="P139" s="343">
        <v>0</v>
      </c>
      <c r="Q139" s="343">
        <v>0</v>
      </c>
      <c r="R139" s="343">
        <v>0</v>
      </c>
      <c r="S139" s="343">
        <v>0</v>
      </c>
      <c r="T139" s="343">
        <v>0</v>
      </c>
      <c r="U139" s="343">
        <v>0</v>
      </c>
      <c r="V139" s="343">
        <v>1201</v>
      </c>
      <c r="W139" s="343">
        <v>0</v>
      </c>
      <c r="X139" s="343">
        <v>11641</v>
      </c>
      <c r="Y139" s="343">
        <v>0</v>
      </c>
      <c r="Z139" s="343">
        <v>90</v>
      </c>
      <c r="AA139" s="343">
        <v>0</v>
      </c>
      <c r="AB139" s="343">
        <v>0</v>
      </c>
      <c r="AC139" s="343">
        <v>0</v>
      </c>
      <c r="AD139" s="343">
        <v>0</v>
      </c>
      <c r="AE139" s="343">
        <v>0</v>
      </c>
      <c r="AF139" s="343">
        <v>0</v>
      </c>
      <c r="AG139" s="343">
        <v>0</v>
      </c>
      <c r="AH139" s="343">
        <v>90</v>
      </c>
      <c r="AI139" s="343">
        <v>0</v>
      </c>
      <c r="AJ139" s="343">
        <v>0</v>
      </c>
      <c r="AK139" s="343">
        <v>0</v>
      </c>
      <c r="AL139" s="342" t="s">
        <v>1258</v>
      </c>
      <c r="AM139" s="342" t="s">
        <v>2461</v>
      </c>
      <c r="AN139" s="342" t="s">
        <v>2461</v>
      </c>
    </row>
    <row r="140" spans="1:40">
      <c r="A140" s="342" t="s">
        <v>1331</v>
      </c>
      <c r="B140" s="343">
        <v>335</v>
      </c>
      <c r="C140" s="343">
        <v>0</v>
      </c>
      <c r="D140" s="343">
        <v>1346</v>
      </c>
      <c r="E140" s="343">
        <v>0</v>
      </c>
      <c r="F140" s="343">
        <v>95</v>
      </c>
      <c r="G140" s="343">
        <v>0</v>
      </c>
      <c r="H140" s="343">
        <v>0</v>
      </c>
      <c r="I140" s="343">
        <v>0</v>
      </c>
      <c r="J140" s="343">
        <v>1776</v>
      </c>
      <c r="K140" s="343">
        <v>0</v>
      </c>
      <c r="L140" s="343">
        <v>397</v>
      </c>
      <c r="M140" s="343">
        <v>0</v>
      </c>
      <c r="N140" s="343">
        <v>0</v>
      </c>
      <c r="O140" s="343">
        <v>0</v>
      </c>
      <c r="P140" s="343">
        <v>0</v>
      </c>
      <c r="Q140" s="343">
        <v>0</v>
      </c>
      <c r="R140" s="343">
        <v>0</v>
      </c>
      <c r="S140" s="343">
        <v>0</v>
      </c>
      <c r="T140" s="343">
        <v>0</v>
      </c>
      <c r="U140" s="343">
        <v>0</v>
      </c>
      <c r="V140" s="343">
        <v>397</v>
      </c>
      <c r="W140" s="343">
        <v>0</v>
      </c>
      <c r="X140" s="343">
        <v>2173</v>
      </c>
      <c r="Y140" s="343">
        <v>0</v>
      </c>
      <c r="Z140" s="343">
        <v>0</v>
      </c>
      <c r="AA140" s="343">
        <v>0</v>
      </c>
      <c r="AB140" s="343">
        <v>0</v>
      </c>
      <c r="AC140" s="343">
        <v>0</v>
      </c>
      <c r="AD140" s="343">
        <v>0</v>
      </c>
      <c r="AE140" s="343">
        <v>0</v>
      </c>
      <c r="AF140" s="343">
        <v>0</v>
      </c>
      <c r="AG140" s="343">
        <v>0</v>
      </c>
      <c r="AH140" s="343">
        <v>0</v>
      </c>
      <c r="AI140" s="343">
        <v>0</v>
      </c>
      <c r="AJ140" s="343">
        <v>0</v>
      </c>
      <c r="AK140" s="343">
        <v>0</v>
      </c>
      <c r="AL140" s="342" t="s">
        <v>1329</v>
      </c>
      <c r="AM140" s="342" t="s">
        <v>2461</v>
      </c>
      <c r="AN140" s="342" t="s">
        <v>2461</v>
      </c>
    </row>
    <row r="141" spans="1:40">
      <c r="A141" s="342" t="s">
        <v>1519</v>
      </c>
      <c r="B141" s="343">
        <v>0</v>
      </c>
      <c r="C141" s="343">
        <v>0</v>
      </c>
      <c r="D141" s="343">
        <v>876</v>
      </c>
      <c r="E141" s="343">
        <v>0</v>
      </c>
      <c r="F141" s="343">
        <v>254</v>
      </c>
      <c r="G141" s="343">
        <v>0</v>
      </c>
      <c r="H141" s="343">
        <v>0</v>
      </c>
      <c r="I141" s="343">
        <v>0</v>
      </c>
      <c r="J141" s="343">
        <v>1130</v>
      </c>
      <c r="K141" s="343">
        <v>0</v>
      </c>
      <c r="L141" s="343">
        <v>722</v>
      </c>
      <c r="M141" s="343">
        <v>0</v>
      </c>
      <c r="N141" s="343">
        <v>0</v>
      </c>
      <c r="O141" s="343">
        <v>0</v>
      </c>
      <c r="P141" s="343">
        <v>0</v>
      </c>
      <c r="Q141" s="343">
        <v>0</v>
      </c>
      <c r="R141" s="343">
        <v>0</v>
      </c>
      <c r="S141" s="343">
        <v>0</v>
      </c>
      <c r="T141" s="343">
        <v>0</v>
      </c>
      <c r="U141" s="343">
        <v>0</v>
      </c>
      <c r="V141" s="343">
        <v>722</v>
      </c>
      <c r="W141" s="343">
        <v>0</v>
      </c>
      <c r="X141" s="343">
        <v>1852</v>
      </c>
      <c r="Y141" s="343">
        <v>0</v>
      </c>
      <c r="Z141" s="343">
        <v>312</v>
      </c>
      <c r="AA141" s="343">
        <v>0</v>
      </c>
      <c r="AB141" s="343">
        <v>0</v>
      </c>
      <c r="AC141" s="343">
        <v>0</v>
      </c>
      <c r="AD141" s="343">
        <v>0</v>
      </c>
      <c r="AE141" s="343">
        <v>0</v>
      </c>
      <c r="AF141" s="343">
        <v>0</v>
      </c>
      <c r="AG141" s="343">
        <v>0</v>
      </c>
      <c r="AH141" s="343">
        <v>312</v>
      </c>
      <c r="AI141" s="343">
        <v>0</v>
      </c>
      <c r="AJ141" s="343">
        <v>0</v>
      </c>
      <c r="AK141" s="343">
        <v>0</v>
      </c>
      <c r="AL141" s="342" t="s">
        <v>1517</v>
      </c>
      <c r="AM141" s="342" t="s">
        <v>2461</v>
      </c>
      <c r="AN141" s="342" t="s">
        <v>2461</v>
      </c>
    </row>
    <row r="142" spans="1:40">
      <c r="A142" s="342" t="s">
        <v>1639</v>
      </c>
      <c r="B142" s="343">
        <v>0</v>
      </c>
      <c r="C142" s="343">
        <v>0</v>
      </c>
      <c r="D142" s="343">
        <v>1925</v>
      </c>
      <c r="E142" s="343">
        <v>0</v>
      </c>
      <c r="F142" s="343">
        <v>46</v>
      </c>
      <c r="G142" s="343">
        <v>0</v>
      </c>
      <c r="H142" s="343">
        <v>224</v>
      </c>
      <c r="I142" s="343">
        <v>0</v>
      </c>
      <c r="J142" s="343">
        <v>2195</v>
      </c>
      <c r="K142" s="343">
        <v>0</v>
      </c>
      <c r="L142" s="343">
        <v>616</v>
      </c>
      <c r="M142" s="343">
        <v>0</v>
      </c>
      <c r="N142" s="343">
        <v>0</v>
      </c>
      <c r="O142" s="343">
        <v>0</v>
      </c>
      <c r="P142" s="343">
        <v>0</v>
      </c>
      <c r="Q142" s="343">
        <v>0</v>
      </c>
      <c r="R142" s="343">
        <v>0</v>
      </c>
      <c r="S142" s="343">
        <v>0</v>
      </c>
      <c r="T142" s="343">
        <v>0</v>
      </c>
      <c r="U142" s="343">
        <v>0</v>
      </c>
      <c r="V142" s="343">
        <v>616</v>
      </c>
      <c r="W142" s="343">
        <v>0</v>
      </c>
      <c r="X142" s="343">
        <v>2811</v>
      </c>
      <c r="Y142" s="343">
        <v>0</v>
      </c>
      <c r="Z142" s="343">
        <v>67</v>
      </c>
      <c r="AA142" s="343">
        <v>0</v>
      </c>
      <c r="AB142" s="343">
        <v>0</v>
      </c>
      <c r="AC142" s="343">
        <v>0</v>
      </c>
      <c r="AD142" s="343">
        <v>0</v>
      </c>
      <c r="AE142" s="343">
        <v>0</v>
      </c>
      <c r="AF142" s="343">
        <v>0</v>
      </c>
      <c r="AG142" s="343">
        <v>0</v>
      </c>
      <c r="AH142" s="343">
        <v>67</v>
      </c>
      <c r="AI142" s="343">
        <v>0</v>
      </c>
      <c r="AJ142" s="343">
        <v>0</v>
      </c>
      <c r="AK142" s="343">
        <v>0</v>
      </c>
      <c r="AL142" s="342" t="s">
        <v>1637</v>
      </c>
      <c r="AM142" s="342" t="s">
        <v>2461</v>
      </c>
      <c r="AN142" s="342" t="s">
        <v>2461</v>
      </c>
    </row>
    <row r="143" spans="1:40">
      <c r="A143" s="342" t="s">
        <v>1696</v>
      </c>
      <c r="B143" s="343">
        <v>0</v>
      </c>
      <c r="C143" s="343">
        <v>0</v>
      </c>
      <c r="D143" s="343">
        <v>2210</v>
      </c>
      <c r="E143" s="343">
        <v>1591</v>
      </c>
      <c r="F143" s="343">
        <v>793</v>
      </c>
      <c r="G143" s="343">
        <v>2</v>
      </c>
      <c r="H143" s="343">
        <v>1577</v>
      </c>
      <c r="I143" s="343">
        <v>1559</v>
      </c>
      <c r="J143" s="343">
        <v>4580</v>
      </c>
      <c r="K143" s="343">
        <v>3152</v>
      </c>
      <c r="L143" s="343">
        <v>1161</v>
      </c>
      <c r="M143" s="343">
        <v>0</v>
      </c>
      <c r="N143" s="343">
        <v>0</v>
      </c>
      <c r="O143" s="343">
        <v>0</v>
      </c>
      <c r="P143" s="343">
        <v>0</v>
      </c>
      <c r="Q143" s="343">
        <v>0</v>
      </c>
      <c r="R143" s="343">
        <v>0</v>
      </c>
      <c r="S143" s="343">
        <v>0</v>
      </c>
      <c r="T143" s="343">
        <v>0</v>
      </c>
      <c r="U143" s="343">
        <v>0</v>
      </c>
      <c r="V143" s="343">
        <v>1161</v>
      </c>
      <c r="W143" s="343">
        <v>0</v>
      </c>
      <c r="X143" s="343">
        <v>5741</v>
      </c>
      <c r="Y143" s="343">
        <v>3152</v>
      </c>
      <c r="Z143" s="343">
        <v>758</v>
      </c>
      <c r="AA143" s="343">
        <v>758</v>
      </c>
      <c r="AB143" s="343">
        <v>0</v>
      </c>
      <c r="AC143" s="343">
        <v>0</v>
      </c>
      <c r="AD143" s="343">
        <v>0</v>
      </c>
      <c r="AE143" s="343">
        <v>0</v>
      </c>
      <c r="AF143" s="343">
        <v>0</v>
      </c>
      <c r="AG143" s="343">
        <v>0</v>
      </c>
      <c r="AH143" s="343">
        <v>758</v>
      </c>
      <c r="AI143" s="343">
        <v>758</v>
      </c>
      <c r="AJ143" s="343">
        <v>0</v>
      </c>
      <c r="AK143" s="343">
        <v>0</v>
      </c>
      <c r="AL143" s="342" t="s">
        <v>1694</v>
      </c>
      <c r="AM143" s="342" t="s">
        <v>2461</v>
      </c>
      <c r="AN143" s="342" t="s">
        <v>2461</v>
      </c>
    </row>
    <row r="144" spans="1:40">
      <c r="A144" s="342" t="s">
        <v>1923</v>
      </c>
      <c r="B144" s="343">
        <v>0</v>
      </c>
      <c r="C144" s="343">
        <v>0</v>
      </c>
      <c r="D144" s="343">
        <v>331</v>
      </c>
      <c r="E144" s="343">
        <v>0</v>
      </c>
      <c r="F144" s="343">
        <v>132</v>
      </c>
      <c r="G144" s="343">
        <v>0</v>
      </c>
      <c r="H144" s="343">
        <v>0</v>
      </c>
      <c r="I144" s="343">
        <v>0</v>
      </c>
      <c r="J144" s="343">
        <v>463</v>
      </c>
      <c r="K144" s="343">
        <v>0</v>
      </c>
      <c r="L144" s="343">
        <v>1787</v>
      </c>
      <c r="M144" s="343">
        <v>0</v>
      </c>
      <c r="N144" s="343">
        <v>0</v>
      </c>
      <c r="O144" s="343">
        <v>0</v>
      </c>
      <c r="P144" s="343">
        <v>0</v>
      </c>
      <c r="Q144" s="343">
        <v>0</v>
      </c>
      <c r="R144" s="343">
        <v>0</v>
      </c>
      <c r="S144" s="343">
        <v>0</v>
      </c>
      <c r="T144" s="343">
        <v>0</v>
      </c>
      <c r="U144" s="343">
        <v>0</v>
      </c>
      <c r="V144" s="343">
        <v>1787</v>
      </c>
      <c r="W144" s="343">
        <v>0</v>
      </c>
      <c r="X144" s="343">
        <v>2250</v>
      </c>
      <c r="Y144" s="343">
        <v>0</v>
      </c>
      <c r="Z144" s="343">
        <v>231</v>
      </c>
      <c r="AA144" s="343">
        <v>0</v>
      </c>
      <c r="AB144" s="343">
        <v>0</v>
      </c>
      <c r="AC144" s="343">
        <v>0</v>
      </c>
      <c r="AD144" s="343">
        <v>0</v>
      </c>
      <c r="AE144" s="343">
        <v>0</v>
      </c>
      <c r="AF144" s="343">
        <v>0</v>
      </c>
      <c r="AG144" s="343">
        <v>0</v>
      </c>
      <c r="AH144" s="343">
        <v>231</v>
      </c>
      <c r="AI144" s="343">
        <v>0</v>
      </c>
      <c r="AJ144" s="343">
        <v>0</v>
      </c>
      <c r="AK144" s="343">
        <v>0</v>
      </c>
      <c r="AL144" s="342" t="s">
        <v>1921</v>
      </c>
      <c r="AM144" s="342" t="s">
        <v>2461</v>
      </c>
      <c r="AN144" s="342" t="s">
        <v>2461</v>
      </c>
    </row>
    <row r="145" spans="1:40">
      <c r="A145" s="342" t="s">
        <v>1935</v>
      </c>
      <c r="B145" s="343">
        <v>0</v>
      </c>
      <c r="C145" s="343">
        <v>0</v>
      </c>
      <c r="D145" s="343">
        <v>11014</v>
      </c>
      <c r="E145" s="343">
        <v>0</v>
      </c>
      <c r="F145" s="343">
        <v>302</v>
      </c>
      <c r="G145" s="343">
        <v>0</v>
      </c>
      <c r="H145" s="343">
        <v>0</v>
      </c>
      <c r="I145" s="343">
        <v>0</v>
      </c>
      <c r="J145" s="343">
        <v>11316</v>
      </c>
      <c r="K145" s="343">
        <v>0</v>
      </c>
      <c r="L145" s="343">
        <v>904</v>
      </c>
      <c r="M145" s="343">
        <v>0</v>
      </c>
      <c r="N145" s="343">
        <v>0</v>
      </c>
      <c r="O145" s="343">
        <v>0</v>
      </c>
      <c r="P145" s="343">
        <v>0</v>
      </c>
      <c r="Q145" s="343">
        <v>0</v>
      </c>
      <c r="R145" s="343">
        <v>0</v>
      </c>
      <c r="S145" s="343">
        <v>0</v>
      </c>
      <c r="T145" s="343">
        <v>0</v>
      </c>
      <c r="U145" s="343">
        <v>0</v>
      </c>
      <c r="V145" s="343">
        <v>904</v>
      </c>
      <c r="W145" s="343">
        <v>0</v>
      </c>
      <c r="X145" s="343">
        <v>12220</v>
      </c>
      <c r="Y145" s="343">
        <v>0</v>
      </c>
      <c r="Z145" s="343">
        <v>324</v>
      </c>
      <c r="AA145" s="343">
        <v>0</v>
      </c>
      <c r="AB145" s="343">
        <v>0</v>
      </c>
      <c r="AC145" s="343">
        <v>0</v>
      </c>
      <c r="AD145" s="343">
        <v>7</v>
      </c>
      <c r="AE145" s="343">
        <v>0</v>
      </c>
      <c r="AF145" s="343">
        <v>0</v>
      </c>
      <c r="AG145" s="343">
        <v>0</v>
      </c>
      <c r="AH145" s="343">
        <v>331</v>
      </c>
      <c r="AI145" s="343">
        <v>0</v>
      </c>
      <c r="AJ145" s="343">
        <v>0</v>
      </c>
      <c r="AK145" s="343">
        <v>0</v>
      </c>
      <c r="AL145" s="342" t="s">
        <v>1933</v>
      </c>
      <c r="AM145" s="342" t="s">
        <v>2461</v>
      </c>
      <c r="AN145" s="342" t="s">
        <v>2461</v>
      </c>
    </row>
    <row r="146" spans="1:40">
      <c r="A146" s="342" t="s">
        <v>1953</v>
      </c>
      <c r="B146" s="343">
        <v>0</v>
      </c>
      <c r="C146" s="343">
        <v>0</v>
      </c>
      <c r="D146" s="343">
        <v>230</v>
      </c>
      <c r="E146" s="343">
        <v>0</v>
      </c>
      <c r="F146" s="343">
        <v>106</v>
      </c>
      <c r="G146" s="343">
        <v>0</v>
      </c>
      <c r="H146" s="343">
        <v>26</v>
      </c>
      <c r="I146" s="343">
        <v>0</v>
      </c>
      <c r="J146" s="343">
        <v>362</v>
      </c>
      <c r="K146" s="343">
        <v>0</v>
      </c>
      <c r="L146" s="343">
        <v>215</v>
      </c>
      <c r="M146" s="343">
        <v>0</v>
      </c>
      <c r="N146" s="343">
        <v>0</v>
      </c>
      <c r="O146" s="343">
        <v>0</v>
      </c>
      <c r="P146" s="343">
        <v>0</v>
      </c>
      <c r="Q146" s="343">
        <v>0</v>
      </c>
      <c r="R146" s="343">
        <v>0</v>
      </c>
      <c r="S146" s="343">
        <v>0</v>
      </c>
      <c r="T146" s="343">
        <v>0</v>
      </c>
      <c r="U146" s="343">
        <v>0</v>
      </c>
      <c r="V146" s="343">
        <v>215</v>
      </c>
      <c r="W146" s="343">
        <v>0</v>
      </c>
      <c r="X146" s="343">
        <v>577</v>
      </c>
      <c r="Y146" s="343">
        <v>0</v>
      </c>
      <c r="Z146" s="343">
        <v>0</v>
      </c>
      <c r="AA146" s="343">
        <v>0</v>
      </c>
      <c r="AB146" s="343">
        <v>0</v>
      </c>
      <c r="AC146" s="343">
        <v>0</v>
      </c>
      <c r="AD146" s="343">
        <v>0</v>
      </c>
      <c r="AE146" s="343">
        <v>0</v>
      </c>
      <c r="AF146" s="343">
        <v>0</v>
      </c>
      <c r="AG146" s="343">
        <v>0</v>
      </c>
      <c r="AH146" s="343">
        <v>0</v>
      </c>
      <c r="AI146" s="343">
        <v>0</v>
      </c>
      <c r="AJ146" s="343">
        <v>0</v>
      </c>
      <c r="AK146" s="343">
        <v>0</v>
      </c>
      <c r="AL146" s="342" t="s">
        <v>1951</v>
      </c>
      <c r="AM146" s="342" t="s">
        <v>2461</v>
      </c>
      <c r="AN146" s="342" t="s">
        <v>2461</v>
      </c>
    </row>
    <row r="147" spans="1:40">
      <c r="A147" s="342" t="s">
        <v>1965</v>
      </c>
      <c r="B147" s="343">
        <v>93</v>
      </c>
      <c r="C147" s="343">
        <v>0</v>
      </c>
      <c r="D147" s="343">
        <v>785</v>
      </c>
      <c r="E147" s="343">
        <v>0</v>
      </c>
      <c r="F147" s="343">
        <v>1559</v>
      </c>
      <c r="G147" s="343">
        <v>0</v>
      </c>
      <c r="H147" s="343">
        <v>57</v>
      </c>
      <c r="I147" s="343">
        <v>0</v>
      </c>
      <c r="J147" s="343">
        <v>2494</v>
      </c>
      <c r="K147" s="343">
        <v>0</v>
      </c>
      <c r="L147" s="343">
        <v>923</v>
      </c>
      <c r="M147" s="343">
        <v>0</v>
      </c>
      <c r="N147" s="343">
        <v>0</v>
      </c>
      <c r="O147" s="343">
        <v>0</v>
      </c>
      <c r="P147" s="343">
        <v>0</v>
      </c>
      <c r="Q147" s="343">
        <v>0</v>
      </c>
      <c r="R147" s="343">
        <v>0</v>
      </c>
      <c r="S147" s="343">
        <v>0</v>
      </c>
      <c r="T147" s="343">
        <v>0</v>
      </c>
      <c r="U147" s="343">
        <v>0</v>
      </c>
      <c r="V147" s="343">
        <v>923</v>
      </c>
      <c r="W147" s="343">
        <v>0</v>
      </c>
      <c r="X147" s="343">
        <v>3417</v>
      </c>
      <c r="Y147" s="343">
        <v>0</v>
      </c>
      <c r="Z147" s="343">
        <v>61</v>
      </c>
      <c r="AA147" s="343">
        <v>0</v>
      </c>
      <c r="AB147" s="343">
        <v>0</v>
      </c>
      <c r="AC147" s="343">
        <v>0</v>
      </c>
      <c r="AD147" s="343">
        <v>245</v>
      </c>
      <c r="AE147" s="343">
        <v>0</v>
      </c>
      <c r="AF147" s="343">
        <v>0</v>
      </c>
      <c r="AG147" s="343">
        <v>0</v>
      </c>
      <c r="AH147" s="343">
        <v>306</v>
      </c>
      <c r="AI147" s="343">
        <v>0</v>
      </c>
      <c r="AJ147" s="343">
        <v>0</v>
      </c>
      <c r="AK147" s="343">
        <v>0</v>
      </c>
      <c r="AL147" s="342" t="s">
        <v>1963</v>
      </c>
      <c r="AM147" s="342" t="s">
        <v>2461</v>
      </c>
      <c r="AN147" s="342" t="s">
        <v>2461</v>
      </c>
    </row>
    <row r="148" spans="1:40">
      <c r="A148" s="342" t="s">
        <v>2046</v>
      </c>
      <c r="B148" s="343">
        <v>177</v>
      </c>
      <c r="C148" s="343">
        <v>0</v>
      </c>
      <c r="D148" s="343">
        <v>6039</v>
      </c>
      <c r="E148" s="343">
        <v>0</v>
      </c>
      <c r="F148" s="343">
        <v>297</v>
      </c>
      <c r="G148" s="343">
        <v>0</v>
      </c>
      <c r="H148" s="343">
        <v>26</v>
      </c>
      <c r="I148" s="343">
        <v>0</v>
      </c>
      <c r="J148" s="343">
        <v>6539</v>
      </c>
      <c r="K148" s="343">
        <v>0</v>
      </c>
      <c r="L148" s="343">
        <v>759</v>
      </c>
      <c r="M148" s="343">
        <v>0</v>
      </c>
      <c r="N148" s="343">
        <v>0</v>
      </c>
      <c r="O148" s="343">
        <v>0</v>
      </c>
      <c r="P148" s="343">
        <v>0</v>
      </c>
      <c r="Q148" s="343">
        <v>0</v>
      </c>
      <c r="R148" s="343">
        <v>0</v>
      </c>
      <c r="S148" s="343">
        <v>0</v>
      </c>
      <c r="T148" s="343">
        <v>0</v>
      </c>
      <c r="U148" s="343">
        <v>0</v>
      </c>
      <c r="V148" s="343">
        <v>759</v>
      </c>
      <c r="W148" s="343">
        <v>0</v>
      </c>
      <c r="X148" s="343">
        <v>7298</v>
      </c>
      <c r="Y148" s="343">
        <v>0</v>
      </c>
      <c r="Z148" s="343">
        <v>36</v>
      </c>
      <c r="AA148" s="343">
        <v>0</v>
      </c>
      <c r="AB148" s="343">
        <v>0</v>
      </c>
      <c r="AC148" s="343">
        <v>0</v>
      </c>
      <c r="AD148" s="343">
        <v>0</v>
      </c>
      <c r="AE148" s="343">
        <v>0</v>
      </c>
      <c r="AF148" s="343">
        <v>0</v>
      </c>
      <c r="AG148" s="343">
        <v>0</v>
      </c>
      <c r="AH148" s="343">
        <v>36</v>
      </c>
      <c r="AI148" s="343">
        <v>0</v>
      </c>
      <c r="AJ148" s="343">
        <v>0</v>
      </c>
      <c r="AK148" s="343">
        <v>0</v>
      </c>
      <c r="AL148" s="342" t="s">
        <v>2044</v>
      </c>
      <c r="AM148" s="342" t="s">
        <v>2461</v>
      </c>
      <c r="AN148" s="342" t="s">
        <v>2461</v>
      </c>
    </row>
    <row r="149" spans="1:40">
      <c r="A149" s="342" t="s">
        <v>2256</v>
      </c>
      <c r="B149" s="343">
        <v>18</v>
      </c>
      <c r="C149" s="343">
        <v>0</v>
      </c>
      <c r="D149" s="343">
        <v>7133</v>
      </c>
      <c r="E149" s="343">
        <v>5682</v>
      </c>
      <c r="F149" s="343">
        <v>375</v>
      </c>
      <c r="G149" s="343">
        <v>12</v>
      </c>
      <c r="H149" s="343">
        <v>0</v>
      </c>
      <c r="I149" s="343">
        <v>0</v>
      </c>
      <c r="J149" s="343">
        <v>7526</v>
      </c>
      <c r="K149" s="343">
        <v>5694</v>
      </c>
      <c r="L149" s="343">
        <v>656</v>
      </c>
      <c r="M149" s="343">
        <v>0</v>
      </c>
      <c r="N149" s="343">
        <v>0</v>
      </c>
      <c r="O149" s="343">
        <v>0</v>
      </c>
      <c r="P149" s="343">
        <v>0</v>
      </c>
      <c r="Q149" s="343">
        <v>0</v>
      </c>
      <c r="R149" s="343">
        <v>0</v>
      </c>
      <c r="S149" s="343">
        <v>0</v>
      </c>
      <c r="T149" s="343">
        <v>0</v>
      </c>
      <c r="U149" s="343">
        <v>0</v>
      </c>
      <c r="V149" s="343">
        <v>656</v>
      </c>
      <c r="W149" s="343">
        <v>0</v>
      </c>
      <c r="X149" s="343">
        <v>8182</v>
      </c>
      <c r="Y149" s="343">
        <v>5694</v>
      </c>
      <c r="Z149" s="343">
        <v>989</v>
      </c>
      <c r="AA149" s="343">
        <v>935</v>
      </c>
      <c r="AB149" s="343">
        <v>0</v>
      </c>
      <c r="AC149" s="343">
        <v>0</v>
      </c>
      <c r="AD149" s="343">
        <v>802</v>
      </c>
      <c r="AE149" s="343">
        <v>110</v>
      </c>
      <c r="AF149" s="343">
        <v>0</v>
      </c>
      <c r="AG149" s="343">
        <v>0</v>
      </c>
      <c r="AH149" s="343">
        <v>1791</v>
      </c>
      <c r="AI149" s="343">
        <v>1045</v>
      </c>
      <c r="AJ149" s="343">
        <v>0</v>
      </c>
      <c r="AK149" s="343">
        <v>0</v>
      </c>
      <c r="AL149" s="342" t="s">
        <v>2254</v>
      </c>
      <c r="AM149" s="342" t="s">
        <v>2461</v>
      </c>
      <c r="AN149" s="342" t="s">
        <v>2461</v>
      </c>
    </row>
    <row r="150" spans="1:40">
      <c r="A150" s="342" t="s">
        <v>2349</v>
      </c>
      <c r="B150" s="343">
        <v>0</v>
      </c>
      <c r="C150" s="343">
        <v>0</v>
      </c>
      <c r="D150" s="343">
        <v>4017</v>
      </c>
      <c r="E150" s="343">
        <v>0</v>
      </c>
      <c r="F150" s="343">
        <v>69</v>
      </c>
      <c r="G150" s="343">
        <v>0</v>
      </c>
      <c r="H150" s="343">
        <v>0</v>
      </c>
      <c r="I150" s="343">
        <v>0</v>
      </c>
      <c r="J150" s="343">
        <v>4086</v>
      </c>
      <c r="K150" s="343">
        <v>0</v>
      </c>
      <c r="L150" s="343">
        <v>1512</v>
      </c>
      <c r="M150" s="343">
        <v>0</v>
      </c>
      <c r="N150" s="343">
        <v>40</v>
      </c>
      <c r="O150" s="343">
        <v>0</v>
      </c>
      <c r="P150" s="343">
        <v>0</v>
      </c>
      <c r="Q150" s="343">
        <v>0</v>
      </c>
      <c r="R150" s="343">
        <v>0</v>
      </c>
      <c r="S150" s="343">
        <v>0</v>
      </c>
      <c r="T150" s="343">
        <v>0</v>
      </c>
      <c r="U150" s="343">
        <v>0</v>
      </c>
      <c r="V150" s="343">
        <v>1512</v>
      </c>
      <c r="W150" s="343">
        <v>0</v>
      </c>
      <c r="X150" s="343">
        <v>5598</v>
      </c>
      <c r="Y150" s="343">
        <v>0</v>
      </c>
      <c r="Z150" s="343">
        <v>0</v>
      </c>
      <c r="AA150" s="343">
        <v>0</v>
      </c>
      <c r="AB150" s="343">
        <v>0</v>
      </c>
      <c r="AC150" s="343">
        <v>0</v>
      </c>
      <c r="AD150" s="343">
        <v>0</v>
      </c>
      <c r="AE150" s="343">
        <v>0</v>
      </c>
      <c r="AF150" s="343">
        <v>0</v>
      </c>
      <c r="AG150" s="343">
        <v>0</v>
      </c>
      <c r="AH150" s="343">
        <v>0</v>
      </c>
      <c r="AI150" s="343">
        <v>0</v>
      </c>
      <c r="AJ150" s="343">
        <v>0</v>
      </c>
      <c r="AK150" s="343">
        <v>0</v>
      </c>
      <c r="AL150" s="342" t="s">
        <v>2347</v>
      </c>
      <c r="AM150" s="342" t="s">
        <v>2461</v>
      </c>
      <c r="AN150" s="342" t="s">
        <v>2461</v>
      </c>
    </row>
    <row r="151" spans="1:40">
      <c r="A151" s="342" t="s">
        <v>1194</v>
      </c>
      <c r="B151" s="343">
        <v>0</v>
      </c>
      <c r="C151" s="343">
        <v>0</v>
      </c>
      <c r="D151" s="343">
        <v>522</v>
      </c>
      <c r="E151" s="343">
        <v>0</v>
      </c>
      <c r="F151" s="343">
        <v>474</v>
      </c>
      <c r="G151" s="343">
        <v>0</v>
      </c>
      <c r="H151" s="343">
        <v>25</v>
      </c>
      <c r="I151" s="343">
        <v>0</v>
      </c>
      <c r="J151" s="343">
        <v>1021</v>
      </c>
      <c r="K151" s="343">
        <v>0</v>
      </c>
      <c r="L151" s="343">
        <v>692</v>
      </c>
      <c r="M151" s="343">
        <v>0</v>
      </c>
      <c r="N151" s="343">
        <v>0</v>
      </c>
      <c r="O151" s="343">
        <v>0</v>
      </c>
      <c r="P151" s="343">
        <v>0</v>
      </c>
      <c r="Q151" s="343">
        <v>0</v>
      </c>
      <c r="R151" s="343">
        <v>0</v>
      </c>
      <c r="S151" s="343">
        <v>0</v>
      </c>
      <c r="T151" s="343">
        <v>0</v>
      </c>
      <c r="U151" s="343">
        <v>0</v>
      </c>
      <c r="V151" s="343">
        <v>692</v>
      </c>
      <c r="W151" s="343">
        <v>0</v>
      </c>
      <c r="X151" s="343">
        <v>1713</v>
      </c>
      <c r="Y151" s="343">
        <v>0</v>
      </c>
      <c r="Z151" s="343">
        <v>18</v>
      </c>
      <c r="AA151" s="343">
        <v>0</v>
      </c>
      <c r="AB151" s="343">
        <v>0</v>
      </c>
      <c r="AC151" s="343">
        <v>0</v>
      </c>
      <c r="AD151" s="343">
        <v>0</v>
      </c>
      <c r="AE151" s="343">
        <v>0</v>
      </c>
      <c r="AF151" s="343">
        <v>0</v>
      </c>
      <c r="AG151" s="343">
        <v>0</v>
      </c>
      <c r="AH151" s="343">
        <v>18</v>
      </c>
      <c r="AI151" s="343">
        <v>0</v>
      </c>
      <c r="AJ151" s="343">
        <v>0</v>
      </c>
      <c r="AK151" s="343">
        <v>0</v>
      </c>
      <c r="AL151" s="342" t="s">
        <v>1192</v>
      </c>
      <c r="AM151" s="342" t="s">
        <v>2461</v>
      </c>
      <c r="AN151" s="342" t="s">
        <v>2461</v>
      </c>
    </row>
    <row r="152" spans="1:40">
      <c r="A152" s="342" t="s">
        <v>1301</v>
      </c>
      <c r="B152" s="343">
        <v>212</v>
      </c>
      <c r="C152" s="343">
        <v>212</v>
      </c>
      <c r="D152" s="343">
        <v>2185</v>
      </c>
      <c r="E152" s="343">
        <v>1585</v>
      </c>
      <c r="F152" s="343">
        <v>95</v>
      </c>
      <c r="G152" s="343">
        <v>0</v>
      </c>
      <c r="H152" s="343">
        <v>101</v>
      </c>
      <c r="I152" s="343">
        <v>21</v>
      </c>
      <c r="J152" s="343">
        <v>2593</v>
      </c>
      <c r="K152" s="343">
        <v>1818</v>
      </c>
      <c r="L152" s="343">
        <v>684</v>
      </c>
      <c r="M152" s="343">
        <v>0</v>
      </c>
      <c r="N152" s="343">
        <v>0</v>
      </c>
      <c r="O152" s="343">
        <v>0</v>
      </c>
      <c r="P152" s="343">
        <v>0</v>
      </c>
      <c r="Q152" s="343">
        <v>0</v>
      </c>
      <c r="R152" s="343">
        <v>0</v>
      </c>
      <c r="S152" s="343">
        <v>0</v>
      </c>
      <c r="T152" s="343">
        <v>0</v>
      </c>
      <c r="U152" s="343">
        <v>0</v>
      </c>
      <c r="V152" s="343">
        <v>684</v>
      </c>
      <c r="W152" s="343">
        <v>0</v>
      </c>
      <c r="X152" s="343">
        <v>3277</v>
      </c>
      <c r="Y152" s="343">
        <v>1818</v>
      </c>
      <c r="Z152" s="343">
        <v>651</v>
      </c>
      <c r="AA152" s="343">
        <v>651</v>
      </c>
      <c r="AB152" s="343">
        <v>0</v>
      </c>
      <c r="AC152" s="343">
        <v>0</v>
      </c>
      <c r="AD152" s="343">
        <v>0</v>
      </c>
      <c r="AE152" s="343">
        <v>0</v>
      </c>
      <c r="AF152" s="343">
        <v>0</v>
      </c>
      <c r="AG152" s="343">
        <v>0</v>
      </c>
      <c r="AH152" s="343">
        <v>651</v>
      </c>
      <c r="AI152" s="343">
        <v>651</v>
      </c>
      <c r="AJ152" s="343">
        <v>0</v>
      </c>
      <c r="AK152" s="343">
        <v>0</v>
      </c>
      <c r="AL152" s="342" t="s">
        <v>1299</v>
      </c>
      <c r="AM152" s="342" t="s">
        <v>2461</v>
      </c>
      <c r="AN152" s="342" t="s">
        <v>2461</v>
      </c>
    </row>
    <row r="153" spans="1:40">
      <c r="A153" s="342" t="s">
        <v>1573</v>
      </c>
      <c r="B153" s="343">
        <v>0</v>
      </c>
      <c r="C153" s="343">
        <v>0</v>
      </c>
      <c r="D153" s="343">
        <v>216</v>
      </c>
      <c r="E153" s="343">
        <v>0</v>
      </c>
      <c r="F153" s="343">
        <v>2</v>
      </c>
      <c r="G153" s="343">
        <v>0</v>
      </c>
      <c r="H153" s="343">
        <v>624</v>
      </c>
      <c r="I153" s="343">
        <v>0</v>
      </c>
      <c r="J153" s="343">
        <v>842</v>
      </c>
      <c r="K153" s="343">
        <v>0</v>
      </c>
      <c r="L153" s="343">
        <v>562</v>
      </c>
      <c r="M153" s="343">
        <v>0</v>
      </c>
      <c r="N153" s="343">
        <v>0</v>
      </c>
      <c r="O153" s="343">
        <v>0</v>
      </c>
      <c r="P153" s="343">
        <v>0</v>
      </c>
      <c r="Q153" s="343">
        <v>0</v>
      </c>
      <c r="R153" s="343">
        <v>0</v>
      </c>
      <c r="S153" s="343">
        <v>0</v>
      </c>
      <c r="T153" s="343">
        <v>0</v>
      </c>
      <c r="U153" s="343">
        <v>0</v>
      </c>
      <c r="V153" s="343">
        <v>562</v>
      </c>
      <c r="W153" s="343">
        <v>0</v>
      </c>
      <c r="X153" s="343">
        <v>1404</v>
      </c>
      <c r="Y153" s="343">
        <v>0</v>
      </c>
      <c r="Z153" s="343">
        <v>0</v>
      </c>
      <c r="AA153" s="343">
        <v>0</v>
      </c>
      <c r="AB153" s="343">
        <v>0</v>
      </c>
      <c r="AC153" s="343">
        <v>0</v>
      </c>
      <c r="AD153" s="343">
        <v>0</v>
      </c>
      <c r="AE153" s="343">
        <v>0</v>
      </c>
      <c r="AF153" s="343">
        <v>0</v>
      </c>
      <c r="AG153" s="343">
        <v>0</v>
      </c>
      <c r="AH153" s="343">
        <v>0</v>
      </c>
      <c r="AI153" s="343">
        <v>0</v>
      </c>
      <c r="AJ153" s="343">
        <v>0</v>
      </c>
      <c r="AK153" s="343">
        <v>0</v>
      </c>
      <c r="AL153" s="342" t="s">
        <v>1571</v>
      </c>
      <c r="AM153" s="342" t="s">
        <v>2461</v>
      </c>
      <c r="AN153" s="342" t="s">
        <v>2461</v>
      </c>
    </row>
    <row r="154" spans="1:40">
      <c r="A154" s="342" t="s">
        <v>1621</v>
      </c>
      <c r="B154" s="343">
        <v>0</v>
      </c>
      <c r="C154" s="343">
        <v>0</v>
      </c>
      <c r="D154" s="343">
        <v>3386</v>
      </c>
      <c r="E154" s="343">
        <v>2940</v>
      </c>
      <c r="F154" s="343">
        <v>274</v>
      </c>
      <c r="G154" s="343">
        <v>116</v>
      </c>
      <c r="H154" s="343">
        <v>215</v>
      </c>
      <c r="I154" s="343">
        <v>0</v>
      </c>
      <c r="J154" s="343">
        <v>3875</v>
      </c>
      <c r="K154" s="343">
        <v>3056</v>
      </c>
      <c r="L154" s="343">
        <v>300</v>
      </c>
      <c r="M154" s="343">
        <v>0</v>
      </c>
      <c r="N154" s="343">
        <v>58</v>
      </c>
      <c r="O154" s="343">
        <v>0</v>
      </c>
      <c r="P154" s="343">
        <v>3554</v>
      </c>
      <c r="Q154" s="343">
        <v>0</v>
      </c>
      <c r="R154" s="343">
        <v>0</v>
      </c>
      <c r="S154" s="343">
        <v>0</v>
      </c>
      <c r="T154" s="343">
        <v>0</v>
      </c>
      <c r="U154" s="343">
        <v>0</v>
      </c>
      <c r="V154" s="343">
        <v>3854</v>
      </c>
      <c r="W154" s="343">
        <v>0</v>
      </c>
      <c r="X154" s="343">
        <v>7729</v>
      </c>
      <c r="Y154" s="343">
        <v>3056</v>
      </c>
      <c r="Z154" s="343">
        <v>600</v>
      </c>
      <c r="AA154" s="343">
        <v>600</v>
      </c>
      <c r="AB154" s="343">
        <v>0</v>
      </c>
      <c r="AC154" s="343">
        <v>0</v>
      </c>
      <c r="AD154" s="343">
        <v>0</v>
      </c>
      <c r="AE154" s="343">
        <v>0</v>
      </c>
      <c r="AF154" s="343">
        <v>0</v>
      </c>
      <c r="AG154" s="343">
        <v>0</v>
      </c>
      <c r="AH154" s="343">
        <v>600</v>
      </c>
      <c r="AI154" s="343">
        <v>600</v>
      </c>
      <c r="AJ154" s="343">
        <v>0</v>
      </c>
      <c r="AK154" s="343">
        <v>0</v>
      </c>
      <c r="AL154" s="342" t="s">
        <v>1619</v>
      </c>
      <c r="AM154" s="342" t="s">
        <v>2461</v>
      </c>
      <c r="AN154" s="342" t="s">
        <v>2461</v>
      </c>
    </row>
    <row r="155" spans="1:40">
      <c r="A155" s="342" t="s">
        <v>1761</v>
      </c>
      <c r="B155" s="343">
        <v>0</v>
      </c>
      <c r="C155" s="343">
        <v>0</v>
      </c>
      <c r="D155" s="343">
        <v>1207</v>
      </c>
      <c r="E155" s="343">
        <v>1168</v>
      </c>
      <c r="F155" s="343">
        <v>148</v>
      </c>
      <c r="G155" s="343">
        <v>0</v>
      </c>
      <c r="H155" s="343">
        <v>0</v>
      </c>
      <c r="I155" s="343">
        <v>0</v>
      </c>
      <c r="J155" s="343">
        <v>1355</v>
      </c>
      <c r="K155" s="343">
        <v>1168</v>
      </c>
      <c r="L155" s="343">
        <v>93</v>
      </c>
      <c r="M155" s="343">
        <v>0</v>
      </c>
      <c r="N155" s="343">
        <v>0</v>
      </c>
      <c r="O155" s="343">
        <v>0</v>
      </c>
      <c r="P155" s="343">
        <v>0</v>
      </c>
      <c r="Q155" s="343">
        <v>0</v>
      </c>
      <c r="R155" s="343">
        <v>0</v>
      </c>
      <c r="S155" s="343">
        <v>0</v>
      </c>
      <c r="T155" s="343">
        <v>0</v>
      </c>
      <c r="U155" s="343">
        <v>0</v>
      </c>
      <c r="V155" s="343">
        <v>93</v>
      </c>
      <c r="W155" s="343">
        <v>0</v>
      </c>
      <c r="X155" s="343">
        <v>1448</v>
      </c>
      <c r="Y155" s="343">
        <v>1168</v>
      </c>
      <c r="Z155" s="343">
        <v>717</v>
      </c>
      <c r="AA155" s="343">
        <v>454</v>
      </c>
      <c r="AB155" s="343">
        <v>0</v>
      </c>
      <c r="AC155" s="343">
        <v>0</v>
      </c>
      <c r="AD155" s="343">
        <v>0</v>
      </c>
      <c r="AE155" s="343">
        <v>0</v>
      </c>
      <c r="AF155" s="343">
        <v>0</v>
      </c>
      <c r="AG155" s="343">
        <v>0</v>
      </c>
      <c r="AH155" s="343">
        <v>717</v>
      </c>
      <c r="AI155" s="343">
        <v>454</v>
      </c>
      <c r="AJ155" s="343">
        <v>0</v>
      </c>
      <c r="AK155" s="343">
        <v>0</v>
      </c>
      <c r="AL155" s="342" t="s">
        <v>1759</v>
      </c>
      <c r="AM155" s="342" t="s">
        <v>2461</v>
      </c>
      <c r="AN155" s="342" t="s">
        <v>2461</v>
      </c>
    </row>
    <row r="156" spans="1:40">
      <c r="A156" s="342" t="s">
        <v>1860</v>
      </c>
      <c r="B156" s="343">
        <v>8</v>
      </c>
      <c r="C156" s="343">
        <v>8</v>
      </c>
      <c r="D156" s="343">
        <v>2616</v>
      </c>
      <c r="E156" s="343">
        <v>1720</v>
      </c>
      <c r="F156" s="343">
        <v>1530</v>
      </c>
      <c r="G156" s="343">
        <v>0</v>
      </c>
      <c r="H156" s="343">
        <v>106</v>
      </c>
      <c r="I156" s="343">
        <v>48</v>
      </c>
      <c r="J156" s="343">
        <v>4260</v>
      </c>
      <c r="K156" s="343">
        <v>1776</v>
      </c>
      <c r="L156" s="343">
        <v>180</v>
      </c>
      <c r="M156" s="343">
        <v>0</v>
      </c>
      <c r="N156" s="343">
        <v>0</v>
      </c>
      <c r="O156" s="343">
        <v>0</v>
      </c>
      <c r="P156" s="343">
        <v>0</v>
      </c>
      <c r="Q156" s="343">
        <v>0</v>
      </c>
      <c r="R156" s="343">
        <v>0</v>
      </c>
      <c r="S156" s="343">
        <v>0</v>
      </c>
      <c r="T156" s="343">
        <v>0</v>
      </c>
      <c r="U156" s="343">
        <v>0</v>
      </c>
      <c r="V156" s="343">
        <v>180</v>
      </c>
      <c r="W156" s="343">
        <v>0</v>
      </c>
      <c r="X156" s="343">
        <v>4440</v>
      </c>
      <c r="Y156" s="343">
        <v>1776</v>
      </c>
      <c r="Z156" s="343">
        <v>674</v>
      </c>
      <c r="AA156" s="343">
        <v>674</v>
      </c>
      <c r="AB156" s="343">
        <v>0</v>
      </c>
      <c r="AC156" s="343">
        <v>0</v>
      </c>
      <c r="AD156" s="343">
        <v>0</v>
      </c>
      <c r="AE156" s="343">
        <v>0</v>
      </c>
      <c r="AF156" s="343">
        <v>0</v>
      </c>
      <c r="AG156" s="343">
        <v>0</v>
      </c>
      <c r="AH156" s="343">
        <v>674</v>
      </c>
      <c r="AI156" s="343">
        <v>674</v>
      </c>
      <c r="AJ156" s="343">
        <v>0</v>
      </c>
      <c r="AK156" s="343">
        <v>0</v>
      </c>
      <c r="AL156" s="342" t="s">
        <v>1858</v>
      </c>
      <c r="AM156" s="342" t="s">
        <v>2461</v>
      </c>
      <c r="AN156" s="342" t="s">
        <v>2461</v>
      </c>
    </row>
    <row r="157" spans="1:40">
      <c r="A157" s="342" t="s">
        <v>1908</v>
      </c>
      <c r="B157" s="343">
        <v>7</v>
      </c>
      <c r="C157" s="343">
        <v>7</v>
      </c>
      <c r="D157" s="343">
        <v>1074</v>
      </c>
      <c r="E157" s="343">
        <v>272</v>
      </c>
      <c r="F157" s="343">
        <v>176</v>
      </c>
      <c r="G157" s="343">
        <v>91</v>
      </c>
      <c r="H157" s="343">
        <v>32</v>
      </c>
      <c r="I157" s="343">
        <v>0</v>
      </c>
      <c r="J157" s="343">
        <v>1289</v>
      </c>
      <c r="K157" s="343">
        <v>370</v>
      </c>
      <c r="L157" s="343">
        <v>15</v>
      </c>
      <c r="M157" s="343">
        <v>0</v>
      </c>
      <c r="N157" s="343">
        <v>0</v>
      </c>
      <c r="O157" s="343">
        <v>0</v>
      </c>
      <c r="P157" s="343">
        <v>0</v>
      </c>
      <c r="Q157" s="343">
        <v>0</v>
      </c>
      <c r="R157" s="343">
        <v>0</v>
      </c>
      <c r="S157" s="343">
        <v>0</v>
      </c>
      <c r="T157" s="343">
        <v>0</v>
      </c>
      <c r="U157" s="343">
        <v>0</v>
      </c>
      <c r="V157" s="343">
        <v>15</v>
      </c>
      <c r="W157" s="343">
        <v>0</v>
      </c>
      <c r="X157" s="343">
        <v>1304</v>
      </c>
      <c r="Y157" s="343">
        <v>370</v>
      </c>
      <c r="Z157" s="343">
        <v>161</v>
      </c>
      <c r="AA157" s="343">
        <v>143</v>
      </c>
      <c r="AB157" s="343">
        <v>0</v>
      </c>
      <c r="AC157" s="343">
        <v>0</v>
      </c>
      <c r="AD157" s="343">
        <v>0</v>
      </c>
      <c r="AE157" s="343">
        <v>0</v>
      </c>
      <c r="AF157" s="343">
        <v>0</v>
      </c>
      <c r="AG157" s="343">
        <v>0</v>
      </c>
      <c r="AH157" s="343">
        <v>161</v>
      </c>
      <c r="AI157" s="343">
        <v>143</v>
      </c>
      <c r="AJ157" s="343">
        <v>0</v>
      </c>
      <c r="AK157" s="343">
        <v>0</v>
      </c>
      <c r="AL157" s="342" t="s">
        <v>1906</v>
      </c>
      <c r="AM157" s="342" t="s">
        <v>2461</v>
      </c>
      <c r="AN157" s="342" t="s">
        <v>2461</v>
      </c>
    </row>
    <row r="158" spans="1:40">
      <c r="A158" s="342" t="s">
        <v>1209</v>
      </c>
      <c r="B158" s="343">
        <v>9</v>
      </c>
      <c r="C158" s="343">
        <v>0</v>
      </c>
      <c r="D158" s="343">
        <v>679</v>
      </c>
      <c r="E158" s="343">
        <v>0</v>
      </c>
      <c r="F158" s="343">
        <v>67</v>
      </c>
      <c r="G158" s="343">
        <v>0</v>
      </c>
      <c r="H158" s="343">
        <v>5</v>
      </c>
      <c r="I158" s="343">
        <v>0</v>
      </c>
      <c r="J158" s="343">
        <v>760</v>
      </c>
      <c r="K158" s="343">
        <v>0</v>
      </c>
      <c r="L158" s="343">
        <v>176</v>
      </c>
      <c r="M158" s="343">
        <v>0</v>
      </c>
      <c r="N158" s="343">
        <v>0</v>
      </c>
      <c r="O158" s="343">
        <v>0</v>
      </c>
      <c r="P158" s="343">
        <v>0</v>
      </c>
      <c r="Q158" s="343">
        <v>0</v>
      </c>
      <c r="R158" s="343">
        <v>0</v>
      </c>
      <c r="S158" s="343">
        <v>0</v>
      </c>
      <c r="T158" s="343">
        <v>0</v>
      </c>
      <c r="U158" s="343">
        <v>0</v>
      </c>
      <c r="V158" s="343">
        <v>176</v>
      </c>
      <c r="W158" s="343">
        <v>0</v>
      </c>
      <c r="X158" s="343">
        <v>936</v>
      </c>
      <c r="Y158" s="343">
        <v>0</v>
      </c>
      <c r="Z158" s="343">
        <v>0</v>
      </c>
      <c r="AA158" s="343">
        <v>0</v>
      </c>
      <c r="AB158" s="343">
        <v>0</v>
      </c>
      <c r="AC158" s="343">
        <v>0</v>
      </c>
      <c r="AD158" s="343">
        <v>0</v>
      </c>
      <c r="AE158" s="343">
        <v>0</v>
      </c>
      <c r="AF158" s="343">
        <v>0</v>
      </c>
      <c r="AG158" s="343">
        <v>0</v>
      </c>
      <c r="AH158" s="343">
        <v>0</v>
      </c>
      <c r="AI158" s="343">
        <v>0</v>
      </c>
      <c r="AJ158" s="343">
        <v>0</v>
      </c>
      <c r="AK158" s="343">
        <v>0</v>
      </c>
      <c r="AL158" s="342" t="s">
        <v>1207</v>
      </c>
      <c r="AM158" s="342" t="s">
        <v>2461</v>
      </c>
      <c r="AN158" s="342" t="s">
        <v>2461</v>
      </c>
    </row>
    <row r="159" spans="1:40">
      <c r="A159" s="342" t="s">
        <v>1449</v>
      </c>
      <c r="B159" s="343">
        <v>0</v>
      </c>
      <c r="C159" s="343">
        <v>0</v>
      </c>
      <c r="D159" s="343">
        <v>6723</v>
      </c>
      <c r="E159" s="343">
        <v>0</v>
      </c>
      <c r="F159" s="343">
        <v>265</v>
      </c>
      <c r="G159" s="343">
        <v>0</v>
      </c>
      <c r="H159" s="343">
        <v>0</v>
      </c>
      <c r="I159" s="343">
        <v>0</v>
      </c>
      <c r="J159" s="343">
        <v>6988</v>
      </c>
      <c r="K159" s="343">
        <v>0</v>
      </c>
      <c r="L159" s="343">
        <v>4022</v>
      </c>
      <c r="M159" s="343">
        <v>0</v>
      </c>
      <c r="N159" s="343">
        <v>0</v>
      </c>
      <c r="O159" s="343">
        <v>0</v>
      </c>
      <c r="P159" s="343">
        <v>0</v>
      </c>
      <c r="Q159" s="343">
        <v>0</v>
      </c>
      <c r="R159" s="343">
        <v>0</v>
      </c>
      <c r="S159" s="343">
        <v>0</v>
      </c>
      <c r="T159" s="343">
        <v>0</v>
      </c>
      <c r="U159" s="343">
        <v>0</v>
      </c>
      <c r="V159" s="343">
        <v>4022</v>
      </c>
      <c r="W159" s="343">
        <v>0</v>
      </c>
      <c r="X159" s="343">
        <v>11010</v>
      </c>
      <c r="Y159" s="343">
        <v>0</v>
      </c>
      <c r="Z159" s="343">
        <v>251</v>
      </c>
      <c r="AA159" s="343">
        <v>0</v>
      </c>
      <c r="AB159" s="343">
        <v>0</v>
      </c>
      <c r="AC159" s="343">
        <v>0</v>
      </c>
      <c r="AD159" s="343">
        <v>0</v>
      </c>
      <c r="AE159" s="343">
        <v>0</v>
      </c>
      <c r="AF159" s="343">
        <v>0</v>
      </c>
      <c r="AG159" s="343">
        <v>0</v>
      </c>
      <c r="AH159" s="343">
        <v>251</v>
      </c>
      <c r="AI159" s="343">
        <v>0</v>
      </c>
      <c r="AJ159" s="343">
        <v>0</v>
      </c>
      <c r="AK159" s="343">
        <v>0</v>
      </c>
      <c r="AL159" s="342" t="s">
        <v>1447</v>
      </c>
      <c r="AM159" s="342" t="s">
        <v>2461</v>
      </c>
      <c r="AN159" s="342" t="s">
        <v>2461</v>
      </c>
    </row>
    <row r="160" spans="1:40">
      <c r="A160" s="342" t="s">
        <v>1725</v>
      </c>
      <c r="B160" s="343">
        <v>1170</v>
      </c>
      <c r="C160" s="343">
        <v>1170</v>
      </c>
      <c r="D160" s="343">
        <v>6298</v>
      </c>
      <c r="E160" s="343">
        <v>2521</v>
      </c>
      <c r="F160" s="343">
        <v>7</v>
      </c>
      <c r="G160" s="343">
        <v>7</v>
      </c>
      <c r="H160" s="343">
        <v>260</v>
      </c>
      <c r="I160" s="343">
        <v>250</v>
      </c>
      <c r="J160" s="343">
        <v>7735</v>
      </c>
      <c r="K160" s="343">
        <v>3948</v>
      </c>
      <c r="L160" s="343">
        <v>1373</v>
      </c>
      <c r="M160" s="343">
        <v>0</v>
      </c>
      <c r="N160" s="343">
        <v>0</v>
      </c>
      <c r="O160" s="343">
        <v>0</v>
      </c>
      <c r="P160" s="343">
        <v>0</v>
      </c>
      <c r="Q160" s="343">
        <v>0</v>
      </c>
      <c r="R160" s="343">
        <v>0</v>
      </c>
      <c r="S160" s="343">
        <v>0</v>
      </c>
      <c r="T160" s="343">
        <v>0</v>
      </c>
      <c r="U160" s="343">
        <v>0</v>
      </c>
      <c r="V160" s="343">
        <v>1373</v>
      </c>
      <c r="W160" s="343">
        <v>0</v>
      </c>
      <c r="X160" s="343">
        <v>9108</v>
      </c>
      <c r="Y160" s="343">
        <v>3948</v>
      </c>
      <c r="Z160" s="343">
        <v>2387</v>
      </c>
      <c r="AA160" s="343">
        <v>736</v>
      </c>
      <c r="AB160" s="343">
        <v>0</v>
      </c>
      <c r="AC160" s="343">
        <v>0</v>
      </c>
      <c r="AD160" s="343">
        <v>0</v>
      </c>
      <c r="AE160" s="343">
        <v>0</v>
      </c>
      <c r="AF160" s="343">
        <v>0</v>
      </c>
      <c r="AG160" s="343">
        <v>0</v>
      </c>
      <c r="AH160" s="343">
        <v>2387</v>
      </c>
      <c r="AI160" s="343">
        <v>736</v>
      </c>
      <c r="AJ160" s="343">
        <v>0</v>
      </c>
      <c r="AK160" s="343">
        <v>0</v>
      </c>
      <c r="AL160" s="342" t="s">
        <v>1723</v>
      </c>
      <c r="AM160" s="342" t="s">
        <v>2461</v>
      </c>
      <c r="AN160" s="342" t="s">
        <v>2461</v>
      </c>
    </row>
    <row r="161" spans="1:40">
      <c r="A161" s="342" t="s">
        <v>1833</v>
      </c>
      <c r="B161" s="343">
        <v>602</v>
      </c>
      <c r="C161" s="343">
        <v>602</v>
      </c>
      <c r="D161" s="343">
        <v>5847</v>
      </c>
      <c r="E161" s="343">
        <v>1483</v>
      </c>
      <c r="F161" s="343">
        <v>60</v>
      </c>
      <c r="G161" s="343">
        <v>0</v>
      </c>
      <c r="H161" s="343">
        <v>0</v>
      </c>
      <c r="I161" s="343">
        <v>0</v>
      </c>
      <c r="J161" s="343">
        <v>6509</v>
      </c>
      <c r="K161" s="343">
        <v>2085</v>
      </c>
      <c r="L161" s="343">
        <v>796</v>
      </c>
      <c r="M161" s="343">
        <v>0</v>
      </c>
      <c r="N161" s="343">
        <v>0</v>
      </c>
      <c r="O161" s="343">
        <v>0</v>
      </c>
      <c r="P161" s="343">
        <v>443</v>
      </c>
      <c r="Q161" s="343">
        <v>0</v>
      </c>
      <c r="R161" s="343">
        <v>0</v>
      </c>
      <c r="S161" s="343">
        <v>0</v>
      </c>
      <c r="T161" s="343">
        <v>0</v>
      </c>
      <c r="U161" s="343">
        <v>0</v>
      </c>
      <c r="V161" s="343">
        <v>1239</v>
      </c>
      <c r="W161" s="343">
        <v>0</v>
      </c>
      <c r="X161" s="343">
        <v>7748</v>
      </c>
      <c r="Y161" s="343">
        <v>2085</v>
      </c>
      <c r="Z161" s="343">
        <v>404</v>
      </c>
      <c r="AA161" s="343">
        <v>404</v>
      </c>
      <c r="AB161" s="343">
        <v>0</v>
      </c>
      <c r="AC161" s="343">
        <v>0</v>
      </c>
      <c r="AD161" s="343">
        <v>0</v>
      </c>
      <c r="AE161" s="343">
        <v>0</v>
      </c>
      <c r="AF161" s="343">
        <v>0</v>
      </c>
      <c r="AG161" s="343">
        <v>0</v>
      </c>
      <c r="AH161" s="343">
        <v>404</v>
      </c>
      <c r="AI161" s="343">
        <v>404</v>
      </c>
      <c r="AJ161" s="343">
        <v>0</v>
      </c>
      <c r="AK161" s="343">
        <v>0</v>
      </c>
      <c r="AL161" s="342" t="s">
        <v>1831</v>
      </c>
      <c r="AM161" s="342" t="s">
        <v>2461</v>
      </c>
      <c r="AN161" s="342" t="s">
        <v>2461</v>
      </c>
    </row>
    <row r="162" spans="1:40">
      <c r="A162" s="342" t="s">
        <v>2034</v>
      </c>
      <c r="B162" s="343">
        <v>3636</v>
      </c>
      <c r="C162" s="343">
        <v>2551</v>
      </c>
      <c r="D162" s="343">
        <v>2092</v>
      </c>
      <c r="E162" s="343">
        <v>1841</v>
      </c>
      <c r="F162" s="343">
        <v>820</v>
      </c>
      <c r="G162" s="343">
        <v>117</v>
      </c>
      <c r="H162" s="343">
        <v>42</v>
      </c>
      <c r="I162" s="343">
        <v>42</v>
      </c>
      <c r="J162" s="343">
        <v>6590</v>
      </c>
      <c r="K162" s="343">
        <v>4551</v>
      </c>
      <c r="L162" s="343">
        <v>359</v>
      </c>
      <c r="M162" s="343">
        <v>0</v>
      </c>
      <c r="N162" s="343">
        <v>0</v>
      </c>
      <c r="O162" s="343">
        <v>0</v>
      </c>
      <c r="P162" s="343">
        <v>0</v>
      </c>
      <c r="Q162" s="343">
        <v>0</v>
      </c>
      <c r="R162" s="343">
        <v>0</v>
      </c>
      <c r="S162" s="343">
        <v>0</v>
      </c>
      <c r="T162" s="343">
        <v>0</v>
      </c>
      <c r="U162" s="343">
        <v>0</v>
      </c>
      <c r="V162" s="343">
        <v>359</v>
      </c>
      <c r="W162" s="343">
        <v>0</v>
      </c>
      <c r="X162" s="343">
        <v>6949</v>
      </c>
      <c r="Y162" s="343">
        <v>4551</v>
      </c>
      <c r="Z162" s="343">
        <v>2112</v>
      </c>
      <c r="AA162" s="343">
        <v>576</v>
      </c>
      <c r="AB162" s="343">
        <v>0</v>
      </c>
      <c r="AC162" s="343">
        <v>0</v>
      </c>
      <c r="AD162" s="343">
        <v>0</v>
      </c>
      <c r="AE162" s="343">
        <v>0</v>
      </c>
      <c r="AF162" s="343">
        <v>0</v>
      </c>
      <c r="AG162" s="343">
        <v>0</v>
      </c>
      <c r="AH162" s="343">
        <v>2112</v>
      </c>
      <c r="AI162" s="343">
        <v>576</v>
      </c>
      <c r="AJ162" s="343">
        <v>0</v>
      </c>
      <c r="AK162" s="343">
        <v>0</v>
      </c>
      <c r="AL162" s="342" t="s">
        <v>2032</v>
      </c>
      <c r="AM162" s="342" t="s">
        <v>2461</v>
      </c>
      <c r="AN162" s="342" t="s">
        <v>2461</v>
      </c>
    </row>
    <row r="163" spans="1:40">
      <c r="A163" s="342" t="s">
        <v>2037</v>
      </c>
      <c r="B163" s="343">
        <v>1821</v>
      </c>
      <c r="C163" s="343">
        <v>1821</v>
      </c>
      <c r="D163" s="343">
        <v>2918</v>
      </c>
      <c r="E163" s="343">
        <v>2479</v>
      </c>
      <c r="F163" s="343">
        <v>1337</v>
      </c>
      <c r="G163" s="343">
        <v>19</v>
      </c>
      <c r="H163" s="343">
        <v>294</v>
      </c>
      <c r="I163" s="343">
        <v>242</v>
      </c>
      <c r="J163" s="343">
        <v>6370</v>
      </c>
      <c r="K163" s="343">
        <v>4561</v>
      </c>
      <c r="L163" s="343">
        <v>837</v>
      </c>
      <c r="M163" s="343">
        <v>0</v>
      </c>
      <c r="N163" s="343">
        <v>0</v>
      </c>
      <c r="O163" s="343">
        <v>0</v>
      </c>
      <c r="P163" s="343">
        <v>0</v>
      </c>
      <c r="Q163" s="343">
        <v>0</v>
      </c>
      <c r="R163" s="343">
        <v>0</v>
      </c>
      <c r="S163" s="343">
        <v>0</v>
      </c>
      <c r="T163" s="343">
        <v>0</v>
      </c>
      <c r="U163" s="343">
        <v>0</v>
      </c>
      <c r="V163" s="343">
        <v>837</v>
      </c>
      <c r="W163" s="343">
        <v>0</v>
      </c>
      <c r="X163" s="343">
        <v>7207</v>
      </c>
      <c r="Y163" s="343">
        <v>4561</v>
      </c>
      <c r="Z163" s="343">
        <v>797</v>
      </c>
      <c r="AA163" s="343">
        <v>621</v>
      </c>
      <c r="AB163" s="343">
        <v>0</v>
      </c>
      <c r="AC163" s="343">
        <v>0</v>
      </c>
      <c r="AD163" s="343">
        <v>378</v>
      </c>
      <c r="AE163" s="343">
        <v>0</v>
      </c>
      <c r="AF163" s="343">
        <v>0</v>
      </c>
      <c r="AG163" s="343">
        <v>0</v>
      </c>
      <c r="AH163" s="343">
        <v>1175</v>
      </c>
      <c r="AI163" s="343">
        <v>621</v>
      </c>
      <c r="AJ163" s="343">
        <v>0</v>
      </c>
      <c r="AK163" s="343">
        <v>0</v>
      </c>
      <c r="AL163" s="342" t="s">
        <v>2035</v>
      </c>
      <c r="AM163" s="342" t="s">
        <v>2461</v>
      </c>
      <c r="AN163" s="342" t="s">
        <v>2461</v>
      </c>
    </row>
    <row r="164" spans="1:40">
      <c r="A164" s="342" t="s">
        <v>2259</v>
      </c>
      <c r="B164" s="343">
        <v>0</v>
      </c>
      <c r="C164" s="343">
        <v>0</v>
      </c>
      <c r="D164" s="343">
        <v>-8</v>
      </c>
      <c r="E164" s="343">
        <v>-8</v>
      </c>
      <c r="F164" s="343">
        <v>154</v>
      </c>
      <c r="G164" s="343">
        <v>0</v>
      </c>
      <c r="H164" s="343">
        <v>39</v>
      </c>
      <c r="I164" s="343">
        <v>0</v>
      </c>
      <c r="J164" s="343">
        <v>185</v>
      </c>
      <c r="K164" s="343">
        <v>-8</v>
      </c>
      <c r="L164" s="343">
        <v>1621</v>
      </c>
      <c r="M164" s="343">
        <v>0</v>
      </c>
      <c r="N164" s="343">
        <v>0</v>
      </c>
      <c r="O164" s="343">
        <v>0</v>
      </c>
      <c r="P164" s="343">
        <v>335</v>
      </c>
      <c r="Q164" s="343">
        <v>0</v>
      </c>
      <c r="R164" s="343">
        <v>0</v>
      </c>
      <c r="S164" s="343">
        <v>0</v>
      </c>
      <c r="T164" s="343">
        <v>10</v>
      </c>
      <c r="U164" s="343">
        <v>0</v>
      </c>
      <c r="V164" s="343">
        <v>1966</v>
      </c>
      <c r="W164" s="343">
        <v>0</v>
      </c>
      <c r="X164" s="343">
        <v>2151</v>
      </c>
      <c r="Y164" s="343">
        <v>-8</v>
      </c>
      <c r="Z164" s="343">
        <v>1</v>
      </c>
      <c r="AA164" s="343">
        <v>0</v>
      </c>
      <c r="AB164" s="343">
        <v>0</v>
      </c>
      <c r="AC164" s="343">
        <v>0</v>
      </c>
      <c r="AD164" s="343">
        <v>684</v>
      </c>
      <c r="AE164" s="343">
        <v>0</v>
      </c>
      <c r="AF164" s="343">
        <v>0</v>
      </c>
      <c r="AG164" s="343">
        <v>0</v>
      </c>
      <c r="AH164" s="343">
        <v>685</v>
      </c>
      <c r="AI164" s="343">
        <v>0</v>
      </c>
      <c r="AJ164" s="343">
        <v>0</v>
      </c>
      <c r="AK164" s="343">
        <v>0</v>
      </c>
      <c r="AL164" s="342" t="s">
        <v>2257</v>
      </c>
      <c r="AM164" s="342" t="s">
        <v>2461</v>
      </c>
      <c r="AN164" s="342" t="s">
        <v>2461</v>
      </c>
    </row>
    <row r="165" spans="1:40">
      <c r="A165" s="342" t="s">
        <v>1224</v>
      </c>
      <c r="B165" s="343">
        <v>1255</v>
      </c>
      <c r="C165" s="343">
        <v>0</v>
      </c>
      <c r="D165" s="343">
        <v>802</v>
      </c>
      <c r="E165" s="343">
        <v>0</v>
      </c>
      <c r="F165" s="343">
        <v>573</v>
      </c>
      <c r="G165" s="343">
        <v>0</v>
      </c>
      <c r="H165" s="343">
        <v>220</v>
      </c>
      <c r="I165" s="343">
        <v>0</v>
      </c>
      <c r="J165" s="343">
        <v>2850</v>
      </c>
      <c r="K165" s="343">
        <v>0</v>
      </c>
      <c r="L165" s="343">
        <v>1760</v>
      </c>
      <c r="M165" s="343">
        <v>0</v>
      </c>
      <c r="N165" s="343">
        <v>0</v>
      </c>
      <c r="O165" s="343">
        <v>0</v>
      </c>
      <c r="P165" s="343">
        <v>1041</v>
      </c>
      <c r="Q165" s="343">
        <v>0</v>
      </c>
      <c r="R165" s="343">
        <v>0</v>
      </c>
      <c r="S165" s="343">
        <v>0</v>
      </c>
      <c r="T165" s="343">
        <v>0</v>
      </c>
      <c r="U165" s="343">
        <v>0</v>
      </c>
      <c r="V165" s="343">
        <v>2801</v>
      </c>
      <c r="W165" s="343">
        <v>0</v>
      </c>
      <c r="X165" s="343">
        <v>5651</v>
      </c>
      <c r="Y165" s="343">
        <v>0</v>
      </c>
      <c r="Z165" s="343">
        <v>0</v>
      </c>
      <c r="AA165" s="343">
        <v>0</v>
      </c>
      <c r="AB165" s="343">
        <v>0</v>
      </c>
      <c r="AC165" s="343">
        <v>0</v>
      </c>
      <c r="AD165" s="343">
        <v>0</v>
      </c>
      <c r="AE165" s="343">
        <v>0</v>
      </c>
      <c r="AF165" s="343">
        <v>0</v>
      </c>
      <c r="AG165" s="343">
        <v>0</v>
      </c>
      <c r="AH165" s="343">
        <v>0</v>
      </c>
      <c r="AI165" s="343">
        <v>0</v>
      </c>
      <c r="AJ165" s="343">
        <v>0</v>
      </c>
      <c r="AK165" s="343">
        <v>0</v>
      </c>
      <c r="AL165" s="342" t="s">
        <v>1222</v>
      </c>
      <c r="AM165" s="342" t="s">
        <v>2461</v>
      </c>
      <c r="AN165" s="342" t="s">
        <v>2461</v>
      </c>
    </row>
    <row r="166" spans="1:40">
      <c r="A166" s="342" t="s">
        <v>1239</v>
      </c>
      <c r="B166" s="343">
        <v>2071</v>
      </c>
      <c r="C166" s="343">
        <v>0</v>
      </c>
      <c r="D166" s="343">
        <v>787</v>
      </c>
      <c r="E166" s="343">
        <v>0</v>
      </c>
      <c r="F166" s="343">
        <v>117</v>
      </c>
      <c r="G166" s="343">
        <v>0</v>
      </c>
      <c r="H166" s="343">
        <v>375</v>
      </c>
      <c r="I166" s="343">
        <v>0</v>
      </c>
      <c r="J166" s="343">
        <v>3350</v>
      </c>
      <c r="K166" s="343">
        <v>0</v>
      </c>
      <c r="L166" s="343">
        <v>4101</v>
      </c>
      <c r="M166" s="343">
        <v>0</v>
      </c>
      <c r="N166" s="343">
        <v>0</v>
      </c>
      <c r="O166" s="343">
        <v>0</v>
      </c>
      <c r="P166" s="343">
        <v>0</v>
      </c>
      <c r="Q166" s="343">
        <v>0</v>
      </c>
      <c r="R166" s="343">
        <v>0</v>
      </c>
      <c r="S166" s="343">
        <v>0</v>
      </c>
      <c r="T166" s="343">
        <v>0</v>
      </c>
      <c r="U166" s="343">
        <v>0</v>
      </c>
      <c r="V166" s="343">
        <v>4101</v>
      </c>
      <c r="W166" s="343">
        <v>0</v>
      </c>
      <c r="X166" s="343">
        <v>7451</v>
      </c>
      <c r="Y166" s="343">
        <v>0</v>
      </c>
      <c r="Z166" s="343">
        <v>0</v>
      </c>
      <c r="AA166" s="343">
        <v>0</v>
      </c>
      <c r="AB166" s="343">
        <v>0</v>
      </c>
      <c r="AC166" s="343">
        <v>0</v>
      </c>
      <c r="AD166" s="343">
        <v>184</v>
      </c>
      <c r="AE166" s="343">
        <v>0</v>
      </c>
      <c r="AF166" s="343">
        <v>0</v>
      </c>
      <c r="AG166" s="343">
        <v>0</v>
      </c>
      <c r="AH166" s="343">
        <v>184</v>
      </c>
      <c r="AI166" s="343">
        <v>0</v>
      </c>
      <c r="AJ166" s="343">
        <v>0</v>
      </c>
      <c r="AK166" s="343">
        <v>0</v>
      </c>
      <c r="AL166" s="342" t="s">
        <v>1237</v>
      </c>
      <c r="AM166" s="342" t="s">
        <v>2461</v>
      </c>
      <c r="AN166" s="342" t="s">
        <v>2461</v>
      </c>
    </row>
    <row r="167" spans="1:40">
      <c r="A167" s="342" t="s">
        <v>1543</v>
      </c>
      <c r="B167" s="343">
        <v>200</v>
      </c>
      <c r="C167" s="343">
        <v>200</v>
      </c>
      <c r="D167" s="343">
        <v>4455</v>
      </c>
      <c r="E167" s="343">
        <v>2205</v>
      </c>
      <c r="F167" s="343">
        <v>1221</v>
      </c>
      <c r="G167" s="343">
        <v>0</v>
      </c>
      <c r="H167" s="343">
        <v>0</v>
      </c>
      <c r="I167" s="343">
        <v>0</v>
      </c>
      <c r="J167" s="343">
        <v>5876</v>
      </c>
      <c r="K167" s="343">
        <v>2405</v>
      </c>
      <c r="L167" s="343">
        <v>863</v>
      </c>
      <c r="M167" s="343">
        <v>0</v>
      </c>
      <c r="N167" s="343">
        <v>0</v>
      </c>
      <c r="O167" s="343">
        <v>0</v>
      </c>
      <c r="P167" s="343">
        <v>666</v>
      </c>
      <c r="Q167" s="343">
        <v>0</v>
      </c>
      <c r="R167" s="343">
        <v>0</v>
      </c>
      <c r="S167" s="343">
        <v>0</v>
      </c>
      <c r="T167" s="343">
        <v>222</v>
      </c>
      <c r="U167" s="343">
        <v>0</v>
      </c>
      <c r="V167" s="343">
        <v>1751</v>
      </c>
      <c r="W167" s="343">
        <v>0</v>
      </c>
      <c r="X167" s="343">
        <v>7627</v>
      </c>
      <c r="Y167" s="343">
        <v>2405</v>
      </c>
      <c r="Z167" s="343">
        <v>2121</v>
      </c>
      <c r="AA167" s="343">
        <v>527</v>
      </c>
      <c r="AB167" s="343">
        <v>0</v>
      </c>
      <c r="AC167" s="343">
        <v>0</v>
      </c>
      <c r="AD167" s="343">
        <v>46</v>
      </c>
      <c r="AE167" s="343">
        <v>0</v>
      </c>
      <c r="AF167" s="343">
        <v>0</v>
      </c>
      <c r="AG167" s="343">
        <v>0</v>
      </c>
      <c r="AH167" s="343">
        <v>2167</v>
      </c>
      <c r="AI167" s="343">
        <v>527</v>
      </c>
      <c r="AJ167" s="343">
        <v>0</v>
      </c>
      <c r="AK167" s="343">
        <v>0</v>
      </c>
      <c r="AL167" s="342" t="s">
        <v>1541</v>
      </c>
      <c r="AM167" s="342" t="s">
        <v>2461</v>
      </c>
      <c r="AN167" s="342" t="s">
        <v>2461</v>
      </c>
    </row>
    <row r="168" spans="1:40">
      <c r="A168" s="342" t="s">
        <v>1666</v>
      </c>
      <c r="B168" s="343">
        <v>0</v>
      </c>
      <c r="C168" s="343">
        <v>0</v>
      </c>
      <c r="D168" s="343">
        <v>10566</v>
      </c>
      <c r="E168" s="343">
        <v>0</v>
      </c>
      <c r="F168" s="343">
        <v>978</v>
      </c>
      <c r="G168" s="343">
        <v>0</v>
      </c>
      <c r="H168" s="343">
        <v>0</v>
      </c>
      <c r="I168" s="343">
        <v>0</v>
      </c>
      <c r="J168" s="343">
        <v>11544</v>
      </c>
      <c r="K168" s="343">
        <v>0</v>
      </c>
      <c r="L168" s="343">
        <v>1297</v>
      </c>
      <c r="M168" s="343">
        <v>0</v>
      </c>
      <c r="N168" s="343">
        <v>0</v>
      </c>
      <c r="O168" s="343">
        <v>0</v>
      </c>
      <c r="P168" s="343">
        <v>0</v>
      </c>
      <c r="Q168" s="343">
        <v>0</v>
      </c>
      <c r="R168" s="343">
        <v>0</v>
      </c>
      <c r="S168" s="343">
        <v>0</v>
      </c>
      <c r="T168" s="343">
        <v>0</v>
      </c>
      <c r="U168" s="343">
        <v>0</v>
      </c>
      <c r="V168" s="343">
        <v>1297</v>
      </c>
      <c r="W168" s="343">
        <v>0</v>
      </c>
      <c r="X168" s="343">
        <v>12841</v>
      </c>
      <c r="Y168" s="343">
        <v>0</v>
      </c>
      <c r="Z168" s="343">
        <v>1847</v>
      </c>
      <c r="AA168" s="343">
        <v>0</v>
      </c>
      <c r="AB168" s="343">
        <v>0</v>
      </c>
      <c r="AC168" s="343">
        <v>0</v>
      </c>
      <c r="AD168" s="343">
        <v>145</v>
      </c>
      <c r="AE168" s="343">
        <v>0</v>
      </c>
      <c r="AF168" s="343">
        <v>0</v>
      </c>
      <c r="AG168" s="343">
        <v>0</v>
      </c>
      <c r="AH168" s="343">
        <v>1992</v>
      </c>
      <c r="AI168" s="343">
        <v>0</v>
      </c>
      <c r="AJ168" s="343">
        <v>0</v>
      </c>
      <c r="AK168" s="343">
        <v>0</v>
      </c>
      <c r="AL168" s="342" t="s">
        <v>1664</v>
      </c>
      <c r="AM168" s="342" t="s">
        <v>2461</v>
      </c>
      <c r="AN168" s="342" t="s">
        <v>2461</v>
      </c>
    </row>
    <row r="169" spans="1:40">
      <c r="A169" s="342" t="s">
        <v>1842</v>
      </c>
      <c r="B169" s="343">
        <v>426</v>
      </c>
      <c r="C169" s="343">
        <v>0</v>
      </c>
      <c r="D169" s="343">
        <v>1936</v>
      </c>
      <c r="E169" s="343">
        <v>0</v>
      </c>
      <c r="F169" s="343">
        <v>306</v>
      </c>
      <c r="G169" s="343">
        <v>0</v>
      </c>
      <c r="H169" s="343">
        <v>0</v>
      </c>
      <c r="I169" s="343">
        <v>0</v>
      </c>
      <c r="J169" s="343">
        <v>2668</v>
      </c>
      <c r="K169" s="343">
        <v>0</v>
      </c>
      <c r="L169" s="343">
        <v>1017</v>
      </c>
      <c r="M169" s="343">
        <v>0</v>
      </c>
      <c r="N169" s="343">
        <v>0</v>
      </c>
      <c r="O169" s="343">
        <v>0</v>
      </c>
      <c r="P169" s="343">
        <v>110</v>
      </c>
      <c r="Q169" s="343">
        <v>0</v>
      </c>
      <c r="R169" s="343">
        <v>0</v>
      </c>
      <c r="S169" s="343">
        <v>0</v>
      </c>
      <c r="T169" s="343">
        <v>0</v>
      </c>
      <c r="U169" s="343">
        <v>0</v>
      </c>
      <c r="V169" s="343">
        <v>1127</v>
      </c>
      <c r="W169" s="343">
        <v>0</v>
      </c>
      <c r="X169" s="343">
        <v>3795</v>
      </c>
      <c r="Y169" s="343">
        <v>0</v>
      </c>
      <c r="Z169" s="343">
        <v>251</v>
      </c>
      <c r="AA169" s="343">
        <v>0</v>
      </c>
      <c r="AB169" s="343">
        <v>0</v>
      </c>
      <c r="AC169" s="343">
        <v>0</v>
      </c>
      <c r="AD169" s="343">
        <v>36</v>
      </c>
      <c r="AE169" s="343">
        <v>0</v>
      </c>
      <c r="AF169" s="343">
        <v>0</v>
      </c>
      <c r="AG169" s="343">
        <v>0</v>
      </c>
      <c r="AH169" s="343">
        <v>287</v>
      </c>
      <c r="AI169" s="343">
        <v>0</v>
      </c>
      <c r="AJ169" s="343">
        <v>0</v>
      </c>
      <c r="AK169" s="343">
        <v>0</v>
      </c>
      <c r="AL169" s="342" t="s">
        <v>1840</v>
      </c>
      <c r="AM169" s="342" t="s">
        <v>2461</v>
      </c>
      <c r="AN169" s="342" t="s">
        <v>2461</v>
      </c>
    </row>
    <row r="170" spans="1:40">
      <c r="A170" s="342" t="s">
        <v>1890</v>
      </c>
      <c r="B170" s="343">
        <v>2523</v>
      </c>
      <c r="C170" s="343">
        <v>1792</v>
      </c>
      <c r="D170" s="343">
        <v>11459</v>
      </c>
      <c r="E170" s="343">
        <v>8552</v>
      </c>
      <c r="F170" s="343">
        <v>86</v>
      </c>
      <c r="G170" s="343">
        <v>0</v>
      </c>
      <c r="H170" s="343">
        <v>178</v>
      </c>
      <c r="I170" s="343">
        <v>17</v>
      </c>
      <c r="J170" s="343">
        <v>14246</v>
      </c>
      <c r="K170" s="343">
        <v>10361</v>
      </c>
      <c r="L170" s="343">
        <v>0</v>
      </c>
      <c r="M170" s="343">
        <v>0</v>
      </c>
      <c r="N170" s="343">
        <v>0</v>
      </c>
      <c r="O170" s="343">
        <v>0</v>
      </c>
      <c r="P170" s="343">
        <v>0</v>
      </c>
      <c r="Q170" s="343">
        <v>0</v>
      </c>
      <c r="R170" s="343">
        <v>0</v>
      </c>
      <c r="S170" s="343">
        <v>0</v>
      </c>
      <c r="T170" s="343">
        <v>0</v>
      </c>
      <c r="U170" s="343">
        <v>0</v>
      </c>
      <c r="V170" s="343">
        <v>0</v>
      </c>
      <c r="W170" s="343">
        <v>0</v>
      </c>
      <c r="X170" s="343">
        <v>14246</v>
      </c>
      <c r="Y170" s="343">
        <v>10361</v>
      </c>
      <c r="Z170" s="343">
        <v>3300</v>
      </c>
      <c r="AA170" s="343">
        <v>3148</v>
      </c>
      <c r="AB170" s="343">
        <v>0</v>
      </c>
      <c r="AC170" s="343">
        <v>0</v>
      </c>
      <c r="AD170" s="343">
        <v>36</v>
      </c>
      <c r="AE170" s="343">
        <v>36</v>
      </c>
      <c r="AF170" s="343">
        <v>0</v>
      </c>
      <c r="AG170" s="343">
        <v>0</v>
      </c>
      <c r="AH170" s="343">
        <v>3336</v>
      </c>
      <c r="AI170" s="343">
        <v>3184</v>
      </c>
      <c r="AJ170" s="343">
        <v>0</v>
      </c>
      <c r="AK170" s="343">
        <v>0</v>
      </c>
      <c r="AL170" s="342" t="s">
        <v>1888</v>
      </c>
      <c r="AM170" s="342" t="s">
        <v>2461</v>
      </c>
      <c r="AN170" s="342" t="s">
        <v>2461</v>
      </c>
    </row>
    <row r="171" spans="1:40">
      <c r="A171" s="342" t="s">
        <v>2040</v>
      </c>
      <c r="B171" s="343">
        <v>1815</v>
      </c>
      <c r="C171" s="343">
        <v>0</v>
      </c>
      <c r="D171" s="343">
        <v>1689</v>
      </c>
      <c r="E171" s="343">
        <v>0</v>
      </c>
      <c r="F171" s="343">
        <v>1116</v>
      </c>
      <c r="G171" s="343">
        <v>0</v>
      </c>
      <c r="H171" s="343">
        <v>497</v>
      </c>
      <c r="I171" s="343">
        <v>0</v>
      </c>
      <c r="J171" s="343">
        <v>5117</v>
      </c>
      <c r="K171" s="343">
        <v>0</v>
      </c>
      <c r="L171" s="343">
        <v>1316</v>
      </c>
      <c r="M171" s="343">
        <v>0</v>
      </c>
      <c r="N171" s="343">
        <v>0</v>
      </c>
      <c r="O171" s="343">
        <v>0</v>
      </c>
      <c r="P171" s="343">
        <v>0</v>
      </c>
      <c r="Q171" s="343">
        <v>0</v>
      </c>
      <c r="R171" s="343">
        <v>0</v>
      </c>
      <c r="S171" s="343">
        <v>0</v>
      </c>
      <c r="T171" s="343">
        <v>0</v>
      </c>
      <c r="U171" s="343">
        <v>0</v>
      </c>
      <c r="V171" s="343">
        <v>1316</v>
      </c>
      <c r="W171" s="343">
        <v>0</v>
      </c>
      <c r="X171" s="343">
        <v>6433</v>
      </c>
      <c r="Y171" s="343">
        <v>0</v>
      </c>
      <c r="Z171" s="343">
        <v>0</v>
      </c>
      <c r="AA171" s="343">
        <v>0</v>
      </c>
      <c r="AB171" s="343">
        <v>0</v>
      </c>
      <c r="AC171" s="343">
        <v>0</v>
      </c>
      <c r="AD171" s="343">
        <v>11491</v>
      </c>
      <c r="AE171" s="343">
        <v>0</v>
      </c>
      <c r="AF171" s="343">
        <v>0</v>
      </c>
      <c r="AG171" s="343">
        <v>0</v>
      </c>
      <c r="AH171" s="343">
        <v>11491</v>
      </c>
      <c r="AI171" s="343">
        <v>0</v>
      </c>
      <c r="AJ171" s="343">
        <v>0</v>
      </c>
      <c r="AK171" s="343">
        <v>0</v>
      </c>
      <c r="AL171" s="342" t="s">
        <v>2038</v>
      </c>
      <c r="AM171" s="342" t="s">
        <v>2461</v>
      </c>
      <c r="AN171" s="342" t="s">
        <v>2461</v>
      </c>
    </row>
    <row r="172" spans="1:40">
      <c r="A172" s="342" t="s">
        <v>1135</v>
      </c>
      <c r="B172" s="343">
        <v>978</v>
      </c>
      <c r="C172" s="343">
        <v>978</v>
      </c>
      <c r="D172" s="343">
        <v>8859</v>
      </c>
      <c r="E172" s="343">
        <v>5411</v>
      </c>
      <c r="F172" s="343">
        <v>1737</v>
      </c>
      <c r="G172" s="343">
        <v>120</v>
      </c>
      <c r="H172" s="343">
        <v>0</v>
      </c>
      <c r="I172" s="343">
        <v>0</v>
      </c>
      <c r="J172" s="343">
        <v>11574</v>
      </c>
      <c r="K172" s="343">
        <v>6509</v>
      </c>
      <c r="L172" s="343">
        <v>3818</v>
      </c>
      <c r="M172" s="343">
        <v>0</v>
      </c>
      <c r="N172" s="343">
        <v>0</v>
      </c>
      <c r="O172" s="343">
        <v>0</v>
      </c>
      <c r="P172" s="343">
        <v>0</v>
      </c>
      <c r="Q172" s="343">
        <v>0</v>
      </c>
      <c r="R172" s="343">
        <v>0</v>
      </c>
      <c r="S172" s="343">
        <v>0</v>
      </c>
      <c r="T172" s="343">
        <v>0</v>
      </c>
      <c r="U172" s="343">
        <v>0</v>
      </c>
      <c r="V172" s="343">
        <v>3818</v>
      </c>
      <c r="W172" s="343">
        <v>0</v>
      </c>
      <c r="X172" s="343">
        <v>15392</v>
      </c>
      <c r="Y172" s="343">
        <v>6509</v>
      </c>
      <c r="Z172" s="343">
        <v>728</v>
      </c>
      <c r="AA172" s="343">
        <v>709</v>
      </c>
      <c r="AB172" s="343">
        <v>0</v>
      </c>
      <c r="AC172" s="343">
        <v>0</v>
      </c>
      <c r="AD172" s="343">
        <v>0</v>
      </c>
      <c r="AE172" s="343">
        <v>0</v>
      </c>
      <c r="AF172" s="343">
        <v>0</v>
      </c>
      <c r="AG172" s="343">
        <v>0</v>
      </c>
      <c r="AH172" s="343">
        <v>728</v>
      </c>
      <c r="AI172" s="343">
        <v>709</v>
      </c>
      <c r="AJ172" s="343">
        <v>0</v>
      </c>
      <c r="AK172" s="343">
        <v>0</v>
      </c>
      <c r="AL172" s="342" t="s">
        <v>1133</v>
      </c>
      <c r="AM172" s="342" t="s">
        <v>2461</v>
      </c>
      <c r="AN172" s="342" t="s">
        <v>2461</v>
      </c>
    </row>
    <row r="173" spans="1:40">
      <c r="A173" s="342" t="s">
        <v>1169</v>
      </c>
      <c r="B173" s="343">
        <v>788</v>
      </c>
      <c r="C173" s="343">
        <v>731</v>
      </c>
      <c r="D173" s="343">
        <v>5455</v>
      </c>
      <c r="E173" s="343">
        <v>3885</v>
      </c>
      <c r="F173" s="343">
        <v>704</v>
      </c>
      <c r="G173" s="343">
        <v>112</v>
      </c>
      <c r="H173" s="343">
        <v>54</v>
      </c>
      <c r="I173" s="343">
        <v>19</v>
      </c>
      <c r="J173" s="343">
        <v>7001</v>
      </c>
      <c r="K173" s="343">
        <v>4747</v>
      </c>
      <c r="L173" s="343">
        <v>345</v>
      </c>
      <c r="M173" s="343">
        <v>0</v>
      </c>
      <c r="N173" s="343">
        <v>0</v>
      </c>
      <c r="O173" s="343">
        <v>0</v>
      </c>
      <c r="P173" s="343">
        <v>569</v>
      </c>
      <c r="Q173" s="343">
        <v>0</v>
      </c>
      <c r="R173" s="343">
        <v>0</v>
      </c>
      <c r="S173" s="343">
        <v>0</v>
      </c>
      <c r="T173" s="343">
        <v>0</v>
      </c>
      <c r="U173" s="343">
        <v>0</v>
      </c>
      <c r="V173" s="343">
        <v>914</v>
      </c>
      <c r="W173" s="343">
        <v>0</v>
      </c>
      <c r="X173" s="343">
        <v>7915</v>
      </c>
      <c r="Y173" s="343">
        <v>4747</v>
      </c>
      <c r="Z173" s="343">
        <v>1378</v>
      </c>
      <c r="AA173" s="343">
        <v>1258</v>
      </c>
      <c r="AB173" s="343">
        <v>0</v>
      </c>
      <c r="AC173" s="343">
        <v>0</v>
      </c>
      <c r="AD173" s="343">
        <v>34</v>
      </c>
      <c r="AE173" s="343">
        <v>0</v>
      </c>
      <c r="AF173" s="343">
        <v>0</v>
      </c>
      <c r="AG173" s="343">
        <v>0</v>
      </c>
      <c r="AH173" s="343">
        <v>1412</v>
      </c>
      <c r="AI173" s="343">
        <v>1258</v>
      </c>
      <c r="AJ173" s="343">
        <v>0</v>
      </c>
      <c r="AK173" s="343">
        <v>0</v>
      </c>
      <c r="AL173" s="342" t="s">
        <v>1167</v>
      </c>
      <c r="AM173" s="342" t="s">
        <v>2461</v>
      </c>
      <c r="AN173" s="342" t="s">
        <v>2461</v>
      </c>
    </row>
    <row r="174" spans="1:40">
      <c r="A174" s="342" t="s">
        <v>1251</v>
      </c>
      <c r="B174" s="343">
        <v>928</v>
      </c>
      <c r="C174" s="343">
        <v>928</v>
      </c>
      <c r="D174" s="343">
        <v>3023</v>
      </c>
      <c r="E174" s="343">
        <v>2327</v>
      </c>
      <c r="F174" s="343">
        <v>332</v>
      </c>
      <c r="G174" s="343">
        <v>0</v>
      </c>
      <c r="H174" s="343">
        <v>0</v>
      </c>
      <c r="I174" s="343">
        <v>0</v>
      </c>
      <c r="J174" s="343">
        <v>4283</v>
      </c>
      <c r="K174" s="343">
        <v>3255</v>
      </c>
      <c r="L174" s="343">
        <v>809</v>
      </c>
      <c r="M174" s="343">
        <v>392</v>
      </c>
      <c r="N174" s="343">
        <v>0</v>
      </c>
      <c r="O174" s="343">
        <v>0</v>
      </c>
      <c r="P174" s="343">
        <v>0</v>
      </c>
      <c r="Q174" s="343">
        <v>0</v>
      </c>
      <c r="R174" s="343">
        <v>0</v>
      </c>
      <c r="S174" s="343">
        <v>0</v>
      </c>
      <c r="T174" s="343">
        <v>0</v>
      </c>
      <c r="U174" s="343">
        <v>0</v>
      </c>
      <c r="V174" s="343">
        <v>809</v>
      </c>
      <c r="W174" s="343">
        <v>392</v>
      </c>
      <c r="X174" s="343">
        <v>5092</v>
      </c>
      <c r="Y174" s="343">
        <v>3255</v>
      </c>
      <c r="Z174" s="343">
        <v>616</v>
      </c>
      <c r="AA174" s="343">
        <v>614</v>
      </c>
      <c r="AB174" s="343">
        <v>0</v>
      </c>
      <c r="AC174" s="343">
        <v>0</v>
      </c>
      <c r="AD174" s="343">
        <v>21</v>
      </c>
      <c r="AE174" s="343">
        <v>21</v>
      </c>
      <c r="AF174" s="343">
        <v>0</v>
      </c>
      <c r="AG174" s="343">
        <v>0</v>
      </c>
      <c r="AH174" s="343">
        <v>637</v>
      </c>
      <c r="AI174" s="343">
        <v>635</v>
      </c>
      <c r="AJ174" s="343">
        <v>0</v>
      </c>
      <c r="AK174" s="343">
        <v>0</v>
      </c>
      <c r="AL174" s="342" t="s">
        <v>1249</v>
      </c>
      <c r="AM174" s="342" t="s">
        <v>2461</v>
      </c>
      <c r="AN174" s="342" t="s">
        <v>2461</v>
      </c>
    </row>
    <row r="175" spans="1:40">
      <c r="A175" s="342" t="s">
        <v>1525</v>
      </c>
      <c r="B175" s="343">
        <v>1731</v>
      </c>
      <c r="C175" s="343">
        <v>0</v>
      </c>
      <c r="D175" s="343">
        <v>4626</v>
      </c>
      <c r="E175" s="343">
        <v>0</v>
      </c>
      <c r="F175" s="343">
        <v>219</v>
      </c>
      <c r="G175" s="343">
        <v>0</v>
      </c>
      <c r="H175" s="343">
        <v>2</v>
      </c>
      <c r="I175" s="343">
        <v>0</v>
      </c>
      <c r="J175" s="343">
        <v>6578</v>
      </c>
      <c r="K175" s="343">
        <v>0</v>
      </c>
      <c r="L175" s="343">
        <v>541</v>
      </c>
      <c r="M175" s="343">
        <v>0</v>
      </c>
      <c r="N175" s="343">
        <v>0</v>
      </c>
      <c r="O175" s="343">
        <v>0</v>
      </c>
      <c r="P175" s="343">
        <v>0</v>
      </c>
      <c r="Q175" s="343">
        <v>0</v>
      </c>
      <c r="R175" s="343">
        <v>0</v>
      </c>
      <c r="S175" s="343">
        <v>0</v>
      </c>
      <c r="T175" s="343">
        <v>0</v>
      </c>
      <c r="U175" s="343">
        <v>0</v>
      </c>
      <c r="V175" s="343">
        <v>541</v>
      </c>
      <c r="W175" s="343">
        <v>0</v>
      </c>
      <c r="X175" s="343">
        <v>7119</v>
      </c>
      <c r="Y175" s="343">
        <v>0</v>
      </c>
      <c r="Z175" s="343">
        <v>0</v>
      </c>
      <c r="AA175" s="343">
        <v>0</v>
      </c>
      <c r="AB175" s="343">
        <v>0</v>
      </c>
      <c r="AC175" s="343">
        <v>0</v>
      </c>
      <c r="AD175" s="343">
        <v>0</v>
      </c>
      <c r="AE175" s="343">
        <v>0</v>
      </c>
      <c r="AF175" s="343">
        <v>0</v>
      </c>
      <c r="AG175" s="343">
        <v>0</v>
      </c>
      <c r="AH175" s="343">
        <v>0</v>
      </c>
      <c r="AI175" s="343">
        <v>0</v>
      </c>
      <c r="AJ175" s="343">
        <v>0</v>
      </c>
      <c r="AK175" s="343">
        <v>0</v>
      </c>
      <c r="AL175" s="342" t="s">
        <v>1523</v>
      </c>
      <c r="AM175" s="342" t="s">
        <v>2461</v>
      </c>
      <c r="AN175" s="342" t="s">
        <v>2461</v>
      </c>
    </row>
    <row r="176" spans="1:40">
      <c r="A176" s="342" t="s">
        <v>1755</v>
      </c>
      <c r="B176" s="343">
        <v>1</v>
      </c>
      <c r="C176" s="343">
        <v>0</v>
      </c>
      <c r="D176" s="343">
        <v>6812</v>
      </c>
      <c r="E176" s="343">
        <v>2556</v>
      </c>
      <c r="F176" s="343">
        <v>530</v>
      </c>
      <c r="G176" s="343">
        <v>0</v>
      </c>
      <c r="H176" s="343">
        <v>0</v>
      </c>
      <c r="I176" s="343">
        <v>0</v>
      </c>
      <c r="J176" s="343">
        <v>7343</v>
      </c>
      <c r="K176" s="343">
        <v>2556</v>
      </c>
      <c r="L176" s="343">
        <v>0</v>
      </c>
      <c r="M176" s="343">
        <v>0</v>
      </c>
      <c r="N176" s="343">
        <v>0</v>
      </c>
      <c r="O176" s="343">
        <v>0</v>
      </c>
      <c r="P176" s="343">
        <v>0</v>
      </c>
      <c r="Q176" s="343">
        <v>0</v>
      </c>
      <c r="R176" s="343">
        <v>0</v>
      </c>
      <c r="S176" s="343">
        <v>0</v>
      </c>
      <c r="T176" s="343">
        <v>0</v>
      </c>
      <c r="U176" s="343">
        <v>0</v>
      </c>
      <c r="V176" s="343">
        <v>0</v>
      </c>
      <c r="W176" s="343">
        <v>0</v>
      </c>
      <c r="X176" s="343">
        <v>7343</v>
      </c>
      <c r="Y176" s="343">
        <v>2556</v>
      </c>
      <c r="Z176" s="343">
        <v>455</v>
      </c>
      <c r="AA176" s="343">
        <v>299</v>
      </c>
      <c r="AB176" s="343">
        <v>0</v>
      </c>
      <c r="AC176" s="343">
        <v>0</v>
      </c>
      <c r="AD176" s="343">
        <v>0</v>
      </c>
      <c r="AE176" s="343">
        <v>0</v>
      </c>
      <c r="AF176" s="343">
        <v>0</v>
      </c>
      <c r="AG176" s="343">
        <v>0</v>
      </c>
      <c r="AH176" s="343">
        <v>455</v>
      </c>
      <c r="AI176" s="343">
        <v>299</v>
      </c>
      <c r="AJ176" s="343">
        <v>0</v>
      </c>
      <c r="AK176" s="343">
        <v>0</v>
      </c>
      <c r="AL176" s="342" t="s">
        <v>1753</v>
      </c>
      <c r="AM176" s="342" t="s">
        <v>2461</v>
      </c>
      <c r="AN176" s="342" t="s">
        <v>2461</v>
      </c>
    </row>
    <row r="177" spans="1:40">
      <c r="A177" s="342" t="s">
        <v>1800</v>
      </c>
      <c r="B177" s="343">
        <v>1213</v>
      </c>
      <c r="C177" s="343">
        <v>0</v>
      </c>
      <c r="D177" s="343">
        <v>5969</v>
      </c>
      <c r="E177" s="343">
        <v>4203</v>
      </c>
      <c r="F177" s="343">
        <v>287</v>
      </c>
      <c r="G177" s="343">
        <v>0</v>
      </c>
      <c r="H177" s="343">
        <v>159</v>
      </c>
      <c r="I177" s="343">
        <v>0</v>
      </c>
      <c r="J177" s="343">
        <v>7628</v>
      </c>
      <c r="K177" s="343">
        <v>4203</v>
      </c>
      <c r="L177" s="343">
        <v>13420</v>
      </c>
      <c r="M177" s="343">
        <v>0</v>
      </c>
      <c r="N177" s="343">
        <v>0</v>
      </c>
      <c r="O177" s="343">
        <v>0</v>
      </c>
      <c r="P177" s="343">
        <v>0</v>
      </c>
      <c r="Q177" s="343">
        <v>0</v>
      </c>
      <c r="R177" s="343">
        <v>0</v>
      </c>
      <c r="S177" s="343">
        <v>0</v>
      </c>
      <c r="T177" s="343">
        <v>0</v>
      </c>
      <c r="U177" s="343">
        <v>0</v>
      </c>
      <c r="V177" s="343">
        <v>13420</v>
      </c>
      <c r="W177" s="343">
        <v>0</v>
      </c>
      <c r="X177" s="343">
        <v>21048</v>
      </c>
      <c r="Y177" s="343">
        <v>4203</v>
      </c>
      <c r="Z177" s="343">
        <v>534</v>
      </c>
      <c r="AA177" s="343">
        <v>157</v>
      </c>
      <c r="AB177" s="343">
        <v>0</v>
      </c>
      <c r="AC177" s="343">
        <v>0</v>
      </c>
      <c r="AD177" s="343">
        <v>0</v>
      </c>
      <c r="AE177" s="343">
        <v>0</v>
      </c>
      <c r="AF177" s="343">
        <v>0</v>
      </c>
      <c r="AG177" s="343">
        <v>0</v>
      </c>
      <c r="AH177" s="343">
        <v>534</v>
      </c>
      <c r="AI177" s="343">
        <v>157</v>
      </c>
      <c r="AJ177" s="343">
        <v>0</v>
      </c>
      <c r="AK177" s="343">
        <v>0</v>
      </c>
      <c r="AL177" s="342" t="s">
        <v>1798</v>
      </c>
      <c r="AM177" s="342" t="s">
        <v>2461</v>
      </c>
      <c r="AN177" s="342" t="s">
        <v>2461</v>
      </c>
    </row>
    <row r="178" spans="1:40">
      <c r="A178" s="342" t="s">
        <v>1980</v>
      </c>
      <c r="B178" s="343">
        <v>0</v>
      </c>
      <c r="C178" s="343">
        <v>0</v>
      </c>
      <c r="D178" s="343">
        <v>418</v>
      </c>
      <c r="E178" s="343">
        <v>0</v>
      </c>
      <c r="F178" s="343">
        <v>554</v>
      </c>
      <c r="G178" s="343">
        <v>0</v>
      </c>
      <c r="H178" s="343">
        <v>51</v>
      </c>
      <c r="I178" s="343">
        <v>0</v>
      </c>
      <c r="J178" s="343">
        <v>1023</v>
      </c>
      <c r="K178" s="343">
        <v>0</v>
      </c>
      <c r="L178" s="343">
        <v>506</v>
      </c>
      <c r="M178" s="343">
        <v>0</v>
      </c>
      <c r="N178" s="343">
        <v>0</v>
      </c>
      <c r="O178" s="343">
        <v>0</v>
      </c>
      <c r="P178" s="343">
        <v>0</v>
      </c>
      <c r="Q178" s="343">
        <v>0</v>
      </c>
      <c r="R178" s="343">
        <v>0</v>
      </c>
      <c r="S178" s="343">
        <v>0</v>
      </c>
      <c r="T178" s="343">
        <v>0</v>
      </c>
      <c r="U178" s="343">
        <v>0</v>
      </c>
      <c r="V178" s="343">
        <v>506</v>
      </c>
      <c r="W178" s="343">
        <v>0</v>
      </c>
      <c r="X178" s="343">
        <v>1529</v>
      </c>
      <c r="Y178" s="343">
        <v>0</v>
      </c>
      <c r="Z178" s="343">
        <v>2</v>
      </c>
      <c r="AA178" s="343">
        <v>0</v>
      </c>
      <c r="AB178" s="343">
        <v>0</v>
      </c>
      <c r="AC178" s="343">
        <v>0</v>
      </c>
      <c r="AD178" s="343">
        <v>14</v>
      </c>
      <c r="AE178" s="343">
        <v>0</v>
      </c>
      <c r="AF178" s="343">
        <v>0</v>
      </c>
      <c r="AG178" s="343">
        <v>0</v>
      </c>
      <c r="AH178" s="343">
        <v>16</v>
      </c>
      <c r="AI178" s="343">
        <v>0</v>
      </c>
      <c r="AJ178" s="343">
        <v>0</v>
      </c>
      <c r="AK178" s="343">
        <v>0</v>
      </c>
      <c r="AL178" s="342" t="s">
        <v>1978</v>
      </c>
      <c r="AM178" s="342" t="s">
        <v>2461</v>
      </c>
      <c r="AN178" s="342" t="s">
        <v>2461</v>
      </c>
    </row>
    <row r="179" spans="1:40">
      <c r="A179" s="342" t="s">
        <v>1310</v>
      </c>
      <c r="B179" s="343">
        <v>3144</v>
      </c>
      <c r="C179" s="343">
        <v>0</v>
      </c>
      <c r="D179" s="343">
        <v>460</v>
      </c>
      <c r="E179" s="343">
        <v>0</v>
      </c>
      <c r="F179" s="343">
        <v>421</v>
      </c>
      <c r="G179" s="343">
        <v>0</v>
      </c>
      <c r="H179" s="343">
        <v>164</v>
      </c>
      <c r="I179" s="343">
        <v>0</v>
      </c>
      <c r="J179" s="343">
        <v>4189</v>
      </c>
      <c r="K179" s="343">
        <v>0</v>
      </c>
      <c r="L179" s="343">
        <v>956</v>
      </c>
      <c r="M179" s="343">
        <v>0</v>
      </c>
      <c r="N179" s="343">
        <v>0</v>
      </c>
      <c r="O179" s="343">
        <v>0</v>
      </c>
      <c r="P179" s="343">
        <v>9000</v>
      </c>
      <c r="Q179" s="343">
        <v>0</v>
      </c>
      <c r="R179" s="343">
        <v>0</v>
      </c>
      <c r="S179" s="343">
        <v>0</v>
      </c>
      <c r="T179" s="343">
        <v>0</v>
      </c>
      <c r="U179" s="343">
        <v>0</v>
      </c>
      <c r="V179" s="343">
        <v>9956</v>
      </c>
      <c r="W179" s="343">
        <v>0</v>
      </c>
      <c r="X179" s="343">
        <v>14145</v>
      </c>
      <c r="Y179" s="343">
        <v>0</v>
      </c>
      <c r="Z179" s="343">
        <v>576</v>
      </c>
      <c r="AA179" s="343">
        <v>0</v>
      </c>
      <c r="AB179" s="343">
        <v>0</v>
      </c>
      <c r="AC179" s="343">
        <v>0</v>
      </c>
      <c r="AD179" s="343">
        <v>6000</v>
      </c>
      <c r="AE179" s="343">
        <v>0</v>
      </c>
      <c r="AF179" s="343">
        <v>0</v>
      </c>
      <c r="AG179" s="343">
        <v>0</v>
      </c>
      <c r="AH179" s="343">
        <v>6576</v>
      </c>
      <c r="AI179" s="343">
        <v>0</v>
      </c>
      <c r="AJ179" s="343">
        <v>0</v>
      </c>
      <c r="AK179" s="343">
        <v>0</v>
      </c>
      <c r="AL179" s="342" t="s">
        <v>1308</v>
      </c>
      <c r="AM179" s="342" t="s">
        <v>2461</v>
      </c>
      <c r="AN179" s="342" t="s">
        <v>2461</v>
      </c>
    </row>
    <row r="180" spans="1:40">
      <c r="A180" s="342" t="s">
        <v>1914</v>
      </c>
      <c r="B180" s="343">
        <v>11404</v>
      </c>
      <c r="C180" s="343">
        <v>3114</v>
      </c>
      <c r="D180" s="343">
        <v>12175</v>
      </c>
      <c r="E180" s="343">
        <v>7911</v>
      </c>
      <c r="F180" s="343">
        <v>1318</v>
      </c>
      <c r="G180" s="343">
        <v>0</v>
      </c>
      <c r="H180" s="343">
        <v>792</v>
      </c>
      <c r="I180" s="343">
        <v>0</v>
      </c>
      <c r="J180" s="343">
        <v>25689</v>
      </c>
      <c r="K180" s="343">
        <v>11025</v>
      </c>
      <c r="L180" s="343">
        <v>698</v>
      </c>
      <c r="M180" s="343">
        <v>0</v>
      </c>
      <c r="N180" s="343">
        <v>0</v>
      </c>
      <c r="O180" s="343">
        <v>0</v>
      </c>
      <c r="P180" s="343">
        <v>3229</v>
      </c>
      <c r="Q180" s="343">
        <v>0</v>
      </c>
      <c r="R180" s="343">
        <v>0</v>
      </c>
      <c r="S180" s="343">
        <v>0</v>
      </c>
      <c r="T180" s="343">
        <v>0</v>
      </c>
      <c r="U180" s="343">
        <v>0</v>
      </c>
      <c r="V180" s="343">
        <v>3927</v>
      </c>
      <c r="W180" s="343">
        <v>0</v>
      </c>
      <c r="X180" s="343">
        <v>29616</v>
      </c>
      <c r="Y180" s="343">
        <v>11025</v>
      </c>
      <c r="Z180" s="343">
        <v>7302</v>
      </c>
      <c r="AA180" s="343">
        <v>2753</v>
      </c>
      <c r="AB180" s="343">
        <v>0</v>
      </c>
      <c r="AC180" s="343">
        <v>0</v>
      </c>
      <c r="AD180" s="343">
        <v>0</v>
      </c>
      <c r="AE180" s="343">
        <v>0</v>
      </c>
      <c r="AF180" s="343">
        <v>0</v>
      </c>
      <c r="AG180" s="343">
        <v>0</v>
      </c>
      <c r="AH180" s="343">
        <v>7302</v>
      </c>
      <c r="AI180" s="343">
        <v>2753</v>
      </c>
      <c r="AJ180" s="343">
        <v>0</v>
      </c>
      <c r="AK180" s="343">
        <v>0</v>
      </c>
      <c r="AL180" s="342" t="s">
        <v>1912</v>
      </c>
      <c r="AM180" s="342" t="s">
        <v>2461</v>
      </c>
      <c r="AN180" s="342" t="s">
        <v>2461</v>
      </c>
    </row>
    <row r="181" spans="1:40">
      <c r="A181" s="342" t="s">
        <v>2043</v>
      </c>
      <c r="B181" s="343">
        <v>0</v>
      </c>
      <c r="C181" s="343">
        <v>0</v>
      </c>
      <c r="D181" s="343">
        <v>612</v>
      </c>
      <c r="E181" s="343">
        <v>0</v>
      </c>
      <c r="F181" s="343">
        <v>246</v>
      </c>
      <c r="G181" s="343">
        <v>0</v>
      </c>
      <c r="H181" s="343">
        <v>1</v>
      </c>
      <c r="I181" s="343">
        <v>0</v>
      </c>
      <c r="J181" s="343">
        <v>859</v>
      </c>
      <c r="K181" s="343">
        <v>0</v>
      </c>
      <c r="L181" s="343">
        <v>3515</v>
      </c>
      <c r="M181" s="343">
        <v>0</v>
      </c>
      <c r="N181" s="343">
        <v>2667</v>
      </c>
      <c r="O181" s="343">
        <v>0</v>
      </c>
      <c r="P181" s="343">
        <v>0</v>
      </c>
      <c r="Q181" s="343">
        <v>0</v>
      </c>
      <c r="R181" s="343">
        <v>0</v>
      </c>
      <c r="S181" s="343">
        <v>0</v>
      </c>
      <c r="T181" s="343">
        <v>0</v>
      </c>
      <c r="U181" s="343">
        <v>0</v>
      </c>
      <c r="V181" s="343">
        <v>3515</v>
      </c>
      <c r="W181" s="343">
        <v>0</v>
      </c>
      <c r="X181" s="343">
        <v>4374</v>
      </c>
      <c r="Y181" s="343">
        <v>0</v>
      </c>
      <c r="Z181" s="343">
        <v>0</v>
      </c>
      <c r="AA181" s="343">
        <v>0</v>
      </c>
      <c r="AB181" s="343">
        <v>0</v>
      </c>
      <c r="AC181" s="343">
        <v>0</v>
      </c>
      <c r="AD181" s="343">
        <v>1</v>
      </c>
      <c r="AE181" s="343">
        <v>0</v>
      </c>
      <c r="AF181" s="343">
        <v>0</v>
      </c>
      <c r="AG181" s="343">
        <v>0</v>
      </c>
      <c r="AH181" s="343">
        <v>1</v>
      </c>
      <c r="AI181" s="343">
        <v>0</v>
      </c>
      <c r="AJ181" s="343">
        <v>0</v>
      </c>
      <c r="AK181" s="343">
        <v>0</v>
      </c>
      <c r="AL181" s="342" t="s">
        <v>2041</v>
      </c>
      <c r="AM181" s="342" t="s">
        <v>2461</v>
      </c>
      <c r="AN181" s="342" t="s">
        <v>2461</v>
      </c>
    </row>
    <row r="182" spans="1:40">
      <c r="A182" s="342" t="s">
        <v>2211</v>
      </c>
      <c r="B182" s="343">
        <v>0</v>
      </c>
      <c r="C182" s="343">
        <v>0</v>
      </c>
      <c r="D182" s="343">
        <v>2223</v>
      </c>
      <c r="E182" s="343">
        <v>0</v>
      </c>
      <c r="F182" s="343">
        <v>77</v>
      </c>
      <c r="G182" s="343">
        <v>0</v>
      </c>
      <c r="H182" s="343">
        <v>0</v>
      </c>
      <c r="I182" s="343">
        <v>0</v>
      </c>
      <c r="J182" s="343">
        <v>2300</v>
      </c>
      <c r="K182" s="343">
        <v>0</v>
      </c>
      <c r="L182" s="343">
        <v>2688</v>
      </c>
      <c r="M182" s="343">
        <v>0</v>
      </c>
      <c r="N182" s="343">
        <v>1948</v>
      </c>
      <c r="O182" s="343">
        <v>0</v>
      </c>
      <c r="P182" s="343">
        <v>0</v>
      </c>
      <c r="Q182" s="343">
        <v>0</v>
      </c>
      <c r="R182" s="343">
        <v>0</v>
      </c>
      <c r="S182" s="343">
        <v>0</v>
      </c>
      <c r="T182" s="343">
        <v>0</v>
      </c>
      <c r="U182" s="343">
        <v>0</v>
      </c>
      <c r="V182" s="343">
        <v>2688</v>
      </c>
      <c r="W182" s="343">
        <v>0</v>
      </c>
      <c r="X182" s="343">
        <v>4988</v>
      </c>
      <c r="Y182" s="343">
        <v>0</v>
      </c>
      <c r="Z182" s="343">
        <v>0</v>
      </c>
      <c r="AA182" s="343">
        <v>0</v>
      </c>
      <c r="AB182" s="343">
        <v>0</v>
      </c>
      <c r="AC182" s="343">
        <v>0</v>
      </c>
      <c r="AD182" s="343">
        <v>0</v>
      </c>
      <c r="AE182" s="343">
        <v>0</v>
      </c>
      <c r="AF182" s="343">
        <v>0</v>
      </c>
      <c r="AG182" s="343">
        <v>0</v>
      </c>
      <c r="AH182" s="343">
        <v>0</v>
      </c>
      <c r="AI182" s="343">
        <v>0</v>
      </c>
      <c r="AJ182" s="343">
        <v>0</v>
      </c>
      <c r="AK182" s="343">
        <v>0</v>
      </c>
      <c r="AL182" s="342" t="s">
        <v>2209</v>
      </c>
      <c r="AM182" s="342" t="s">
        <v>2461</v>
      </c>
      <c r="AN182" s="342" t="s">
        <v>2461</v>
      </c>
    </row>
    <row r="183" spans="1:40">
      <c r="A183" s="342" t="s">
        <v>2283</v>
      </c>
      <c r="B183" s="343">
        <v>0</v>
      </c>
      <c r="C183" s="343">
        <v>0</v>
      </c>
      <c r="D183" s="343">
        <v>373</v>
      </c>
      <c r="E183" s="343">
        <v>0</v>
      </c>
      <c r="F183" s="343">
        <v>477</v>
      </c>
      <c r="G183" s="343">
        <v>0</v>
      </c>
      <c r="H183" s="343">
        <v>0</v>
      </c>
      <c r="I183" s="343">
        <v>0</v>
      </c>
      <c r="J183" s="343">
        <v>850</v>
      </c>
      <c r="K183" s="343">
        <v>0</v>
      </c>
      <c r="L183" s="343">
        <v>378</v>
      </c>
      <c r="M183" s="343">
        <v>0</v>
      </c>
      <c r="N183" s="343">
        <v>0</v>
      </c>
      <c r="O183" s="343">
        <v>0</v>
      </c>
      <c r="P183" s="343">
        <v>0</v>
      </c>
      <c r="Q183" s="343">
        <v>0</v>
      </c>
      <c r="R183" s="343">
        <v>0</v>
      </c>
      <c r="S183" s="343">
        <v>0</v>
      </c>
      <c r="T183" s="343">
        <v>0</v>
      </c>
      <c r="U183" s="343">
        <v>0</v>
      </c>
      <c r="V183" s="343">
        <v>378</v>
      </c>
      <c r="W183" s="343">
        <v>0</v>
      </c>
      <c r="X183" s="343">
        <v>1228</v>
      </c>
      <c r="Y183" s="343">
        <v>0</v>
      </c>
      <c r="Z183" s="343">
        <v>0</v>
      </c>
      <c r="AA183" s="343">
        <v>0</v>
      </c>
      <c r="AB183" s="343">
        <v>0</v>
      </c>
      <c r="AC183" s="343">
        <v>0</v>
      </c>
      <c r="AD183" s="343">
        <v>94</v>
      </c>
      <c r="AE183" s="343">
        <v>0</v>
      </c>
      <c r="AF183" s="343">
        <v>0</v>
      </c>
      <c r="AG183" s="343">
        <v>0</v>
      </c>
      <c r="AH183" s="343">
        <v>94</v>
      </c>
      <c r="AI183" s="343">
        <v>0</v>
      </c>
      <c r="AJ183" s="343">
        <v>0</v>
      </c>
      <c r="AK183" s="343">
        <v>0</v>
      </c>
      <c r="AL183" s="342" t="s">
        <v>2281</v>
      </c>
      <c r="AM183" s="342" t="s">
        <v>2461</v>
      </c>
      <c r="AN183" s="342" t="s">
        <v>2461</v>
      </c>
    </row>
    <row r="184" spans="1:40">
      <c r="A184" s="342" t="s">
        <v>1289</v>
      </c>
      <c r="B184" s="343">
        <v>0</v>
      </c>
      <c r="C184" s="343">
        <v>0</v>
      </c>
      <c r="D184" s="343">
        <v>2919</v>
      </c>
      <c r="E184" s="343">
        <v>2422</v>
      </c>
      <c r="F184" s="343">
        <v>44</v>
      </c>
      <c r="G184" s="343">
        <v>0</v>
      </c>
      <c r="H184" s="343">
        <v>6</v>
      </c>
      <c r="I184" s="343">
        <v>0</v>
      </c>
      <c r="J184" s="343">
        <v>2969</v>
      </c>
      <c r="K184" s="343">
        <v>2422</v>
      </c>
      <c r="L184" s="343">
        <v>923</v>
      </c>
      <c r="M184" s="343">
        <v>0</v>
      </c>
      <c r="N184" s="343">
        <v>0</v>
      </c>
      <c r="O184" s="343">
        <v>0</v>
      </c>
      <c r="P184" s="343">
        <v>0</v>
      </c>
      <c r="Q184" s="343">
        <v>0</v>
      </c>
      <c r="R184" s="343">
        <v>0</v>
      </c>
      <c r="S184" s="343">
        <v>0</v>
      </c>
      <c r="T184" s="343">
        <v>0</v>
      </c>
      <c r="U184" s="343">
        <v>0</v>
      </c>
      <c r="V184" s="343">
        <v>923</v>
      </c>
      <c r="W184" s="343">
        <v>0</v>
      </c>
      <c r="X184" s="343">
        <v>3892</v>
      </c>
      <c r="Y184" s="343">
        <v>2422</v>
      </c>
      <c r="Z184" s="343">
        <v>307</v>
      </c>
      <c r="AA184" s="343">
        <v>297</v>
      </c>
      <c r="AB184" s="343">
        <v>0</v>
      </c>
      <c r="AC184" s="343">
        <v>0</v>
      </c>
      <c r="AD184" s="343">
        <v>0</v>
      </c>
      <c r="AE184" s="343">
        <v>0</v>
      </c>
      <c r="AF184" s="343">
        <v>0</v>
      </c>
      <c r="AG184" s="343">
        <v>0</v>
      </c>
      <c r="AH184" s="343">
        <v>307</v>
      </c>
      <c r="AI184" s="343">
        <v>297</v>
      </c>
      <c r="AJ184" s="343">
        <v>0</v>
      </c>
      <c r="AK184" s="343">
        <v>0</v>
      </c>
      <c r="AL184" s="342" t="s">
        <v>1287</v>
      </c>
      <c r="AM184" s="342" t="s">
        <v>2461</v>
      </c>
      <c r="AN184" s="342" t="s">
        <v>2461</v>
      </c>
    </row>
    <row r="185" spans="1:40">
      <c r="A185" s="342" t="s">
        <v>1459</v>
      </c>
      <c r="B185" s="343">
        <v>0</v>
      </c>
      <c r="C185" s="343">
        <v>0</v>
      </c>
      <c r="D185" s="343">
        <v>2203</v>
      </c>
      <c r="E185" s="343">
        <v>0</v>
      </c>
      <c r="F185" s="343">
        <v>102</v>
      </c>
      <c r="G185" s="343">
        <v>0</v>
      </c>
      <c r="H185" s="343">
        <v>0</v>
      </c>
      <c r="I185" s="343">
        <v>0</v>
      </c>
      <c r="J185" s="343">
        <v>2305</v>
      </c>
      <c r="K185" s="343">
        <v>0</v>
      </c>
      <c r="L185" s="343">
        <v>552</v>
      </c>
      <c r="M185" s="343">
        <v>0</v>
      </c>
      <c r="N185" s="343">
        <v>0</v>
      </c>
      <c r="O185" s="343">
        <v>0</v>
      </c>
      <c r="P185" s="343">
        <v>0</v>
      </c>
      <c r="Q185" s="343">
        <v>0</v>
      </c>
      <c r="R185" s="343">
        <v>0</v>
      </c>
      <c r="S185" s="343">
        <v>0</v>
      </c>
      <c r="T185" s="343">
        <v>0</v>
      </c>
      <c r="U185" s="343">
        <v>0</v>
      </c>
      <c r="V185" s="343">
        <v>552</v>
      </c>
      <c r="W185" s="343">
        <v>0</v>
      </c>
      <c r="X185" s="343">
        <v>2857</v>
      </c>
      <c r="Y185" s="343">
        <v>0</v>
      </c>
      <c r="Z185" s="343">
        <v>0</v>
      </c>
      <c r="AA185" s="343">
        <v>0</v>
      </c>
      <c r="AB185" s="343">
        <v>0</v>
      </c>
      <c r="AC185" s="343">
        <v>0</v>
      </c>
      <c r="AD185" s="343">
        <v>0</v>
      </c>
      <c r="AE185" s="343">
        <v>0</v>
      </c>
      <c r="AF185" s="343">
        <v>0</v>
      </c>
      <c r="AG185" s="343">
        <v>0</v>
      </c>
      <c r="AH185" s="343">
        <v>0</v>
      </c>
      <c r="AI185" s="343">
        <v>0</v>
      </c>
      <c r="AJ185" s="343">
        <v>0</v>
      </c>
      <c r="AK185" s="343">
        <v>0</v>
      </c>
      <c r="AL185" s="342" t="s">
        <v>1457</v>
      </c>
      <c r="AM185" s="342" t="s">
        <v>2461</v>
      </c>
      <c r="AN185" s="342" t="s">
        <v>2461</v>
      </c>
    </row>
    <row r="186" spans="1:40">
      <c r="A186" s="342" t="s">
        <v>1722</v>
      </c>
      <c r="B186" s="343">
        <v>0</v>
      </c>
      <c r="C186" s="343">
        <v>0</v>
      </c>
      <c r="D186" s="343">
        <v>855</v>
      </c>
      <c r="E186" s="343">
        <v>0</v>
      </c>
      <c r="F186" s="343">
        <v>185</v>
      </c>
      <c r="G186" s="343">
        <v>0</v>
      </c>
      <c r="H186" s="343">
        <v>25</v>
      </c>
      <c r="I186" s="343">
        <v>0</v>
      </c>
      <c r="J186" s="343">
        <v>1065</v>
      </c>
      <c r="K186" s="343">
        <v>0</v>
      </c>
      <c r="L186" s="343">
        <v>803</v>
      </c>
      <c r="M186" s="343">
        <v>0</v>
      </c>
      <c r="N186" s="343">
        <v>0</v>
      </c>
      <c r="O186" s="343">
        <v>0</v>
      </c>
      <c r="P186" s="343">
        <v>0</v>
      </c>
      <c r="Q186" s="343">
        <v>0</v>
      </c>
      <c r="R186" s="343">
        <v>0</v>
      </c>
      <c r="S186" s="343">
        <v>0</v>
      </c>
      <c r="T186" s="343">
        <v>0</v>
      </c>
      <c r="U186" s="343">
        <v>0</v>
      </c>
      <c r="V186" s="343">
        <v>803</v>
      </c>
      <c r="W186" s="343">
        <v>0</v>
      </c>
      <c r="X186" s="343">
        <v>1868</v>
      </c>
      <c r="Y186" s="343">
        <v>0</v>
      </c>
      <c r="Z186" s="343">
        <v>0</v>
      </c>
      <c r="AA186" s="343">
        <v>0</v>
      </c>
      <c r="AB186" s="343">
        <v>0</v>
      </c>
      <c r="AC186" s="343">
        <v>0</v>
      </c>
      <c r="AD186" s="343">
        <v>1</v>
      </c>
      <c r="AE186" s="343">
        <v>0</v>
      </c>
      <c r="AF186" s="343">
        <v>0</v>
      </c>
      <c r="AG186" s="343">
        <v>0</v>
      </c>
      <c r="AH186" s="343">
        <v>1</v>
      </c>
      <c r="AI186" s="343">
        <v>0</v>
      </c>
      <c r="AJ186" s="343">
        <v>0</v>
      </c>
      <c r="AK186" s="343">
        <v>0</v>
      </c>
      <c r="AL186" s="342" t="s">
        <v>1720</v>
      </c>
      <c r="AM186" s="342" t="s">
        <v>2461</v>
      </c>
      <c r="AN186" s="342" t="s">
        <v>2461</v>
      </c>
    </row>
    <row r="187" spans="1:40">
      <c r="A187" s="342" t="s">
        <v>1806</v>
      </c>
      <c r="B187" s="343">
        <v>0</v>
      </c>
      <c r="C187" s="343">
        <v>0</v>
      </c>
      <c r="D187" s="343">
        <v>4477</v>
      </c>
      <c r="E187" s="343">
        <v>0</v>
      </c>
      <c r="F187" s="343">
        <v>1454</v>
      </c>
      <c r="G187" s="343">
        <v>0</v>
      </c>
      <c r="H187" s="343">
        <v>153</v>
      </c>
      <c r="I187" s="343">
        <v>0</v>
      </c>
      <c r="J187" s="343">
        <v>6084</v>
      </c>
      <c r="K187" s="343">
        <v>0</v>
      </c>
      <c r="L187" s="343">
        <v>658</v>
      </c>
      <c r="M187" s="343">
        <v>0</v>
      </c>
      <c r="N187" s="343">
        <v>0</v>
      </c>
      <c r="O187" s="343">
        <v>0</v>
      </c>
      <c r="P187" s="343">
        <v>0</v>
      </c>
      <c r="Q187" s="343">
        <v>0</v>
      </c>
      <c r="R187" s="343">
        <v>0</v>
      </c>
      <c r="S187" s="343">
        <v>0</v>
      </c>
      <c r="T187" s="343">
        <v>0</v>
      </c>
      <c r="U187" s="343">
        <v>0</v>
      </c>
      <c r="V187" s="343">
        <v>658</v>
      </c>
      <c r="W187" s="343">
        <v>0</v>
      </c>
      <c r="X187" s="343">
        <v>6742</v>
      </c>
      <c r="Y187" s="343">
        <v>0</v>
      </c>
      <c r="Z187" s="343">
        <v>407</v>
      </c>
      <c r="AA187" s="343">
        <v>0</v>
      </c>
      <c r="AB187" s="343">
        <v>0</v>
      </c>
      <c r="AC187" s="343">
        <v>0</v>
      </c>
      <c r="AD187" s="343">
        <v>0</v>
      </c>
      <c r="AE187" s="343">
        <v>0</v>
      </c>
      <c r="AF187" s="343">
        <v>0</v>
      </c>
      <c r="AG187" s="343">
        <v>0</v>
      </c>
      <c r="AH187" s="343">
        <v>407</v>
      </c>
      <c r="AI187" s="343">
        <v>0</v>
      </c>
      <c r="AJ187" s="343">
        <v>0</v>
      </c>
      <c r="AK187" s="343">
        <v>0</v>
      </c>
      <c r="AL187" s="342" t="s">
        <v>1804</v>
      </c>
      <c r="AM187" s="342" t="s">
        <v>2461</v>
      </c>
      <c r="AN187" s="342" t="s">
        <v>2461</v>
      </c>
    </row>
    <row r="188" spans="1:40">
      <c r="A188" s="342" t="s">
        <v>2049</v>
      </c>
      <c r="B188" s="343">
        <v>0</v>
      </c>
      <c r="C188" s="343">
        <v>0</v>
      </c>
      <c r="D188" s="343">
        <v>898</v>
      </c>
      <c r="E188" s="343">
        <v>0</v>
      </c>
      <c r="F188" s="343">
        <v>186</v>
      </c>
      <c r="G188" s="343">
        <v>0</v>
      </c>
      <c r="H188" s="343">
        <v>0</v>
      </c>
      <c r="I188" s="343">
        <v>0</v>
      </c>
      <c r="J188" s="343">
        <v>1084</v>
      </c>
      <c r="K188" s="343">
        <v>0</v>
      </c>
      <c r="L188" s="343">
        <v>0</v>
      </c>
      <c r="M188" s="343">
        <v>0</v>
      </c>
      <c r="N188" s="343">
        <v>0</v>
      </c>
      <c r="O188" s="343">
        <v>0</v>
      </c>
      <c r="P188" s="343">
        <v>79</v>
      </c>
      <c r="Q188" s="343">
        <v>0</v>
      </c>
      <c r="R188" s="343">
        <v>0</v>
      </c>
      <c r="S188" s="343">
        <v>0</v>
      </c>
      <c r="T188" s="343">
        <v>0</v>
      </c>
      <c r="U188" s="343">
        <v>0</v>
      </c>
      <c r="V188" s="343">
        <v>79</v>
      </c>
      <c r="W188" s="343">
        <v>0</v>
      </c>
      <c r="X188" s="343">
        <v>1163</v>
      </c>
      <c r="Y188" s="343">
        <v>0</v>
      </c>
      <c r="Z188" s="343">
        <v>0</v>
      </c>
      <c r="AA188" s="343">
        <v>0</v>
      </c>
      <c r="AB188" s="343">
        <v>0</v>
      </c>
      <c r="AC188" s="343">
        <v>0</v>
      </c>
      <c r="AD188" s="343">
        <v>0</v>
      </c>
      <c r="AE188" s="343">
        <v>0</v>
      </c>
      <c r="AF188" s="343">
        <v>0</v>
      </c>
      <c r="AG188" s="343">
        <v>0</v>
      </c>
      <c r="AH188" s="343">
        <v>0</v>
      </c>
      <c r="AI188" s="343">
        <v>0</v>
      </c>
      <c r="AJ188" s="343">
        <v>0</v>
      </c>
      <c r="AK188" s="343">
        <v>0</v>
      </c>
      <c r="AL188" s="342" t="s">
        <v>2047</v>
      </c>
      <c r="AM188" s="342" t="s">
        <v>2461</v>
      </c>
      <c r="AN188" s="342" t="s">
        <v>2461</v>
      </c>
    </row>
    <row r="189" spans="1:40">
      <c r="A189" s="342" t="s">
        <v>2082</v>
      </c>
      <c r="B189" s="343">
        <v>0</v>
      </c>
      <c r="C189" s="343">
        <v>0</v>
      </c>
      <c r="D189" s="343">
        <v>1194</v>
      </c>
      <c r="E189" s="343">
        <v>0</v>
      </c>
      <c r="F189" s="343">
        <v>54</v>
      </c>
      <c r="G189" s="343">
        <v>0</v>
      </c>
      <c r="H189" s="343">
        <v>0</v>
      </c>
      <c r="I189" s="343">
        <v>0</v>
      </c>
      <c r="J189" s="343">
        <v>1248</v>
      </c>
      <c r="K189" s="343">
        <v>0</v>
      </c>
      <c r="L189" s="343">
        <v>397</v>
      </c>
      <c r="M189" s="343">
        <v>0</v>
      </c>
      <c r="N189" s="343">
        <v>0</v>
      </c>
      <c r="O189" s="343">
        <v>0</v>
      </c>
      <c r="P189" s="343">
        <v>4</v>
      </c>
      <c r="Q189" s="343">
        <v>0</v>
      </c>
      <c r="R189" s="343">
        <v>0</v>
      </c>
      <c r="S189" s="343">
        <v>0</v>
      </c>
      <c r="T189" s="343">
        <v>0</v>
      </c>
      <c r="U189" s="343">
        <v>0</v>
      </c>
      <c r="V189" s="343">
        <v>401</v>
      </c>
      <c r="W189" s="343">
        <v>0</v>
      </c>
      <c r="X189" s="343">
        <v>1649</v>
      </c>
      <c r="Y189" s="343">
        <v>0</v>
      </c>
      <c r="Z189" s="343">
        <v>349</v>
      </c>
      <c r="AA189" s="343">
        <v>0</v>
      </c>
      <c r="AB189" s="343">
        <v>0</v>
      </c>
      <c r="AC189" s="343">
        <v>0</v>
      </c>
      <c r="AD189" s="343">
        <v>15</v>
      </c>
      <c r="AE189" s="343">
        <v>0</v>
      </c>
      <c r="AF189" s="343">
        <v>0</v>
      </c>
      <c r="AG189" s="343">
        <v>0</v>
      </c>
      <c r="AH189" s="343">
        <v>364</v>
      </c>
      <c r="AI189" s="343">
        <v>0</v>
      </c>
      <c r="AJ189" s="343">
        <v>0</v>
      </c>
      <c r="AK189" s="343">
        <v>0</v>
      </c>
      <c r="AL189" s="342" t="s">
        <v>2080</v>
      </c>
      <c r="AM189" s="342" t="s">
        <v>2461</v>
      </c>
      <c r="AN189" s="342" t="s">
        <v>2461</v>
      </c>
    </row>
    <row r="190" spans="1:40">
      <c r="A190" s="342" t="s">
        <v>2088</v>
      </c>
      <c r="B190" s="343">
        <v>0</v>
      </c>
      <c r="C190" s="343">
        <v>0</v>
      </c>
      <c r="D190" s="343">
        <v>566</v>
      </c>
      <c r="E190" s="343">
        <v>0</v>
      </c>
      <c r="F190" s="343">
        <v>122</v>
      </c>
      <c r="G190" s="343">
        <v>0</v>
      </c>
      <c r="H190" s="343">
        <v>0</v>
      </c>
      <c r="I190" s="343">
        <v>0</v>
      </c>
      <c r="J190" s="343">
        <v>688</v>
      </c>
      <c r="K190" s="343">
        <v>0</v>
      </c>
      <c r="L190" s="343">
        <v>705</v>
      </c>
      <c r="M190" s="343">
        <v>0</v>
      </c>
      <c r="N190" s="343">
        <v>0</v>
      </c>
      <c r="O190" s="343">
        <v>0</v>
      </c>
      <c r="P190" s="343">
        <v>0</v>
      </c>
      <c r="Q190" s="343">
        <v>0</v>
      </c>
      <c r="R190" s="343">
        <v>0</v>
      </c>
      <c r="S190" s="343">
        <v>0</v>
      </c>
      <c r="T190" s="343">
        <v>0</v>
      </c>
      <c r="U190" s="343">
        <v>0</v>
      </c>
      <c r="V190" s="343">
        <v>705</v>
      </c>
      <c r="W190" s="343">
        <v>0</v>
      </c>
      <c r="X190" s="343">
        <v>1393</v>
      </c>
      <c r="Y190" s="343">
        <v>0</v>
      </c>
      <c r="Z190" s="343">
        <v>0</v>
      </c>
      <c r="AA190" s="343">
        <v>0</v>
      </c>
      <c r="AB190" s="343">
        <v>0</v>
      </c>
      <c r="AC190" s="343">
        <v>0</v>
      </c>
      <c r="AD190" s="343">
        <v>0</v>
      </c>
      <c r="AE190" s="343">
        <v>0</v>
      </c>
      <c r="AF190" s="343">
        <v>0</v>
      </c>
      <c r="AG190" s="343">
        <v>0</v>
      </c>
      <c r="AH190" s="343">
        <v>0</v>
      </c>
      <c r="AI190" s="343">
        <v>0</v>
      </c>
      <c r="AJ190" s="343">
        <v>0</v>
      </c>
      <c r="AK190" s="343">
        <v>0</v>
      </c>
      <c r="AL190" s="342" t="s">
        <v>2086</v>
      </c>
      <c r="AM190" s="342" t="s">
        <v>2461</v>
      </c>
      <c r="AN190" s="342" t="s">
        <v>2461</v>
      </c>
    </row>
    <row r="191" spans="1:40">
      <c r="A191" s="342" t="s">
        <v>2148</v>
      </c>
      <c r="B191" s="343">
        <v>748</v>
      </c>
      <c r="C191" s="343">
        <v>721</v>
      </c>
      <c r="D191" s="343">
        <v>6070</v>
      </c>
      <c r="E191" s="343">
        <v>3557</v>
      </c>
      <c r="F191" s="343">
        <v>23</v>
      </c>
      <c r="G191" s="343">
        <v>0</v>
      </c>
      <c r="H191" s="343">
        <v>16</v>
      </c>
      <c r="I191" s="343">
        <v>2</v>
      </c>
      <c r="J191" s="343">
        <v>6857</v>
      </c>
      <c r="K191" s="343">
        <v>4280</v>
      </c>
      <c r="L191" s="343">
        <v>11</v>
      </c>
      <c r="M191" s="343">
        <v>0</v>
      </c>
      <c r="N191" s="343">
        <v>0</v>
      </c>
      <c r="O191" s="343">
        <v>0</v>
      </c>
      <c r="P191" s="343">
        <v>0</v>
      </c>
      <c r="Q191" s="343">
        <v>0</v>
      </c>
      <c r="R191" s="343">
        <v>0</v>
      </c>
      <c r="S191" s="343">
        <v>0</v>
      </c>
      <c r="T191" s="343">
        <v>0</v>
      </c>
      <c r="U191" s="343">
        <v>0</v>
      </c>
      <c r="V191" s="343">
        <v>11</v>
      </c>
      <c r="W191" s="343">
        <v>0</v>
      </c>
      <c r="X191" s="343">
        <v>6868</v>
      </c>
      <c r="Y191" s="343">
        <v>4280</v>
      </c>
      <c r="Z191" s="343">
        <v>683</v>
      </c>
      <c r="AA191" s="343">
        <v>671</v>
      </c>
      <c r="AB191" s="343">
        <v>0</v>
      </c>
      <c r="AC191" s="343">
        <v>0</v>
      </c>
      <c r="AD191" s="343">
        <v>0</v>
      </c>
      <c r="AE191" s="343">
        <v>0</v>
      </c>
      <c r="AF191" s="343">
        <v>0</v>
      </c>
      <c r="AG191" s="343">
        <v>0</v>
      </c>
      <c r="AH191" s="343">
        <v>683</v>
      </c>
      <c r="AI191" s="343">
        <v>671</v>
      </c>
      <c r="AJ191" s="343">
        <v>0</v>
      </c>
      <c r="AK191" s="343">
        <v>0</v>
      </c>
      <c r="AL191" s="342" t="s">
        <v>2146</v>
      </c>
      <c r="AM191" s="342" t="s">
        <v>2461</v>
      </c>
      <c r="AN191" s="342" t="s">
        <v>2461</v>
      </c>
    </row>
    <row r="192" spans="1:40">
      <c r="A192" s="342" t="s">
        <v>1149</v>
      </c>
      <c r="B192" s="343">
        <v>0</v>
      </c>
      <c r="C192" s="343">
        <v>0</v>
      </c>
      <c r="D192" s="343">
        <v>4148</v>
      </c>
      <c r="E192" s="343">
        <v>2797</v>
      </c>
      <c r="F192" s="343">
        <v>405</v>
      </c>
      <c r="G192" s="343">
        <v>0</v>
      </c>
      <c r="H192" s="343">
        <v>241</v>
      </c>
      <c r="I192" s="343">
        <v>0</v>
      </c>
      <c r="J192" s="343">
        <v>4794</v>
      </c>
      <c r="K192" s="343">
        <v>2797</v>
      </c>
      <c r="L192" s="343">
        <v>1018</v>
      </c>
      <c r="M192" s="343">
        <v>365</v>
      </c>
      <c r="N192" s="343">
        <v>0</v>
      </c>
      <c r="O192" s="343">
        <v>0</v>
      </c>
      <c r="P192" s="343">
        <v>0</v>
      </c>
      <c r="Q192" s="343">
        <v>0</v>
      </c>
      <c r="R192" s="343">
        <v>0</v>
      </c>
      <c r="S192" s="343">
        <v>0</v>
      </c>
      <c r="T192" s="343">
        <v>0</v>
      </c>
      <c r="U192" s="343">
        <v>0</v>
      </c>
      <c r="V192" s="343">
        <v>1018</v>
      </c>
      <c r="W192" s="343">
        <v>365</v>
      </c>
      <c r="X192" s="343">
        <v>5812</v>
      </c>
      <c r="Y192" s="343">
        <v>2797</v>
      </c>
      <c r="Z192" s="343">
        <v>1228</v>
      </c>
      <c r="AA192" s="343">
        <v>958</v>
      </c>
      <c r="AB192" s="343">
        <v>0</v>
      </c>
      <c r="AC192" s="343">
        <v>0</v>
      </c>
      <c r="AD192" s="343">
        <v>51</v>
      </c>
      <c r="AE192" s="343">
        <v>0</v>
      </c>
      <c r="AF192" s="343">
        <v>0</v>
      </c>
      <c r="AG192" s="343">
        <v>0</v>
      </c>
      <c r="AH192" s="343">
        <v>1279</v>
      </c>
      <c r="AI192" s="343">
        <v>958</v>
      </c>
      <c r="AJ192" s="343">
        <v>0</v>
      </c>
      <c r="AK192" s="343">
        <v>0</v>
      </c>
      <c r="AL192" s="342" t="s">
        <v>1147</v>
      </c>
      <c r="AM192" s="342" t="s">
        <v>2461</v>
      </c>
      <c r="AN192" s="342" t="s">
        <v>2461</v>
      </c>
    </row>
    <row r="193" spans="1:40">
      <c r="A193" s="342" t="s">
        <v>1642</v>
      </c>
      <c r="B193" s="343">
        <v>6905</v>
      </c>
      <c r="C193" s="343">
        <v>4662</v>
      </c>
      <c r="D193" s="343">
        <v>12328</v>
      </c>
      <c r="E193" s="343">
        <v>6615</v>
      </c>
      <c r="F193" s="343">
        <v>2174</v>
      </c>
      <c r="G193" s="343">
        <v>962</v>
      </c>
      <c r="H193" s="343">
        <v>0</v>
      </c>
      <c r="I193" s="343">
        <v>0</v>
      </c>
      <c r="J193" s="343">
        <v>21407</v>
      </c>
      <c r="K193" s="343">
        <v>12239</v>
      </c>
      <c r="L193" s="343">
        <v>393</v>
      </c>
      <c r="M193" s="343">
        <v>0</v>
      </c>
      <c r="N193" s="343">
        <v>0</v>
      </c>
      <c r="O193" s="343">
        <v>0</v>
      </c>
      <c r="P193" s="343">
        <v>0</v>
      </c>
      <c r="Q193" s="343">
        <v>0</v>
      </c>
      <c r="R193" s="343">
        <v>0</v>
      </c>
      <c r="S193" s="343">
        <v>0</v>
      </c>
      <c r="T193" s="343">
        <v>0</v>
      </c>
      <c r="U193" s="343">
        <v>0</v>
      </c>
      <c r="V193" s="343">
        <v>393</v>
      </c>
      <c r="W193" s="343">
        <v>0</v>
      </c>
      <c r="X193" s="343">
        <v>21800</v>
      </c>
      <c r="Y193" s="343">
        <v>12239</v>
      </c>
      <c r="Z193" s="343">
        <v>6645</v>
      </c>
      <c r="AA193" s="343">
        <v>2328</v>
      </c>
      <c r="AB193" s="343">
        <v>0</v>
      </c>
      <c r="AC193" s="343">
        <v>0</v>
      </c>
      <c r="AD193" s="343">
        <v>1</v>
      </c>
      <c r="AE193" s="343">
        <v>0</v>
      </c>
      <c r="AF193" s="343">
        <v>0</v>
      </c>
      <c r="AG193" s="343">
        <v>0</v>
      </c>
      <c r="AH193" s="343">
        <v>6646</v>
      </c>
      <c r="AI193" s="343">
        <v>2328</v>
      </c>
      <c r="AJ193" s="343">
        <v>0</v>
      </c>
      <c r="AK193" s="343">
        <v>0</v>
      </c>
      <c r="AL193" s="342" t="s">
        <v>1640</v>
      </c>
      <c r="AM193" s="342" t="s">
        <v>2461</v>
      </c>
      <c r="AN193" s="342" t="s">
        <v>2461</v>
      </c>
    </row>
    <row r="194" spans="1:40">
      <c r="A194" s="342" t="s">
        <v>1779</v>
      </c>
      <c r="B194" s="343">
        <v>39</v>
      </c>
      <c r="C194" s="343">
        <v>39</v>
      </c>
      <c r="D194" s="343">
        <v>8499</v>
      </c>
      <c r="E194" s="343">
        <v>7945</v>
      </c>
      <c r="F194" s="343">
        <v>467</v>
      </c>
      <c r="G194" s="343">
        <v>0</v>
      </c>
      <c r="H194" s="343">
        <v>264</v>
      </c>
      <c r="I194" s="343">
        <v>28</v>
      </c>
      <c r="J194" s="343">
        <v>9269</v>
      </c>
      <c r="K194" s="343">
        <v>8012</v>
      </c>
      <c r="L194" s="343">
        <v>2866</v>
      </c>
      <c r="M194" s="343">
        <v>345</v>
      </c>
      <c r="N194" s="343">
        <v>0</v>
      </c>
      <c r="O194" s="343">
        <v>0</v>
      </c>
      <c r="P194" s="343">
        <v>0</v>
      </c>
      <c r="Q194" s="343">
        <v>0</v>
      </c>
      <c r="R194" s="343">
        <v>0</v>
      </c>
      <c r="S194" s="343">
        <v>0</v>
      </c>
      <c r="T194" s="343">
        <v>0</v>
      </c>
      <c r="U194" s="343">
        <v>0</v>
      </c>
      <c r="V194" s="343">
        <v>2866</v>
      </c>
      <c r="W194" s="343">
        <v>345</v>
      </c>
      <c r="X194" s="343">
        <v>12135</v>
      </c>
      <c r="Y194" s="343">
        <v>8012</v>
      </c>
      <c r="Z194" s="343">
        <v>6881</v>
      </c>
      <c r="AA194" s="343">
        <v>4221</v>
      </c>
      <c r="AB194" s="343">
        <v>0</v>
      </c>
      <c r="AC194" s="343">
        <v>0</v>
      </c>
      <c r="AD194" s="343">
        <v>2806</v>
      </c>
      <c r="AE194" s="343">
        <v>2672</v>
      </c>
      <c r="AF194" s="343">
        <v>0</v>
      </c>
      <c r="AG194" s="343">
        <v>0</v>
      </c>
      <c r="AH194" s="343">
        <v>9687</v>
      </c>
      <c r="AI194" s="343">
        <v>6893</v>
      </c>
      <c r="AJ194" s="343">
        <v>0</v>
      </c>
      <c r="AK194" s="343">
        <v>0</v>
      </c>
      <c r="AL194" s="342" t="s">
        <v>1777</v>
      </c>
      <c r="AM194" s="342" t="s">
        <v>2461</v>
      </c>
      <c r="AN194" s="342" t="s">
        <v>2461</v>
      </c>
    </row>
    <row r="195" spans="1:40">
      <c r="A195" s="342" t="s">
        <v>1477</v>
      </c>
      <c r="B195" s="343">
        <v>3148</v>
      </c>
      <c r="C195" s="343">
        <v>0</v>
      </c>
      <c r="D195" s="343">
        <v>313</v>
      </c>
      <c r="E195" s="343">
        <v>0</v>
      </c>
      <c r="F195" s="343">
        <v>1164</v>
      </c>
      <c r="G195" s="343">
        <v>0</v>
      </c>
      <c r="H195" s="343">
        <v>262</v>
      </c>
      <c r="I195" s="343">
        <v>0</v>
      </c>
      <c r="J195" s="343">
        <v>4887</v>
      </c>
      <c r="K195" s="343">
        <v>0</v>
      </c>
      <c r="L195" s="343">
        <v>1606</v>
      </c>
      <c r="M195" s="343">
        <v>0</v>
      </c>
      <c r="N195" s="343">
        <v>0</v>
      </c>
      <c r="O195" s="343">
        <v>0</v>
      </c>
      <c r="P195" s="343">
        <v>0</v>
      </c>
      <c r="Q195" s="343">
        <v>0</v>
      </c>
      <c r="R195" s="343">
        <v>0</v>
      </c>
      <c r="S195" s="343">
        <v>0</v>
      </c>
      <c r="T195" s="343">
        <v>0</v>
      </c>
      <c r="U195" s="343">
        <v>0</v>
      </c>
      <c r="V195" s="343">
        <v>1606</v>
      </c>
      <c r="W195" s="343">
        <v>0</v>
      </c>
      <c r="X195" s="343">
        <v>6493</v>
      </c>
      <c r="Y195" s="343">
        <v>0</v>
      </c>
      <c r="Z195" s="343">
        <v>0</v>
      </c>
      <c r="AA195" s="343">
        <v>0</v>
      </c>
      <c r="AB195" s="343">
        <v>0</v>
      </c>
      <c r="AC195" s="343">
        <v>0</v>
      </c>
      <c r="AD195" s="343">
        <v>48</v>
      </c>
      <c r="AE195" s="343">
        <v>0</v>
      </c>
      <c r="AF195" s="343">
        <v>0</v>
      </c>
      <c r="AG195" s="343">
        <v>0</v>
      </c>
      <c r="AH195" s="343">
        <v>48</v>
      </c>
      <c r="AI195" s="343">
        <v>0</v>
      </c>
      <c r="AJ195" s="343">
        <v>0</v>
      </c>
      <c r="AK195" s="343">
        <v>0</v>
      </c>
      <c r="AL195" s="342" t="s">
        <v>1475</v>
      </c>
      <c r="AM195" s="342" t="s">
        <v>2461</v>
      </c>
      <c r="AN195" s="342" t="s">
        <v>2461</v>
      </c>
    </row>
    <row r="196" spans="1:40">
      <c r="A196" s="342" t="s">
        <v>1486</v>
      </c>
      <c r="B196" s="343">
        <v>0</v>
      </c>
      <c r="C196" s="343">
        <v>0</v>
      </c>
      <c r="D196" s="343">
        <v>339</v>
      </c>
      <c r="E196" s="343">
        <v>0</v>
      </c>
      <c r="F196" s="343">
        <v>118</v>
      </c>
      <c r="G196" s="343">
        <v>0</v>
      </c>
      <c r="H196" s="343">
        <v>92</v>
      </c>
      <c r="I196" s="343">
        <v>0</v>
      </c>
      <c r="J196" s="343">
        <v>549</v>
      </c>
      <c r="K196" s="343">
        <v>0</v>
      </c>
      <c r="L196" s="343">
        <v>293</v>
      </c>
      <c r="M196" s="343">
        <v>0</v>
      </c>
      <c r="N196" s="343">
        <v>0</v>
      </c>
      <c r="O196" s="343">
        <v>0</v>
      </c>
      <c r="P196" s="343">
        <v>0</v>
      </c>
      <c r="Q196" s="343">
        <v>0</v>
      </c>
      <c r="R196" s="343">
        <v>0</v>
      </c>
      <c r="S196" s="343">
        <v>0</v>
      </c>
      <c r="T196" s="343">
        <v>0</v>
      </c>
      <c r="U196" s="343">
        <v>0</v>
      </c>
      <c r="V196" s="343">
        <v>293</v>
      </c>
      <c r="W196" s="343">
        <v>0</v>
      </c>
      <c r="X196" s="343">
        <v>842</v>
      </c>
      <c r="Y196" s="343">
        <v>0</v>
      </c>
      <c r="Z196" s="343">
        <v>0</v>
      </c>
      <c r="AA196" s="343">
        <v>0</v>
      </c>
      <c r="AB196" s="343">
        <v>0</v>
      </c>
      <c r="AC196" s="343">
        <v>0</v>
      </c>
      <c r="AD196" s="343">
        <v>0</v>
      </c>
      <c r="AE196" s="343">
        <v>0</v>
      </c>
      <c r="AF196" s="343">
        <v>0</v>
      </c>
      <c r="AG196" s="343">
        <v>0</v>
      </c>
      <c r="AH196" s="343">
        <v>0</v>
      </c>
      <c r="AI196" s="343">
        <v>0</v>
      </c>
      <c r="AJ196" s="343">
        <v>0</v>
      </c>
      <c r="AK196" s="343">
        <v>0</v>
      </c>
      <c r="AL196" s="342" t="s">
        <v>1484</v>
      </c>
      <c r="AM196" s="342" t="s">
        <v>2461</v>
      </c>
      <c r="AN196" s="342" t="s">
        <v>2461</v>
      </c>
    </row>
    <row r="197" spans="1:40">
      <c r="A197" s="342" t="s">
        <v>1552</v>
      </c>
      <c r="B197" s="343">
        <v>2481</v>
      </c>
      <c r="C197" s="343">
        <v>852</v>
      </c>
      <c r="D197" s="343">
        <v>37716</v>
      </c>
      <c r="E197" s="343">
        <v>15375</v>
      </c>
      <c r="F197" s="343">
        <v>93</v>
      </c>
      <c r="G197" s="343">
        <v>0</v>
      </c>
      <c r="H197" s="343">
        <v>89</v>
      </c>
      <c r="I197" s="343">
        <v>0</v>
      </c>
      <c r="J197" s="343">
        <v>40379</v>
      </c>
      <c r="K197" s="343">
        <v>16227</v>
      </c>
      <c r="L197" s="343">
        <v>407</v>
      </c>
      <c r="M197" s="343">
        <v>0</v>
      </c>
      <c r="N197" s="343">
        <v>0</v>
      </c>
      <c r="O197" s="343">
        <v>0</v>
      </c>
      <c r="P197" s="343">
        <v>0</v>
      </c>
      <c r="Q197" s="343">
        <v>0</v>
      </c>
      <c r="R197" s="343">
        <v>0</v>
      </c>
      <c r="S197" s="343">
        <v>0</v>
      </c>
      <c r="T197" s="343">
        <v>0</v>
      </c>
      <c r="U197" s="343">
        <v>0</v>
      </c>
      <c r="V197" s="343">
        <v>407</v>
      </c>
      <c r="W197" s="343">
        <v>0</v>
      </c>
      <c r="X197" s="343">
        <v>40786</v>
      </c>
      <c r="Y197" s="343">
        <v>16227</v>
      </c>
      <c r="Z197" s="343">
        <v>3111</v>
      </c>
      <c r="AA197" s="343">
        <v>3066</v>
      </c>
      <c r="AB197" s="343">
        <v>0</v>
      </c>
      <c r="AC197" s="343">
        <v>0</v>
      </c>
      <c r="AD197" s="343">
        <v>4677</v>
      </c>
      <c r="AE197" s="343">
        <v>0</v>
      </c>
      <c r="AF197" s="343">
        <v>0</v>
      </c>
      <c r="AG197" s="343">
        <v>0</v>
      </c>
      <c r="AH197" s="343">
        <v>7788</v>
      </c>
      <c r="AI197" s="343">
        <v>3066</v>
      </c>
      <c r="AJ197" s="343">
        <v>0</v>
      </c>
      <c r="AK197" s="343">
        <v>0</v>
      </c>
      <c r="AL197" s="342" t="s">
        <v>1550</v>
      </c>
      <c r="AM197" s="342" t="s">
        <v>2461</v>
      </c>
      <c r="AN197" s="342" t="s">
        <v>2461</v>
      </c>
    </row>
    <row r="198" spans="1:40">
      <c r="A198" s="342" t="s">
        <v>1791</v>
      </c>
      <c r="B198" s="343">
        <v>0</v>
      </c>
      <c r="C198" s="343">
        <v>0</v>
      </c>
      <c r="D198" s="343">
        <v>746</v>
      </c>
      <c r="E198" s="343">
        <v>0</v>
      </c>
      <c r="F198" s="343">
        <v>146</v>
      </c>
      <c r="G198" s="343">
        <v>0</v>
      </c>
      <c r="H198" s="343">
        <v>31</v>
      </c>
      <c r="I198" s="343">
        <v>0</v>
      </c>
      <c r="J198" s="343">
        <v>923</v>
      </c>
      <c r="K198" s="343">
        <v>0</v>
      </c>
      <c r="L198" s="343">
        <v>438</v>
      </c>
      <c r="M198" s="343">
        <v>0</v>
      </c>
      <c r="N198" s="343">
        <v>0</v>
      </c>
      <c r="O198" s="343">
        <v>0</v>
      </c>
      <c r="P198" s="343">
        <v>0</v>
      </c>
      <c r="Q198" s="343">
        <v>0</v>
      </c>
      <c r="R198" s="343">
        <v>0</v>
      </c>
      <c r="S198" s="343">
        <v>0</v>
      </c>
      <c r="T198" s="343">
        <v>0</v>
      </c>
      <c r="U198" s="343">
        <v>0</v>
      </c>
      <c r="V198" s="343">
        <v>438</v>
      </c>
      <c r="W198" s="343">
        <v>0</v>
      </c>
      <c r="X198" s="343">
        <v>1361</v>
      </c>
      <c r="Y198" s="343">
        <v>0</v>
      </c>
      <c r="Z198" s="343">
        <v>77</v>
      </c>
      <c r="AA198" s="343">
        <v>0</v>
      </c>
      <c r="AB198" s="343">
        <v>0</v>
      </c>
      <c r="AC198" s="343">
        <v>0</v>
      </c>
      <c r="AD198" s="343">
        <v>0</v>
      </c>
      <c r="AE198" s="343">
        <v>0</v>
      </c>
      <c r="AF198" s="343">
        <v>0</v>
      </c>
      <c r="AG198" s="343">
        <v>0</v>
      </c>
      <c r="AH198" s="343">
        <v>77</v>
      </c>
      <c r="AI198" s="343">
        <v>0</v>
      </c>
      <c r="AJ198" s="343">
        <v>0</v>
      </c>
      <c r="AK198" s="343">
        <v>0</v>
      </c>
      <c r="AL198" s="342" t="s">
        <v>1789</v>
      </c>
      <c r="AM198" s="342" t="s">
        <v>2461</v>
      </c>
      <c r="AN198" s="342" t="s">
        <v>2461</v>
      </c>
    </row>
    <row r="199" spans="1:40">
      <c r="A199" s="342" t="s">
        <v>1950</v>
      </c>
      <c r="B199" s="343">
        <v>3462</v>
      </c>
      <c r="C199" s="343">
        <v>0</v>
      </c>
      <c r="D199" s="343">
        <v>6014</v>
      </c>
      <c r="E199" s="343">
        <v>0</v>
      </c>
      <c r="F199" s="343">
        <v>177</v>
      </c>
      <c r="G199" s="343">
        <v>0</v>
      </c>
      <c r="H199" s="343">
        <v>0</v>
      </c>
      <c r="I199" s="343">
        <v>0</v>
      </c>
      <c r="J199" s="343">
        <v>9653</v>
      </c>
      <c r="K199" s="343">
        <v>0</v>
      </c>
      <c r="L199" s="343">
        <v>1445</v>
      </c>
      <c r="M199" s="343">
        <v>0</v>
      </c>
      <c r="N199" s="343">
        <v>0</v>
      </c>
      <c r="O199" s="343">
        <v>0</v>
      </c>
      <c r="P199" s="343">
        <v>0</v>
      </c>
      <c r="Q199" s="343">
        <v>0</v>
      </c>
      <c r="R199" s="343">
        <v>0</v>
      </c>
      <c r="S199" s="343">
        <v>0</v>
      </c>
      <c r="T199" s="343">
        <v>0</v>
      </c>
      <c r="U199" s="343">
        <v>0</v>
      </c>
      <c r="V199" s="343">
        <v>1445</v>
      </c>
      <c r="W199" s="343">
        <v>0</v>
      </c>
      <c r="X199" s="343">
        <v>11098</v>
      </c>
      <c r="Y199" s="343">
        <v>0</v>
      </c>
      <c r="Z199" s="343">
        <v>35790</v>
      </c>
      <c r="AA199" s="343">
        <v>0</v>
      </c>
      <c r="AB199" s="343">
        <v>0</v>
      </c>
      <c r="AC199" s="343">
        <v>0</v>
      </c>
      <c r="AD199" s="343">
        <v>3643</v>
      </c>
      <c r="AE199" s="343">
        <v>0</v>
      </c>
      <c r="AF199" s="343">
        <v>0</v>
      </c>
      <c r="AG199" s="343">
        <v>0</v>
      </c>
      <c r="AH199" s="343">
        <v>39433</v>
      </c>
      <c r="AI199" s="343">
        <v>0</v>
      </c>
      <c r="AJ199" s="343">
        <v>0</v>
      </c>
      <c r="AK199" s="343">
        <v>0</v>
      </c>
      <c r="AL199" s="342" t="s">
        <v>1948</v>
      </c>
      <c r="AM199" s="342" t="s">
        <v>2461</v>
      </c>
      <c r="AN199" s="342" t="s">
        <v>2461</v>
      </c>
    </row>
    <row r="200" spans="1:40">
      <c r="A200" s="342" t="s">
        <v>1977</v>
      </c>
      <c r="B200" s="343">
        <v>1909</v>
      </c>
      <c r="C200" s="343">
        <v>1909</v>
      </c>
      <c r="D200" s="343">
        <v>4985</v>
      </c>
      <c r="E200" s="343">
        <v>2918</v>
      </c>
      <c r="F200" s="343">
        <v>119</v>
      </c>
      <c r="G200" s="343">
        <v>0</v>
      </c>
      <c r="H200" s="343">
        <v>33</v>
      </c>
      <c r="I200" s="343">
        <v>14</v>
      </c>
      <c r="J200" s="343">
        <v>7046</v>
      </c>
      <c r="K200" s="343">
        <v>4841</v>
      </c>
      <c r="L200" s="343">
        <v>157</v>
      </c>
      <c r="M200" s="343">
        <v>155</v>
      </c>
      <c r="N200" s="343">
        <v>0</v>
      </c>
      <c r="O200" s="343">
        <v>0</v>
      </c>
      <c r="P200" s="343">
        <v>0</v>
      </c>
      <c r="Q200" s="343">
        <v>0</v>
      </c>
      <c r="R200" s="343">
        <v>0</v>
      </c>
      <c r="S200" s="343">
        <v>0</v>
      </c>
      <c r="T200" s="343">
        <v>0</v>
      </c>
      <c r="U200" s="343">
        <v>0</v>
      </c>
      <c r="V200" s="343">
        <v>157</v>
      </c>
      <c r="W200" s="343">
        <v>155</v>
      </c>
      <c r="X200" s="343">
        <v>7203</v>
      </c>
      <c r="Y200" s="343">
        <v>4841</v>
      </c>
      <c r="Z200" s="343">
        <v>2723</v>
      </c>
      <c r="AA200" s="343">
        <v>766</v>
      </c>
      <c r="AB200" s="343">
        <v>0</v>
      </c>
      <c r="AC200" s="343">
        <v>0</v>
      </c>
      <c r="AD200" s="343">
        <v>3</v>
      </c>
      <c r="AE200" s="343">
        <v>2</v>
      </c>
      <c r="AF200" s="343">
        <v>0</v>
      </c>
      <c r="AG200" s="343">
        <v>0</v>
      </c>
      <c r="AH200" s="343">
        <v>2726</v>
      </c>
      <c r="AI200" s="343">
        <v>768</v>
      </c>
      <c r="AJ200" s="343">
        <v>0</v>
      </c>
      <c r="AK200" s="343">
        <v>0</v>
      </c>
      <c r="AL200" s="342" t="s">
        <v>1975</v>
      </c>
      <c r="AM200" s="342" t="s">
        <v>2461</v>
      </c>
      <c r="AN200" s="342" t="s">
        <v>2461</v>
      </c>
    </row>
    <row r="201" spans="1:40">
      <c r="A201" s="342" t="s">
        <v>2073</v>
      </c>
      <c r="B201" s="343">
        <v>3187</v>
      </c>
      <c r="C201" s="343">
        <v>0</v>
      </c>
      <c r="D201" s="343">
        <v>12722</v>
      </c>
      <c r="E201" s="343">
        <v>0</v>
      </c>
      <c r="F201" s="343">
        <v>873</v>
      </c>
      <c r="G201" s="343">
        <v>0</v>
      </c>
      <c r="H201" s="343">
        <v>107</v>
      </c>
      <c r="I201" s="343">
        <v>0</v>
      </c>
      <c r="J201" s="343">
        <v>16889</v>
      </c>
      <c r="K201" s="343">
        <v>0</v>
      </c>
      <c r="L201" s="343">
        <v>589</v>
      </c>
      <c r="M201" s="343">
        <v>0</v>
      </c>
      <c r="N201" s="343">
        <v>0</v>
      </c>
      <c r="O201" s="343">
        <v>0</v>
      </c>
      <c r="P201" s="343">
        <v>0</v>
      </c>
      <c r="Q201" s="343">
        <v>0</v>
      </c>
      <c r="R201" s="343">
        <v>0</v>
      </c>
      <c r="S201" s="343">
        <v>0</v>
      </c>
      <c r="T201" s="343">
        <v>0</v>
      </c>
      <c r="U201" s="343">
        <v>0</v>
      </c>
      <c r="V201" s="343">
        <v>589</v>
      </c>
      <c r="W201" s="343">
        <v>0</v>
      </c>
      <c r="X201" s="343">
        <v>17478</v>
      </c>
      <c r="Y201" s="343">
        <v>0</v>
      </c>
      <c r="Z201" s="343">
        <v>0</v>
      </c>
      <c r="AA201" s="343">
        <v>0</v>
      </c>
      <c r="AB201" s="343">
        <v>0</v>
      </c>
      <c r="AC201" s="343">
        <v>0</v>
      </c>
      <c r="AD201" s="343">
        <v>0</v>
      </c>
      <c r="AE201" s="343">
        <v>0</v>
      </c>
      <c r="AF201" s="343">
        <v>0</v>
      </c>
      <c r="AG201" s="343">
        <v>0</v>
      </c>
      <c r="AH201" s="343">
        <v>0</v>
      </c>
      <c r="AI201" s="343">
        <v>0</v>
      </c>
      <c r="AJ201" s="343">
        <v>0</v>
      </c>
      <c r="AK201" s="343">
        <v>0</v>
      </c>
      <c r="AL201" s="342" t="s">
        <v>2071</v>
      </c>
      <c r="AM201" s="342" t="s">
        <v>2461</v>
      </c>
      <c r="AN201" s="342" t="s">
        <v>2461</v>
      </c>
    </row>
    <row r="202" spans="1:40">
      <c r="A202" s="342" t="s">
        <v>2127</v>
      </c>
      <c r="B202" s="343">
        <v>12</v>
      </c>
      <c r="C202" s="343">
        <v>0</v>
      </c>
      <c r="D202" s="343">
        <v>617</v>
      </c>
      <c r="E202" s="343">
        <v>0</v>
      </c>
      <c r="F202" s="343">
        <v>57</v>
      </c>
      <c r="G202" s="343">
        <v>0</v>
      </c>
      <c r="H202" s="343">
        <v>10</v>
      </c>
      <c r="I202" s="343">
        <v>0</v>
      </c>
      <c r="J202" s="343">
        <v>696</v>
      </c>
      <c r="K202" s="343">
        <v>0</v>
      </c>
      <c r="L202" s="343">
        <v>523</v>
      </c>
      <c r="M202" s="343">
        <v>0</v>
      </c>
      <c r="N202" s="343">
        <v>0</v>
      </c>
      <c r="O202" s="343">
        <v>0</v>
      </c>
      <c r="P202" s="343">
        <v>0</v>
      </c>
      <c r="Q202" s="343">
        <v>0</v>
      </c>
      <c r="R202" s="343">
        <v>0</v>
      </c>
      <c r="S202" s="343">
        <v>0</v>
      </c>
      <c r="T202" s="343">
        <v>0</v>
      </c>
      <c r="U202" s="343">
        <v>0</v>
      </c>
      <c r="V202" s="343">
        <v>523</v>
      </c>
      <c r="W202" s="343">
        <v>0</v>
      </c>
      <c r="X202" s="343">
        <v>1219</v>
      </c>
      <c r="Y202" s="343">
        <v>0</v>
      </c>
      <c r="Z202" s="343">
        <v>0</v>
      </c>
      <c r="AA202" s="343">
        <v>0</v>
      </c>
      <c r="AB202" s="343">
        <v>0</v>
      </c>
      <c r="AC202" s="343">
        <v>0</v>
      </c>
      <c r="AD202" s="343">
        <v>0</v>
      </c>
      <c r="AE202" s="343">
        <v>0</v>
      </c>
      <c r="AF202" s="343">
        <v>0</v>
      </c>
      <c r="AG202" s="343">
        <v>0</v>
      </c>
      <c r="AH202" s="343">
        <v>0</v>
      </c>
      <c r="AI202" s="343">
        <v>0</v>
      </c>
      <c r="AJ202" s="343">
        <v>0</v>
      </c>
      <c r="AK202" s="343">
        <v>0</v>
      </c>
      <c r="AL202" s="342" t="s">
        <v>2125</v>
      </c>
      <c r="AM202" s="342" t="s">
        <v>2461</v>
      </c>
      <c r="AN202" s="342" t="s">
        <v>2461</v>
      </c>
    </row>
    <row r="203" spans="1:40">
      <c r="A203" s="342" t="s">
        <v>2151</v>
      </c>
      <c r="B203" s="343">
        <v>1395</v>
      </c>
      <c r="C203" s="343">
        <v>1395</v>
      </c>
      <c r="D203" s="343">
        <v>3706</v>
      </c>
      <c r="E203" s="343">
        <v>3600</v>
      </c>
      <c r="F203" s="343">
        <v>133</v>
      </c>
      <c r="G203" s="343">
        <v>16</v>
      </c>
      <c r="H203" s="343">
        <v>88</v>
      </c>
      <c r="I203" s="343">
        <v>5</v>
      </c>
      <c r="J203" s="343">
        <v>5322</v>
      </c>
      <c r="K203" s="343">
        <v>5016</v>
      </c>
      <c r="L203" s="343">
        <v>77</v>
      </c>
      <c r="M203" s="343">
        <v>0</v>
      </c>
      <c r="N203" s="343">
        <v>0</v>
      </c>
      <c r="O203" s="343">
        <v>0</v>
      </c>
      <c r="P203" s="343">
        <v>0</v>
      </c>
      <c r="Q203" s="343">
        <v>0</v>
      </c>
      <c r="R203" s="343">
        <v>0</v>
      </c>
      <c r="S203" s="343">
        <v>0</v>
      </c>
      <c r="T203" s="343">
        <v>0</v>
      </c>
      <c r="U203" s="343">
        <v>0</v>
      </c>
      <c r="V203" s="343">
        <v>77</v>
      </c>
      <c r="W203" s="343">
        <v>0</v>
      </c>
      <c r="X203" s="343">
        <v>5399</v>
      </c>
      <c r="Y203" s="343">
        <v>5016</v>
      </c>
      <c r="Z203" s="343">
        <v>291</v>
      </c>
      <c r="AA203" s="343">
        <v>291</v>
      </c>
      <c r="AB203" s="343">
        <v>0</v>
      </c>
      <c r="AC203" s="343">
        <v>0</v>
      </c>
      <c r="AD203" s="343">
        <v>159</v>
      </c>
      <c r="AE203" s="343">
        <v>0</v>
      </c>
      <c r="AF203" s="343">
        <v>0</v>
      </c>
      <c r="AG203" s="343">
        <v>0</v>
      </c>
      <c r="AH203" s="343">
        <v>450</v>
      </c>
      <c r="AI203" s="343">
        <v>291</v>
      </c>
      <c r="AJ203" s="343">
        <v>0</v>
      </c>
      <c r="AK203" s="343">
        <v>0</v>
      </c>
      <c r="AL203" s="342" t="s">
        <v>2149</v>
      </c>
      <c r="AM203" s="342" t="s">
        <v>2461</v>
      </c>
      <c r="AN203" s="342" t="s">
        <v>2461</v>
      </c>
    </row>
    <row r="204" spans="1:40">
      <c r="A204" s="342" t="s">
        <v>2241</v>
      </c>
      <c r="B204" s="343">
        <v>0</v>
      </c>
      <c r="C204" s="343">
        <v>0</v>
      </c>
      <c r="D204" s="343">
        <v>4759</v>
      </c>
      <c r="E204" s="343">
        <v>4014</v>
      </c>
      <c r="F204" s="343">
        <v>2</v>
      </c>
      <c r="G204" s="343">
        <v>0</v>
      </c>
      <c r="H204" s="343">
        <v>125</v>
      </c>
      <c r="I204" s="343">
        <v>0</v>
      </c>
      <c r="J204" s="343">
        <v>4886</v>
      </c>
      <c r="K204" s="343">
        <v>4014</v>
      </c>
      <c r="L204" s="343">
        <v>680</v>
      </c>
      <c r="M204" s="343">
        <v>0</v>
      </c>
      <c r="N204" s="343">
        <v>244</v>
      </c>
      <c r="O204" s="343">
        <v>0</v>
      </c>
      <c r="P204" s="343">
        <v>0</v>
      </c>
      <c r="Q204" s="343">
        <v>0</v>
      </c>
      <c r="R204" s="343">
        <v>0</v>
      </c>
      <c r="S204" s="343">
        <v>0</v>
      </c>
      <c r="T204" s="343">
        <v>0</v>
      </c>
      <c r="U204" s="343">
        <v>0</v>
      </c>
      <c r="V204" s="343">
        <v>680</v>
      </c>
      <c r="W204" s="343">
        <v>0</v>
      </c>
      <c r="X204" s="343">
        <v>5566</v>
      </c>
      <c r="Y204" s="343">
        <v>4014</v>
      </c>
      <c r="Z204" s="343">
        <v>864</v>
      </c>
      <c r="AA204" s="343">
        <v>864</v>
      </c>
      <c r="AB204" s="343">
        <v>53</v>
      </c>
      <c r="AC204" s="343">
        <v>53</v>
      </c>
      <c r="AD204" s="343">
        <v>10</v>
      </c>
      <c r="AE204" s="343">
        <v>0</v>
      </c>
      <c r="AF204" s="343">
        <v>0</v>
      </c>
      <c r="AG204" s="343">
        <v>0</v>
      </c>
      <c r="AH204" s="343">
        <v>927</v>
      </c>
      <c r="AI204" s="343">
        <v>917</v>
      </c>
      <c r="AJ204" s="343">
        <v>0</v>
      </c>
      <c r="AK204" s="343">
        <v>0</v>
      </c>
      <c r="AL204" s="342" t="s">
        <v>2239</v>
      </c>
      <c r="AM204" s="342" t="s">
        <v>2461</v>
      </c>
      <c r="AN204" s="342" t="s">
        <v>2461</v>
      </c>
    </row>
    <row r="205" spans="1:40">
      <c r="A205" s="342" t="s">
        <v>2328</v>
      </c>
      <c r="B205" s="343">
        <v>15</v>
      </c>
      <c r="C205" s="343">
        <v>0</v>
      </c>
      <c r="D205" s="343">
        <v>4917</v>
      </c>
      <c r="E205" s="343">
        <v>0</v>
      </c>
      <c r="F205" s="343">
        <v>274</v>
      </c>
      <c r="G205" s="343">
        <v>0</v>
      </c>
      <c r="H205" s="343">
        <v>0</v>
      </c>
      <c r="I205" s="343">
        <v>0</v>
      </c>
      <c r="J205" s="343">
        <v>5206</v>
      </c>
      <c r="K205" s="343">
        <v>0</v>
      </c>
      <c r="L205" s="343">
        <v>449</v>
      </c>
      <c r="M205" s="343">
        <v>0</v>
      </c>
      <c r="N205" s="343">
        <v>0</v>
      </c>
      <c r="O205" s="343">
        <v>0</v>
      </c>
      <c r="P205" s="343">
        <v>43889</v>
      </c>
      <c r="Q205" s="343">
        <v>0</v>
      </c>
      <c r="R205" s="343">
        <v>0</v>
      </c>
      <c r="S205" s="343">
        <v>0</v>
      </c>
      <c r="T205" s="343">
        <v>0</v>
      </c>
      <c r="U205" s="343">
        <v>0</v>
      </c>
      <c r="V205" s="343">
        <v>44338</v>
      </c>
      <c r="W205" s="343">
        <v>0</v>
      </c>
      <c r="X205" s="343">
        <v>49544</v>
      </c>
      <c r="Y205" s="343">
        <v>0</v>
      </c>
      <c r="Z205" s="343">
        <v>1050</v>
      </c>
      <c r="AA205" s="343">
        <v>0</v>
      </c>
      <c r="AB205" s="343">
        <v>0</v>
      </c>
      <c r="AC205" s="343">
        <v>0</v>
      </c>
      <c r="AD205" s="343">
        <v>173</v>
      </c>
      <c r="AE205" s="343">
        <v>0</v>
      </c>
      <c r="AF205" s="343">
        <v>0</v>
      </c>
      <c r="AG205" s="343">
        <v>0</v>
      </c>
      <c r="AH205" s="343">
        <v>1223</v>
      </c>
      <c r="AI205" s="343">
        <v>0</v>
      </c>
      <c r="AJ205" s="343">
        <v>0</v>
      </c>
      <c r="AK205" s="343">
        <v>0</v>
      </c>
      <c r="AL205" s="342" t="s">
        <v>2326</v>
      </c>
      <c r="AM205" s="342" t="s">
        <v>2461</v>
      </c>
      <c r="AN205" s="342" t="s">
        <v>2461</v>
      </c>
    </row>
    <row r="206" spans="1:40">
      <c r="A206" s="342" t="s">
        <v>1857</v>
      </c>
      <c r="B206" s="343">
        <v>0</v>
      </c>
      <c r="C206" s="343">
        <v>0</v>
      </c>
      <c r="D206" s="343">
        <v>4147</v>
      </c>
      <c r="E206" s="343">
        <v>3644</v>
      </c>
      <c r="F206" s="343">
        <v>973</v>
      </c>
      <c r="G206" s="343">
        <v>402</v>
      </c>
      <c r="H206" s="343">
        <v>40</v>
      </c>
      <c r="I206" s="343">
        <v>0</v>
      </c>
      <c r="J206" s="343">
        <v>5160</v>
      </c>
      <c r="K206" s="343">
        <v>4046</v>
      </c>
      <c r="L206" s="343">
        <v>73</v>
      </c>
      <c r="M206" s="343">
        <v>0</v>
      </c>
      <c r="N206" s="343">
        <v>0</v>
      </c>
      <c r="O206" s="343">
        <v>0</v>
      </c>
      <c r="P206" s="343">
        <v>0</v>
      </c>
      <c r="Q206" s="343">
        <v>0</v>
      </c>
      <c r="R206" s="343">
        <v>0</v>
      </c>
      <c r="S206" s="343">
        <v>0</v>
      </c>
      <c r="T206" s="343">
        <v>0</v>
      </c>
      <c r="U206" s="343">
        <v>0</v>
      </c>
      <c r="V206" s="343">
        <v>73</v>
      </c>
      <c r="W206" s="343">
        <v>0</v>
      </c>
      <c r="X206" s="343">
        <v>5233</v>
      </c>
      <c r="Y206" s="343">
        <v>4046</v>
      </c>
      <c r="Z206" s="343">
        <v>574</v>
      </c>
      <c r="AA206" s="343">
        <v>574</v>
      </c>
      <c r="AB206" s="343">
        <v>0</v>
      </c>
      <c r="AC206" s="343">
        <v>0</v>
      </c>
      <c r="AD206" s="343">
        <v>0</v>
      </c>
      <c r="AE206" s="343">
        <v>0</v>
      </c>
      <c r="AF206" s="343">
        <v>0</v>
      </c>
      <c r="AG206" s="343">
        <v>0</v>
      </c>
      <c r="AH206" s="343">
        <v>574</v>
      </c>
      <c r="AI206" s="343">
        <v>574</v>
      </c>
      <c r="AJ206" s="343">
        <v>0</v>
      </c>
      <c r="AK206" s="343">
        <v>0</v>
      </c>
      <c r="AL206" s="342" t="s">
        <v>1855</v>
      </c>
      <c r="AM206" s="342" t="s">
        <v>2461</v>
      </c>
      <c r="AN206" s="342" t="s">
        <v>2461</v>
      </c>
    </row>
    <row r="207" spans="1:40">
      <c r="A207" s="342" t="s">
        <v>1905</v>
      </c>
      <c r="B207" s="343">
        <v>120</v>
      </c>
      <c r="C207" s="343">
        <v>78</v>
      </c>
      <c r="D207" s="343">
        <v>9932</v>
      </c>
      <c r="E207" s="343">
        <v>5037</v>
      </c>
      <c r="F207" s="343">
        <v>1397</v>
      </c>
      <c r="G207" s="343">
        <v>927</v>
      </c>
      <c r="H207" s="343">
        <v>167</v>
      </c>
      <c r="I207" s="343">
        <v>138</v>
      </c>
      <c r="J207" s="343">
        <v>11616</v>
      </c>
      <c r="K207" s="343">
        <v>6180</v>
      </c>
      <c r="L207" s="343">
        <v>2872</v>
      </c>
      <c r="M207" s="343">
        <v>0</v>
      </c>
      <c r="N207" s="343">
        <v>0</v>
      </c>
      <c r="O207" s="343">
        <v>0</v>
      </c>
      <c r="P207" s="343">
        <v>0</v>
      </c>
      <c r="Q207" s="343">
        <v>0</v>
      </c>
      <c r="R207" s="343">
        <v>0</v>
      </c>
      <c r="S207" s="343">
        <v>0</v>
      </c>
      <c r="T207" s="343">
        <v>0</v>
      </c>
      <c r="U207" s="343">
        <v>0</v>
      </c>
      <c r="V207" s="343">
        <v>2872</v>
      </c>
      <c r="W207" s="343">
        <v>0</v>
      </c>
      <c r="X207" s="343">
        <v>14488</v>
      </c>
      <c r="Y207" s="343">
        <v>6180</v>
      </c>
      <c r="Z207" s="343">
        <v>660</v>
      </c>
      <c r="AA207" s="343">
        <v>660</v>
      </c>
      <c r="AB207" s="343">
        <v>0</v>
      </c>
      <c r="AC207" s="343">
        <v>0</v>
      </c>
      <c r="AD207" s="343">
        <v>3</v>
      </c>
      <c r="AE207" s="343">
        <v>0</v>
      </c>
      <c r="AF207" s="343">
        <v>0</v>
      </c>
      <c r="AG207" s="343">
        <v>0</v>
      </c>
      <c r="AH207" s="343">
        <v>663</v>
      </c>
      <c r="AI207" s="343">
        <v>660</v>
      </c>
      <c r="AJ207" s="343">
        <v>0</v>
      </c>
      <c r="AK207" s="343">
        <v>0</v>
      </c>
      <c r="AL207" s="342" t="s">
        <v>1903</v>
      </c>
      <c r="AM207" s="342" t="s">
        <v>2461</v>
      </c>
      <c r="AN207" s="342" t="s">
        <v>2461</v>
      </c>
    </row>
    <row r="208" spans="1:40">
      <c r="A208" s="342" t="s">
        <v>1974</v>
      </c>
      <c r="B208" s="343">
        <v>4806</v>
      </c>
      <c r="C208" s="343">
        <v>4806</v>
      </c>
      <c r="D208" s="343">
        <v>3710</v>
      </c>
      <c r="E208" s="343">
        <v>3317</v>
      </c>
      <c r="F208" s="343">
        <v>1619</v>
      </c>
      <c r="G208" s="343">
        <v>2</v>
      </c>
      <c r="H208" s="343">
        <v>86</v>
      </c>
      <c r="I208" s="343">
        <v>23</v>
      </c>
      <c r="J208" s="343">
        <v>10221</v>
      </c>
      <c r="K208" s="343">
        <v>8148</v>
      </c>
      <c r="L208" s="343">
        <v>0</v>
      </c>
      <c r="M208" s="343">
        <v>0</v>
      </c>
      <c r="N208" s="343">
        <v>0</v>
      </c>
      <c r="O208" s="343">
        <v>0</v>
      </c>
      <c r="P208" s="343">
        <v>581</v>
      </c>
      <c r="Q208" s="343">
        <v>0</v>
      </c>
      <c r="R208" s="343">
        <v>581</v>
      </c>
      <c r="S208" s="343">
        <v>0</v>
      </c>
      <c r="T208" s="343">
        <v>0</v>
      </c>
      <c r="U208" s="343">
        <v>0</v>
      </c>
      <c r="V208" s="343">
        <v>581</v>
      </c>
      <c r="W208" s="343">
        <v>0</v>
      </c>
      <c r="X208" s="343">
        <v>10802</v>
      </c>
      <c r="Y208" s="343">
        <v>8148</v>
      </c>
      <c r="Z208" s="343">
        <v>452</v>
      </c>
      <c r="AA208" s="343">
        <v>452</v>
      </c>
      <c r="AB208" s="343">
        <v>0</v>
      </c>
      <c r="AC208" s="343">
        <v>0</v>
      </c>
      <c r="AD208" s="343">
        <v>8</v>
      </c>
      <c r="AE208" s="343">
        <v>8</v>
      </c>
      <c r="AF208" s="343">
        <v>0</v>
      </c>
      <c r="AG208" s="343">
        <v>0</v>
      </c>
      <c r="AH208" s="343">
        <v>460</v>
      </c>
      <c r="AI208" s="343">
        <v>460</v>
      </c>
      <c r="AJ208" s="343">
        <v>0</v>
      </c>
      <c r="AK208" s="343">
        <v>0</v>
      </c>
      <c r="AL208" s="342" t="s">
        <v>1972</v>
      </c>
      <c r="AM208" s="342" t="s">
        <v>2461</v>
      </c>
      <c r="AN208" s="342" t="s">
        <v>2461</v>
      </c>
    </row>
    <row r="209" spans="1:40">
      <c r="A209" s="342" t="s">
        <v>2109</v>
      </c>
      <c r="B209" s="343">
        <v>489</v>
      </c>
      <c r="C209" s="343">
        <v>0</v>
      </c>
      <c r="D209" s="343">
        <v>138</v>
      </c>
      <c r="E209" s="343">
        <v>0</v>
      </c>
      <c r="F209" s="343">
        <v>4378</v>
      </c>
      <c r="G209" s="343">
        <v>0</v>
      </c>
      <c r="H209" s="343">
        <v>11</v>
      </c>
      <c r="I209" s="343">
        <v>0</v>
      </c>
      <c r="J209" s="343">
        <v>5016</v>
      </c>
      <c r="K209" s="343">
        <v>0</v>
      </c>
      <c r="L209" s="343">
        <v>656</v>
      </c>
      <c r="M209" s="343">
        <v>0</v>
      </c>
      <c r="N209" s="343">
        <v>0</v>
      </c>
      <c r="O209" s="343">
        <v>0</v>
      </c>
      <c r="P209" s="343">
        <v>772</v>
      </c>
      <c r="Q209" s="343">
        <v>0</v>
      </c>
      <c r="R209" s="343">
        <v>0</v>
      </c>
      <c r="S209" s="343">
        <v>0</v>
      </c>
      <c r="T209" s="343">
        <v>0</v>
      </c>
      <c r="U209" s="343">
        <v>0</v>
      </c>
      <c r="V209" s="343">
        <v>1428</v>
      </c>
      <c r="W209" s="343">
        <v>0</v>
      </c>
      <c r="X209" s="343">
        <v>6444</v>
      </c>
      <c r="Y209" s="343">
        <v>0</v>
      </c>
      <c r="Z209" s="343">
        <v>160</v>
      </c>
      <c r="AA209" s="343">
        <v>0</v>
      </c>
      <c r="AB209" s="343">
        <v>0</v>
      </c>
      <c r="AC209" s="343">
        <v>0</v>
      </c>
      <c r="AD209" s="343">
        <v>205</v>
      </c>
      <c r="AE209" s="343">
        <v>0</v>
      </c>
      <c r="AF209" s="343">
        <v>0</v>
      </c>
      <c r="AG209" s="343">
        <v>0</v>
      </c>
      <c r="AH209" s="343">
        <v>365</v>
      </c>
      <c r="AI209" s="343">
        <v>0</v>
      </c>
      <c r="AJ209" s="343">
        <v>0</v>
      </c>
      <c r="AK209" s="343">
        <v>0</v>
      </c>
      <c r="AL209" s="342" t="s">
        <v>2107</v>
      </c>
      <c r="AM209" s="342" t="s">
        <v>2461</v>
      </c>
      <c r="AN209" s="342" t="s">
        <v>2461</v>
      </c>
    </row>
    <row r="210" spans="1:40">
      <c r="A210" s="342" t="s">
        <v>2229</v>
      </c>
      <c r="B210" s="343">
        <v>10159</v>
      </c>
      <c r="C210" s="343">
        <v>10159</v>
      </c>
      <c r="D210" s="343">
        <v>9175</v>
      </c>
      <c r="E210" s="343">
        <v>2996</v>
      </c>
      <c r="F210" s="343">
        <v>531</v>
      </c>
      <c r="G210" s="343">
        <v>0</v>
      </c>
      <c r="H210" s="343">
        <v>376</v>
      </c>
      <c r="I210" s="343">
        <v>0</v>
      </c>
      <c r="J210" s="343">
        <v>20241</v>
      </c>
      <c r="K210" s="343">
        <v>13155</v>
      </c>
      <c r="L210" s="343">
        <v>182</v>
      </c>
      <c r="M210" s="343">
        <v>2</v>
      </c>
      <c r="N210" s="343">
        <v>0</v>
      </c>
      <c r="O210" s="343">
        <v>0</v>
      </c>
      <c r="P210" s="343">
        <v>3491</v>
      </c>
      <c r="Q210" s="343">
        <v>0</v>
      </c>
      <c r="R210" s="343">
        <v>0</v>
      </c>
      <c r="S210" s="343">
        <v>0</v>
      </c>
      <c r="T210" s="343">
        <v>0</v>
      </c>
      <c r="U210" s="343">
        <v>0</v>
      </c>
      <c r="V210" s="343">
        <v>3673</v>
      </c>
      <c r="W210" s="343">
        <v>2</v>
      </c>
      <c r="X210" s="343">
        <v>23914</v>
      </c>
      <c r="Y210" s="343">
        <v>13155</v>
      </c>
      <c r="Z210" s="343">
        <v>2210</v>
      </c>
      <c r="AA210" s="343">
        <v>2210</v>
      </c>
      <c r="AB210" s="343">
        <v>0</v>
      </c>
      <c r="AC210" s="343">
        <v>0</v>
      </c>
      <c r="AD210" s="343">
        <v>63</v>
      </c>
      <c r="AE210" s="343">
        <v>0</v>
      </c>
      <c r="AF210" s="343">
        <v>0</v>
      </c>
      <c r="AG210" s="343">
        <v>0</v>
      </c>
      <c r="AH210" s="343">
        <v>2273</v>
      </c>
      <c r="AI210" s="343">
        <v>2210</v>
      </c>
      <c r="AJ210" s="343">
        <v>0</v>
      </c>
      <c r="AK210" s="343">
        <v>0</v>
      </c>
      <c r="AL210" s="342" t="s">
        <v>2227</v>
      </c>
      <c r="AM210" s="342" t="s">
        <v>2461</v>
      </c>
      <c r="AN210" s="342" t="s">
        <v>2461</v>
      </c>
    </row>
    <row r="211" spans="1:40">
      <c r="A211" s="342" t="s">
        <v>1124</v>
      </c>
      <c r="B211" s="343">
        <v>0</v>
      </c>
      <c r="C211" s="343">
        <v>0</v>
      </c>
      <c r="D211" s="343">
        <v>5525</v>
      </c>
      <c r="E211" s="343">
        <v>4879</v>
      </c>
      <c r="F211" s="343">
        <v>107</v>
      </c>
      <c r="G211" s="343">
        <v>0</v>
      </c>
      <c r="H211" s="343">
        <v>42</v>
      </c>
      <c r="I211" s="343">
        <v>0</v>
      </c>
      <c r="J211" s="343">
        <v>5674</v>
      </c>
      <c r="K211" s="343">
        <v>4879</v>
      </c>
      <c r="L211" s="343">
        <v>1253</v>
      </c>
      <c r="M211" s="343">
        <v>0</v>
      </c>
      <c r="N211" s="343">
        <v>0</v>
      </c>
      <c r="O211" s="343">
        <v>0</v>
      </c>
      <c r="P211" s="343">
        <v>0</v>
      </c>
      <c r="Q211" s="343">
        <v>0</v>
      </c>
      <c r="R211" s="343">
        <v>0</v>
      </c>
      <c r="S211" s="343">
        <v>0</v>
      </c>
      <c r="T211" s="343">
        <v>0</v>
      </c>
      <c r="U211" s="343">
        <v>0</v>
      </c>
      <c r="V211" s="343">
        <v>1253</v>
      </c>
      <c r="W211" s="343">
        <v>0</v>
      </c>
      <c r="X211" s="343">
        <v>6927</v>
      </c>
      <c r="Y211" s="343">
        <v>4879</v>
      </c>
      <c r="Z211" s="343">
        <v>20</v>
      </c>
      <c r="AA211" s="343">
        <v>20</v>
      </c>
      <c r="AB211" s="343">
        <v>0</v>
      </c>
      <c r="AC211" s="343">
        <v>0</v>
      </c>
      <c r="AD211" s="343">
        <v>12</v>
      </c>
      <c r="AE211" s="343">
        <v>12</v>
      </c>
      <c r="AF211" s="343">
        <v>0</v>
      </c>
      <c r="AG211" s="343">
        <v>0</v>
      </c>
      <c r="AH211" s="343">
        <v>32</v>
      </c>
      <c r="AI211" s="343">
        <v>32</v>
      </c>
      <c r="AJ211" s="343">
        <v>0</v>
      </c>
      <c r="AK211" s="343">
        <v>0</v>
      </c>
      <c r="AL211" s="342" t="s">
        <v>1122</v>
      </c>
      <c r="AM211" s="342" t="s">
        <v>2461</v>
      </c>
      <c r="AN211" s="342" t="s">
        <v>2461</v>
      </c>
    </row>
    <row r="212" spans="1:40">
      <c r="A212" s="342" t="s">
        <v>1132</v>
      </c>
      <c r="B212" s="343">
        <v>0</v>
      </c>
      <c r="C212" s="343">
        <v>0</v>
      </c>
      <c r="D212" s="343">
        <v>3148</v>
      </c>
      <c r="E212" s="343">
        <v>1324</v>
      </c>
      <c r="F212" s="343">
        <v>39</v>
      </c>
      <c r="G212" s="343">
        <v>23</v>
      </c>
      <c r="H212" s="343">
        <v>181</v>
      </c>
      <c r="I212" s="343">
        <v>181</v>
      </c>
      <c r="J212" s="343">
        <v>3368</v>
      </c>
      <c r="K212" s="343">
        <v>1528</v>
      </c>
      <c r="L212" s="343">
        <v>677</v>
      </c>
      <c r="M212" s="343">
        <v>0</v>
      </c>
      <c r="N212" s="343">
        <v>0</v>
      </c>
      <c r="O212" s="343">
        <v>0</v>
      </c>
      <c r="P212" s="343">
        <v>0</v>
      </c>
      <c r="Q212" s="343">
        <v>0</v>
      </c>
      <c r="R212" s="343">
        <v>0</v>
      </c>
      <c r="S212" s="343">
        <v>0</v>
      </c>
      <c r="T212" s="343">
        <v>0</v>
      </c>
      <c r="U212" s="343">
        <v>0</v>
      </c>
      <c r="V212" s="343">
        <v>677</v>
      </c>
      <c r="W212" s="343">
        <v>0</v>
      </c>
      <c r="X212" s="343">
        <v>4045</v>
      </c>
      <c r="Y212" s="343">
        <v>1528</v>
      </c>
      <c r="Z212" s="343">
        <v>0</v>
      </c>
      <c r="AA212" s="343">
        <v>0</v>
      </c>
      <c r="AB212" s="343">
        <v>0</v>
      </c>
      <c r="AC212" s="343">
        <v>0</v>
      </c>
      <c r="AD212" s="343">
        <v>10</v>
      </c>
      <c r="AE212" s="343">
        <v>0</v>
      </c>
      <c r="AF212" s="343">
        <v>0</v>
      </c>
      <c r="AG212" s="343">
        <v>0</v>
      </c>
      <c r="AH212" s="343">
        <v>10</v>
      </c>
      <c r="AI212" s="343">
        <v>0</v>
      </c>
      <c r="AJ212" s="343">
        <v>0</v>
      </c>
      <c r="AK212" s="343">
        <v>0</v>
      </c>
      <c r="AL212" s="342" t="s">
        <v>1130</v>
      </c>
      <c r="AM212" s="342" t="s">
        <v>2461</v>
      </c>
      <c r="AN212" s="342" t="s">
        <v>2461</v>
      </c>
    </row>
    <row r="213" spans="1:40">
      <c r="A213" s="342" t="s">
        <v>1328</v>
      </c>
      <c r="B213" s="343">
        <v>0</v>
      </c>
      <c r="C213" s="343">
        <v>0</v>
      </c>
      <c r="D213" s="343">
        <v>159</v>
      </c>
      <c r="E213" s="343">
        <v>0</v>
      </c>
      <c r="F213" s="343">
        <v>1323</v>
      </c>
      <c r="G213" s="343">
        <v>0</v>
      </c>
      <c r="H213" s="343">
        <v>11</v>
      </c>
      <c r="I213" s="343">
        <v>0</v>
      </c>
      <c r="J213" s="343">
        <v>1493</v>
      </c>
      <c r="K213" s="343">
        <v>0</v>
      </c>
      <c r="L213" s="343">
        <v>859</v>
      </c>
      <c r="M213" s="343">
        <v>0</v>
      </c>
      <c r="N213" s="343">
        <v>60</v>
      </c>
      <c r="O213" s="343">
        <v>0</v>
      </c>
      <c r="P213" s="343">
        <v>187</v>
      </c>
      <c r="Q213" s="343">
        <v>0</v>
      </c>
      <c r="R213" s="343">
        <v>187</v>
      </c>
      <c r="S213" s="343">
        <v>0</v>
      </c>
      <c r="T213" s="343">
        <v>0</v>
      </c>
      <c r="U213" s="343">
        <v>0</v>
      </c>
      <c r="V213" s="343">
        <v>1046</v>
      </c>
      <c r="W213" s="343">
        <v>0</v>
      </c>
      <c r="X213" s="343">
        <v>2539</v>
      </c>
      <c r="Y213" s="343">
        <v>0</v>
      </c>
      <c r="Z213" s="343">
        <v>6</v>
      </c>
      <c r="AA213" s="343">
        <v>0</v>
      </c>
      <c r="AB213" s="343">
        <v>0</v>
      </c>
      <c r="AC213" s="343">
        <v>0</v>
      </c>
      <c r="AD213" s="343">
        <v>14</v>
      </c>
      <c r="AE213" s="343">
        <v>0</v>
      </c>
      <c r="AF213" s="343">
        <v>0</v>
      </c>
      <c r="AG213" s="343">
        <v>0</v>
      </c>
      <c r="AH213" s="343">
        <v>20</v>
      </c>
      <c r="AI213" s="343">
        <v>0</v>
      </c>
      <c r="AJ213" s="343">
        <v>0</v>
      </c>
      <c r="AK213" s="343">
        <v>0</v>
      </c>
      <c r="AL213" s="342" t="s">
        <v>1326</v>
      </c>
      <c r="AM213" s="342" t="s">
        <v>2461</v>
      </c>
      <c r="AN213" s="342" t="s">
        <v>2461</v>
      </c>
    </row>
    <row r="214" spans="1:40">
      <c r="A214" s="342" t="s">
        <v>1355</v>
      </c>
      <c r="B214" s="343">
        <v>7838</v>
      </c>
      <c r="C214" s="343">
        <v>4820</v>
      </c>
      <c r="D214" s="343">
        <v>6744</v>
      </c>
      <c r="E214" s="343">
        <v>6105</v>
      </c>
      <c r="F214" s="343">
        <v>585</v>
      </c>
      <c r="G214" s="343">
        <v>24</v>
      </c>
      <c r="H214" s="343">
        <v>271</v>
      </c>
      <c r="I214" s="343">
        <v>0</v>
      </c>
      <c r="J214" s="343">
        <v>15438</v>
      </c>
      <c r="K214" s="343">
        <v>10949</v>
      </c>
      <c r="L214" s="343">
        <v>607</v>
      </c>
      <c r="M214" s="343">
        <v>0</v>
      </c>
      <c r="N214" s="343">
        <v>0</v>
      </c>
      <c r="O214" s="343">
        <v>0</v>
      </c>
      <c r="P214" s="343">
        <v>5</v>
      </c>
      <c r="Q214" s="343">
        <v>0</v>
      </c>
      <c r="R214" s="343">
        <v>0</v>
      </c>
      <c r="S214" s="343">
        <v>0</v>
      </c>
      <c r="T214" s="343">
        <v>0</v>
      </c>
      <c r="U214" s="343">
        <v>0</v>
      </c>
      <c r="V214" s="343">
        <v>612</v>
      </c>
      <c r="W214" s="343">
        <v>0</v>
      </c>
      <c r="X214" s="343">
        <v>16050</v>
      </c>
      <c r="Y214" s="343">
        <v>10949</v>
      </c>
      <c r="Z214" s="343">
        <v>967</v>
      </c>
      <c r="AA214" s="343">
        <v>967</v>
      </c>
      <c r="AB214" s="343">
        <v>0</v>
      </c>
      <c r="AC214" s="343">
        <v>0</v>
      </c>
      <c r="AD214" s="343">
        <v>45</v>
      </c>
      <c r="AE214" s="343">
        <v>0</v>
      </c>
      <c r="AF214" s="343">
        <v>0</v>
      </c>
      <c r="AG214" s="343">
        <v>0</v>
      </c>
      <c r="AH214" s="343">
        <v>1012</v>
      </c>
      <c r="AI214" s="343">
        <v>967</v>
      </c>
      <c r="AJ214" s="343">
        <v>0</v>
      </c>
      <c r="AK214" s="343">
        <v>0</v>
      </c>
      <c r="AL214" s="342" t="s">
        <v>1353</v>
      </c>
      <c r="AM214" s="342" t="s">
        <v>2461</v>
      </c>
      <c r="AN214" s="342" t="s">
        <v>2461</v>
      </c>
    </row>
    <row r="215" spans="1:40">
      <c r="A215" s="342" t="s">
        <v>1624</v>
      </c>
      <c r="B215" s="343">
        <v>3304</v>
      </c>
      <c r="C215" s="343">
        <v>0</v>
      </c>
      <c r="D215" s="343">
        <v>627</v>
      </c>
      <c r="E215" s="343">
        <v>0</v>
      </c>
      <c r="F215" s="343">
        <v>562</v>
      </c>
      <c r="G215" s="343">
        <v>0</v>
      </c>
      <c r="H215" s="343">
        <v>0</v>
      </c>
      <c r="I215" s="343">
        <v>0</v>
      </c>
      <c r="J215" s="343">
        <v>4493</v>
      </c>
      <c r="K215" s="343">
        <v>0</v>
      </c>
      <c r="L215" s="343">
        <v>690</v>
      </c>
      <c r="M215" s="343">
        <v>0</v>
      </c>
      <c r="N215" s="343">
        <v>0</v>
      </c>
      <c r="O215" s="343">
        <v>0</v>
      </c>
      <c r="P215" s="343">
        <v>0</v>
      </c>
      <c r="Q215" s="343">
        <v>0</v>
      </c>
      <c r="R215" s="343">
        <v>0</v>
      </c>
      <c r="S215" s="343">
        <v>0</v>
      </c>
      <c r="T215" s="343">
        <v>0</v>
      </c>
      <c r="U215" s="343">
        <v>0</v>
      </c>
      <c r="V215" s="343">
        <v>690</v>
      </c>
      <c r="W215" s="343">
        <v>0</v>
      </c>
      <c r="X215" s="343">
        <v>5183</v>
      </c>
      <c r="Y215" s="343">
        <v>0</v>
      </c>
      <c r="Z215" s="343">
        <v>2</v>
      </c>
      <c r="AA215" s="343">
        <v>0</v>
      </c>
      <c r="AB215" s="343">
        <v>0</v>
      </c>
      <c r="AC215" s="343">
        <v>0</v>
      </c>
      <c r="AD215" s="343">
        <v>38</v>
      </c>
      <c r="AE215" s="343">
        <v>0</v>
      </c>
      <c r="AF215" s="343">
        <v>0</v>
      </c>
      <c r="AG215" s="343">
        <v>0</v>
      </c>
      <c r="AH215" s="343">
        <v>40</v>
      </c>
      <c r="AI215" s="343">
        <v>0</v>
      </c>
      <c r="AJ215" s="343">
        <v>0</v>
      </c>
      <c r="AK215" s="343">
        <v>0</v>
      </c>
      <c r="AL215" s="342" t="s">
        <v>1622</v>
      </c>
      <c r="AM215" s="342" t="s">
        <v>2461</v>
      </c>
      <c r="AN215" s="342" t="s">
        <v>2461</v>
      </c>
    </row>
    <row r="216" spans="1:40">
      <c r="A216" s="342" t="s">
        <v>1782</v>
      </c>
      <c r="B216" s="343">
        <v>474</v>
      </c>
      <c r="C216" s="343">
        <v>0</v>
      </c>
      <c r="D216" s="343">
        <v>340</v>
      </c>
      <c r="E216" s="343">
        <v>0</v>
      </c>
      <c r="F216" s="343">
        <v>60</v>
      </c>
      <c r="G216" s="343">
        <v>0</v>
      </c>
      <c r="H216" s="343">
        <v>0</v>
      </c>
      <c r="I216" s="343">
        <v>0</v>
      </c>
      <c r="J216" s="343">
        <v>874</v>
      </c>
      <c r="K216" s="343">
        <v>0</v>
      </c>
      <c r="L216" s="343">
        <v>761</v>
      </c>
      <c r="M216" s="343">
        <v>0</v>
      </c>
      <c r="N216" s="343">
        <v>80</v>
      </c>
      <c r="O216" s="343">
        <v>0</v>
      </c>
      <c r="P216" s="343">
        <v>0</v>
      </c>
      <c r="Q216" s="343">
        <v>0</v>
      </c>
      <c r="R216" s="343">
        <v>0</v>
      </c>
      <c r="S216" s="343">
        <v>0</v>
      </c>
      <c r="T216" s="343">
        <v>0</v>
      </c>
      <c r="U216" s="343">
        <v>0</v>
      </c>
      <c r="V216" s="343">
        <v>761</v>
      </c>
      <c r="W216" s="343">
        <v>0</v>
      </c>
      <c r="X216" s="343">
        <v>1635</v>
      </c>
      <c r="Y216" s="343">
        <v>0</v>
      </c>
      <c r="Z216" s="343">
        <v>0</v>
      </c>
      <c r="AA216" s="343">
        <v>0</v>
      </c>
      <c r="AB216" s="343">
        <v>0</v>
      </c>
      <c r="AC216" s="343">
        <v>0</v>
      </c>
      <c r="AD216" s="343">
        <v>0</v>
      </c>
      <c r="AE216" s="343">
        <v>0</v>
      </c>
      <c r="AF216" s="343">
        <v>0</v>
      </c>
      <c r="AG216" s="343">
        <v>0</v>
      </c>
      <c r="AH216" s="343">
        <v>0</v>
      </c>
      <c r="AI216" s="343">
        <v>0</v>
      </c>
      <c r="AJ216" s="343">
        <v>0</v>
      </c>
      <c r="AK216" s="343">
        <v>0</v>
      </c>
      <c r="AL216" s="342" t="s">
        <v>1780</v>
      </c>
      <c r="AM216" s="342" t="s">
        <v>2461</v>
      </c>
      <c r="AN216" s="342" t="s">
        <v>2461</v>
      </c>
    </row>
    <row r="217" spans="1:40">
      <c r="A217" s="342" t="s">
        <v>2343</v>
      </c>
      <c r="B217" s="343">
        <v>19</v>
      </c>
      <c r="C217" s="343">
        <v>0</v>
      </c>
      <c r="D217" s="343">
        <v>2639</v>
      </c>
      <c r="E217" s="343">
        <v>0</v>
      </c>
      <c r="F217" s="343">
        <v>173</v>
      </c>
      <c r="G217" s="343">
        <v>0</v>
      </c>
      <c r="H217" s="343">
        <v>54</v>
      </c>
      <c r="I217" s="343">
        <v>0</v>
      </c>
      <c r="J217" s="343">
        <v>2885</v>
      </c>
      <c r="K217" s="343">
        <v>0</v>
      </c>
      <c r="L217" s="343">
        <v>1006</v>
      </c>
      <c r="M217" s="343">
        <v>0</v>
      </c>
      <c r="N217" s="343">
        <v>0</v>
      </c>
      <c r="O217" s="343">
        <v>0</v>
      </c>
      <c r="P217" s="343">
        <v>0</v>
      </c>
      <c r="Q217" s="343">
        <v>0</v>
      </c>
      <c r="R217" s="343">
        <v>0</v>
      </c>
      <c r="S217" s="343">
        <v>0</v>
      </c>
      <c r="T217" s="343">
        <v>0</v>
      </c>
      <c r="U217" s="343">
        <v>0</v>
      </c>
      <c r="V217" s="343">
        <v>1006</v>
      </c>
      <c r="W217" s="343">
        <v>0</v>
      </c>
      <c r="X217" s="343">
        <v>3891</v>
      </c>
      <c r="Y217" s="343">
        <v>0</v>
      </c>
      <c r="Z217" s="343">
        <v>98</v>
      </c>
      <c r="AA217" s="343">
        <v>0</v>
      </c>
      <c r="AB217" s="343">
        <v>0</v>
      </c>
      <c r="AC217" s="343">
        <v>0</v>
      </c>
      <c r="AD217" s="343">
        <v>2</v>
      </c>
      <c r="AE217" s="343">
        <v>0</v>
      </c>
      <c r="AF217" s="343">
        <v>0</v>
      </c>
      <c r="AG217" s="343">
        <v>0</v>
      </c>
      <c r="AH217" s="343">
        <v>100</v>
      </c>
      <c r="AI217" s="343">
        <v>0</v>
      </c>
      <c r="AJ217" s="343">
        <v>0</v>
      </c>
      <c r="AK217" s="343">
        <v>0</v>
      </c>
      <c r="AL217" s="342" t="s">
        <v>2341</v>
      </c>
      <c r="AM217" s="342" t="s">
        <v>2461</v>
      </c>
      <c r="AN217" s="342" t="s">
        <v>2461</v>
      </c>
    </row>
    <row r="218" spans="1:40">
      <c r="A218" s="342" t="s">
        <v>1245</v>
      </c>
      <c r="B218" s="343">
        <v>642</v>
      </c>
      <c r="C218" s="343">
        <v>0</v>
      </c>
      <c r="D218" s="343">
        <v>328</v>
      </c>
      <c r="E218" s="343">
        <v>0</v>
      </c>
      <c r="F218" s="343">
        <v>860</v>
      </c>
      <c r="G218" s="343">
        <v>0</v>
      </c>
      <c r="H218" s="343">
        <v>0</v>
      </c>
      <c r="I218" s="343">
        <v>0</v>
      </c>
      <c r="J218" s="343">
        <v>1830</v>
      </c>
      <c r="K218" s="343">
        <v>0</v>
      </c>
      <c r="L218" s="343">
        <v>103</v>
      </c>
      <c r="M218" s="343">
        <v>0</v>
      </c>
      <c r="N218" s="343">
        <v>0</v>
      </c>
      <c r="O218" s="343">
        <v>0</v>
      </c>
      <c r="P218" s="343">
        <v>0</v>
      </c>
      <c r="Q218" s="343">
        <v>0</v>
      </c>
      <c r="R218" s="343">
        <v>0</v>
      </c>
      <c r="S218" s="343">
        <v>0</v>
      </c>
      <c r="T218" s="343">
        <v>0</v>
      </c>
      <c r="U218" s="343">
        <v>0</v>
      </c>
      <c r="V218" s="343">
        <v>103</v>
      </c>
      <c r="W218" s="343">
        <v>0</v>
      </c>
      <c r="X218" s="343">
        <v>1933</v>
      </c>
      <c r="Y218" s="343">
        <v>0</v>
      </c>
      <c r="Z218" s="343">
        <v>10</v>
      </c>
      <c r="AA218" s="343">
        <v>0</v>
      </c>
      <c r="AB218" s="343">
        <v>0</v>
      </c>
      <c r="AC218" s="343">
        <v>0</v>
      </c>
      <c r="AD218" s="343">
        <v>0</v>
      </c>
      <c r="AE218" s="343">
        <v>0</v>
      </c>
      <c r="AF218" s="343">
        <v>0</v>
      </c>
      <c r="AG218" s="343">
        <v>0</v>
      </c>
      <c r="AH218" s="343">
        <v>10</v>
      </c>
      <c r="AI218" s="343">
        <v>0</v>
      </c>
      <c r="AJ218" s="343">
        <v>0</v>
      </c>
      <c r="AK218" s="343">
        <v>0</v>
      </c>
      <c r="AL218" s="342" t="s">
        <v>1243</v>
      </c>
      <c r="AM218" s="342" t="s">
        <v>2461</v>
      </c>
      <c r="AN218" s="342" t="s">
        <v>2461</v>
      </c>
    </row>
    <row r="219" spans="1:40">
      <c r="A219" s="342" t="s">
        <v>1749</v>
      </c>
      <c r="B219" s="343">
        <v>0</v>
      </c>
      <c r="C219" s="343">
        <v>0</v>
      </c>
      <c r="D219" s="343">
        <v>1784</v>
      </c>
      <c r="E219" s="343">
        <v>0</v>
      </c>
      <c r="F219" s="343">
        <v>50</v>
      </c>
      <c r="G219" s="343">
        <v>0</v>
      </c>
      <c r="H219" s="343">
        <v>0</v>
      </c>
      <c r="I219" s="343">
        <v>0</v>
      </c>
      <c r="J219" s="343">
        <v>1834</v>
      </c>
      <c r="K219" s="343">
        <v>0</v>
      </c>
      <c r="L219" s="343">
        <v>116</v>
      </c>
      <c r="M219" s="343">
        <v>0</v>
      </c>
      <c r="N219" s="343">
        <v>0</v>
      </c>
      <c r="O219" s="343">
        <v>0</v>
      </c>
      <c r="P219" s="343">
        <v>0</v>
      </c>
      <c r="Q219" s="343">
        <v>0</v>
      </c>
      <c r="R219" s="343">
        <v>0</v>
      </c>
      <c r="S219" s="343">
        <v>0</v>
      </c>
      <c r="T219" s="343">
        <v>0</v>
      </c>
      <c r="U219" s="343">
        <v>0</v>
      </c>
      <c r="V219" s="343">
        <v>116</v>
      </c>
      <c r="W219" s="343">
        <v>0</v>
      </c>
      <c r="X219" s="343">
        <v>1950</v>
      </c>
      <c r="Y219" s="343">
        <v>0</v>
      </c>
      <c r="Z219" s="343">
        <v>0</v>
      </c>
      <c r="AA219" s="343">
        <v>0</v>
      </c>
      <c r="AB219" s="343">
        <v>0</v>
      </c>
      <c r="AC219" s="343">
        <v>0</v>
      </c>
      <c r="AD219" s="343">
        <v>0</v>
      </c>
      <c r="AE219" s="343">
        <v>0</v>
      </c>
      <c r="AF219" s="343">
        <v>0</v>
      </c>
      <c r="AG219" s="343">
        <v>0</v>
      </c>
      <c r="AH219" s="343">
        <v>0</v>
      </c>
      <c r="AI219" s="343">
        <v>0</v>
      </c>
      <c r="AJ219" s="343">
        <v>0</v>
      </c>
      <c r="AK219" s="343">
        <v>0</v>
      </c>
      <c r="AL219" s="342" t="s">
        <v>1747</v>
      </c>
      <c r="AM219" s="342" t="s">
        <v>2461</v>
      </c>
      <c r="AN219" s="342" t="s">
        <v>2461</v>
      </c>
    </row>
    <row r="220" spans="1:40">
      <c r="A220" s="342" t="s">
        <v>1947</v>
      </c>
      <c r="B220" s="343">
        <v>1124</v>
      </c>
      <c r="C220" s="343">
        <v>1124</v>
      </c>
      <c r="D220" s="343">
        <v>3796</v>
      </c>
      <c r="E220" s="343">
        <v>3026</v>
      </c>
      <c r="F220" s="343">
        <v>769</v>
      </c>
      <c r="G220" s="343">
        <v>586</v>
      </c>
      <c r="H220" s="343">
        <v>109</v>
      </c>
      <c r="I220" s="343">
        <v>0</v>
      </c>
      <c r="J220" s="343">
        <v>5798</v>
      </c>
      <c r="K220" s="343">
        <v>4736</v>
      </c>
      <c r="L220" s="343">
        <v>225</v>
      </c>
      <c r="M220" s="343">
        <v>0</v>
      </c>
      <c r="N220" s="343">
        <v>0</v>
      </c>
      <c r="O220" s="343">
        <v>0</v>
      </c>
      <c r="P220" s="343">
        <v>0</v>
      </c>
      <c r="Q220" s="343">
        <v>0</v>
      </c>
      <c r="R220" s="343">
        <v>0</v>
      </c>
      <c r="S220" s="343">
        <v>0</v>
      </c>
      <c r="T220" s="343">
        <v>0</v>
      </c>
      <c r="U220" s="343">
        <v>0</v>
      </c>
      <c r="V220" s="343">
        <v>225</v>
      </c>
      <c r="W220" s="343">
        <v>0</v>
      </c>
      <c r="X220" s="343">
        <v>6023</v>
      </c>
      <c r="Y220" s="343">
        <v>4736</v>
      </c>
      <c r="Z220" s="343">
        <v>1150</v>
      </c>
      <c r="AA220" s="343">
        <v>957</v>
      </c>
      <c r="AB220" s="343">
        <v>0</v>
      </c>
      <c r="AC220" s="343">
        <v>0</v>
      </c>
      <c r="AD220" s="343">
        <v>0</v>
      </c>
      <c r="AE220" s="343">
        <v>0</v>
      </c>
      <c r="AF220" s="343">
        <v>0</v>
      </c>
      <c r="AG220" s="343">
        <v>0</v>
      </c>
      <c r="AH220" s="343">
        <v>1150</v>
      </c>
      <c r="AI220" s="343">
        <v>957</v>
      </c>
      <c r="AJ220" s="343">
        <v>0</v>
      </c>
      <c r="AK220" s="343">
        <v>0</v>
      </c>
      <c r="AL220" s="342" t="s">
        <v>1945</v>
      </c>
      <c r="AM220" s="342" t="s">
        <v>2461</v>
      </c>
      <c r="AN220" s="342" t="s">
        <v>2461</v>
      </c>
    </row>
    <row r="221" spans="1:40">
      <c r="A221" s="342" t="s">
        <v>2337</v>
      </c>
      <c r="B221" s="343">
        <v>0</v>
      </c>
      <c r="C221" s="343">
        <v>0</v>
      </c>
      <c r="D221" s="343">
        <v>5789</v>
      </c>
      <c r="E221" s="343">
        <v>0</v>
      </c>
      <c r="F221" s="343">
        <v>2395</v>
      </c>
      <c r="G221" s="343">
        <v>0</v>
      </c>
      <c r="H221" s="343">
        <v>21</v>
      </c>
      <c r="I221" s="343">
        <v>0</v>
      </c>
      <c r="J221" s="343">
        <v>8205</v>
      </c>
      <c r="K221" s="343">
        <v>0</v>
      </c>
      <c r="L221" s="343">
        <v>1704</v>
      </c>
      <c r="M221" s="343">
        <v>0</v>
      </c>
      <c r="N221" s="343">
        <v>0</v>
      </c>
      <c r="O221" s="343">
        <v>0</v>
      </c>
      <c r="P221" s="343">
        <v>0</v>
      </c>
      <c r="Q221" s="343">
        <v>0</v>
      </c>
      <c r="R221" s="343">
        <v>0</v>
      </c>
      <c r="S221" s="343">
        <v>0</v>
      </c>
      <c r="T221" s="343">
        <v>0</v>
      </c>
      <c r="U221" s="343">
        <v>0</v>
      </c>
      <c r="V221" s="343">
        <v>1704</v>
      </c>
      <c r="W221" s="343">
        <v>0</v>
      </c>
      <c r="X221" s="343">
        <v>9909</v>
      </c>
      <c r="Y221" s="343">
        <v>0</v>
      </c>
      <c r="Z221" s="343">
        <v>167</v>
      </c>
      <c r="AA221" s="343">
        <v>0</v>
      </c>
      <c r="AB221" s="343">
        <v>0</v>
      </c>
      <c r="AC221" s="343">
        <v>0</v>
      </c>
      <c r="AD221" s="343">
        <v>18</v>
      </c>
      <c r="AE221" s="343">
        <v>0</v>
      </c>
      <c r="AF221" s="343">
        <v>0</v>
      </c>
      <c r="AG221" s="343">
        <v>0</v>
      </c>
      <c r="AH221" s="343">
        <v>185</v>
      </c>
      <c r="AI221" s="343">
        <v>0</v>
      </c>
      <c r="AJ221" s="343">
        <v>67</v>
      </c>
      <c r="AK221" s="343">
        <v>0</v>
      </c>
      <c r="AL221" s="342" t="s">
        <v>2335</v>
      </c>
      <c r="AM221" s="342" t="s">
        <v>2461</v>
      </c>
      <c r="AN221" s="342" t="s">
        <v>2461</v>
      </c>
    </row>
    <row r="222" spans="1:40">
      <c r="A222" s="342" t="s">
        <v>2346</v>
      </c>
      <c r="B222" s="343">
        <v>0</v>
      </c>
      <c r="C222" s="343">
        <v>0</v>
      </c>
      <c r="D222" s="343">
        <v>781</v>
      </c>
      <c r="E222" s="343">
        <v>0</v>
      </c>
      <c r="F222" s="343">
        <v>0</v>
      </c>
      <c r="G222" s="343">
        <v>0</v>
      </c>
      <c r="H222" s="343">
        <v>0</v>
      </c>
      <c r="I222" s="343">
        <v>0</v>
      </c>
      <c r="J222" s="343">
        <v>781</v>
      </c>
      <c r="K222" s="343">
        <v>0</v>
      </c>
      <c r="L222" s="343">
        <v>593</v>
      </c>
      <c r="M222" s="343">
        <v>0</v>
      </c>
      <c r="N222" s="343">
        <v>0</v>
      </c>
      <c r="O222" s="343">
        <v>0</v>
      </c>
      <c r="P222" s="343">
        <v>0</v>
      </c>
      <c r="Q222" s="343">
        <v>0</v>
      </c>
      <c r="R222" s="343">
        <v>0</v>
      </c>
      <c r="S222" s="343">
        <v>0</v>
      </c>
      <c r="T222" s="343">
        <v>0</v>
      </c>
      <c r="U222" s="343">
        <v>0</v>
      </c>
      <c r="V222" s="343">
        <v>593</v>
      </c>
      <c r="W222" s="343">
        <v>0</v>
      </c>
      <c r="X222" s="343">
        <v>1374</v>
      </c>
      <c r="Y222" s="343">
        <v>0</v>
      </c>
      <c r="Z222" s="343">
        <v>84</v>
      </c>
      <c r="AA222" s="343">
        <v>0</v>
      </c>
      <c r="AB222" s="343">
        <v>0</v>
      </c>
      <c r="AC222" s="343">
        <v>0</v>
      </c>
      <c r="AD222" s="343">
        <v>3220</v>
      </c>
      <c r="AE222" s="343">
        <v>0</v>
      </c>
      <c r="AF222" s="343">
        <v>0</v>
      </c>
      <c r="AG222" s="343">
        <v>0</v>
      </c>
      <c r="AH222" s="343">
        <v>3304</v>
      </c>
      <c r="AI222" s="343">
        <v>0</v>
      </c>
      <c r="AJ222" s="343">
        <v>0</v>
      </c>
      <c r="AK222" s="343">
        <v>0</v>
      </c>
      <c r="AL222" s="342" t="s">
        <v>2344</v>
      </c>
      <c r="AM222" s="342" t="s">
        <v>2461</v>
      </c>
      <c r="AN222" s="342" t="s">
        <v>2461</v>
      </c>
    </row>
    <row r="223" spans="1:40">
      <c r="A223" s="342" t="s">
        <v>2352</v>
      </c>
      <c r="B223" s="343">
        <v>5</v>
      </c>
      <c r="C223" s="343">
        <v>0</v>
      </c>
      <c r="D223" s="343">
        <v>3442</v>
      </c>
      <c r="E223" s="343">
        <v>0</v>
      </c>
      <c r="F223" s="343">
        <v>209</v>
      </c>
      <c r="G223" s="343">
        <v>0</v>
      </c>
      <c r="H223" s="343">
        <v>29</v>
      </c>
      <c r="I223" s="343">
        <v>0</v>
      </c>
      <c r="J223" s="343">
        <v>3685</v>
      </c>
      <c r="K223" s="343">
        <v>0</v>
      </c>
      <c r="L223" s="343">
        <v>1041</v>
      </c>
      <c r="M223" s="343">
        <v>0</v>
      </c>
      <c r="N223" s="343">
        <v>0</v>
      </c>
      <c r="O223" s="343">
        <v>0</v>
      </c>
      <c r="P223" s="343">
        <v>0</v>
      </c>
      <c r="Q223" s="343">
        <v>0</v>
      </c>
      <c r="R223" s="343">
        <v>0</v>
      </c>
      <c r="S223" s="343">
        <v>0</v>
      </c>
      <c r="T223" s="343">
        <v>0</v>
      </c>
      <c r="U223" s="343">
        <v>0</v>
      </c>
      <c r="V223" s="343">
        <v>1041</v>
      </c>
      <c r="W223" s="343">
        <v>0</v>
      </c>
      <c r="X223" s="343">
        <v>4726</v>
      </c>
      <c r="Y223" s="343">
        <v>0</v>
      </c>
      <c r="Z223" s="343">
        <v>8</v>
      </c>
      <c r="AA223" s="343">
        <v>0</v>
      </c>
      <c r="AB223" s="343">
        <v>0</v>
      </c>
      <c r="AC223" s="343">
        <v>0</v>
      </c>
      <c r="AD223" s="343">
        <v>1</v>
      </c>
      <c r="AE223" s="343">
        <v>0</v>
      </c>
      <c r="AF223" s="343">
        <v>0</v>
      </c>
      <c r="AG223" s="343">
        <v>0</v>
      </c>
      <c r="AH223" s="343">
        <v>9</v>
      </c>
      <c r="AI223" s="343">
        <v>0</v>
      </c>
      <c r="AJ223" s="343">
        <v>0</v>
      </c>
      <c r="AK223" s="343">
        <v>0</v>
      </c>
      <c r="AL223" s="342" t="s">
        <v>2350</v>
      </c>
      <c r="AM223" s="342" t="s">
        <v>2461</v>
      </c>
      <c r="AN223" s="342" t="s">
        <v>2461</v>
      </c>
    </row>
    <row r="224" spans="1:40">
      <c r="A224" s="342" t="s">
        <v>2076</v>
      </c>
      <c r="B224" s="343">
        <v>623</v>
      </c>
      <c r="C224" s="343">
        <v>622</v>
      </c>
      <c r="D224" s="343">
        <v>6340</v>
      </c>
      <c r="E224" s="343">
        <v>5681</v>
      </c>
      <c r="F224" s="343">
        <v>252</v>
      </c>
      <c r="G224" s="343">
        <v>0</v>
      </c>
      <c r="H224" s="343">
        <v>101</v>
      </c>
      <c r="I224" s="343">
        <v>0</v>
      </c>
      <c r="J224" s="343">
        <v>7316</v>
      </c>
      <c r="K224" s="343">
        <v>6303</v>
      </c>
      <c r="L224" s="343">
        <v>317</v>
      </c>
      <c r="M224" s="343">
        <v>187</v>
      </c>
      <c r="N224" s="343">
        <v>130</v>
      </c>
      <c r="O224" s="343">
        <v>0</v>
      </c>
      <c r="P224" s="343">
        <v>0</v>
      </c>
      <c r="Q224" s="343">
        <v>0</v>
      </c>
      <c r="R224" s="343">
        <v>0</v>
      </c>
      <c r="S224" s="343">
        <v>0</v>
      </c>
      <c r="T224" s="343">
        <v>0</v>
      </c>
      <c r="U224" s="343">
        <v>0</v>
      </c>
      <c r="V224" s="343">
        <v>317</v>
      </c>
      <c r="W224" s="343">
        <v>187</v>
      </c>
      <c r="X224" s="343">
        <v>7633</v>
      </c>
      <c r="Y224" s="343">
        <v>6303</v>
      </c>
      <c r="Z224" s="343">
        <v>8321</v>
      </c>
      <c r="AA224" s="343">
        <v>834</v>
      </c>
      <c r="AB224" s="343">
        <v>0</v>
      </c>
      <c r="AC224" s="343">
        <v>0</v>
      </c>
      <c r="AD224" s="343">
        <v>0</v>
      </c>
      <c r="AE224" s="343">
        <v>0</v>
      </c>
      <c r="AF224" s="343">
        <v>0</v>
      </c>
      <c r="AG224" s="343">
        <v>0</v>
      </c>
      <c r="AH224" s="343">
        <v>8321</v>
      </c>
      <c r="AI224" s="343">
        <v>834</v>
      </c>
      <c r="AJ224" s="343">
        <v>0</v>
      </c>
      <c r="AK224" s="343">
        <v>0</v>
      </c>
      <c r="AL224" s="342" t="s">
        <v>2074</v>
      </c>
      <c r="AM224" s="342" t="s">
        <v>2461</v>
      </c>
      <c r="AN224" s="342" t="s">
        <v>2461</v>
      </c>
    </row>
    <row r="225" spans="1:40">
      <c r="A225" s="342" t="s">
        <v>2247</v>
      </c>
      <c r="B225" s="343">
        <v>815</v>
      </c>
      <c r="C225" s="343">
        <v>518</v>
      </c>
      <c r="D225" s="343">
        <v>11247</v>
      </c>
      <c r="E225" s="343">
        <v>7858</v>
      </c>
      <c r="F225" s="343">
        <v>447</v>
      </c>
      <c r="G225" s="343">
        <v>0</v>
      </c>
      <c r="H225" s="343">
        <v>138</v>
      </c>
      <c r="I225" s="343">
        <v>30</v>
      </c>
      <c r="J225" s="343">
        <v>12647</v>
      </c>
      <c r="K225" s="343">
        <v>8406</v>
      </c>
      <c r="L225" s="343">
        <v>281</v>
      </c>
      <c r="M225" s="343">
        <v>0</v>
      </c>
      <c r="N225" s="343">
        <v>0</v>
      </c>
      <c r="O225" s="343">
        <v>0</v>
      </c>
      <c r="P225" s="343">
        <v>0</v>
      </c>
      <c r="Q225" s="343">
        <v>0</v>
      </c>
      <c r="R225" s="343">
        <v>0</v>
      </c>
      <c r="S225" s="343">
        <v>0</v>
      </c>
      <c r="T225" s="343">
        <v>0</v>
      </c>
      <c r="U225" s="343">
        <v>0</v>
      </c>
      <c r="V225" s="343">
        <v>281</v>
      </c>
      <c r="W225" s="343">
        <v>0</v>
      </c>
      <c r="X225" s="343">
        <v>12928</v>
      </c>
      <c r="Y225" s="343">
        <v>8406</v>
      </c>
      <c r="Z225" s="343">
        <v>2408</v>
      </c>
      <c r="AA225" s="343">
        <v>2328</v>
      </c>
      <c r="AB225" s="343">
        <v>0</v>
      </c>
      <c r="AC225" s="343">
        <v>0</v>
      </c>
      <c r="AD225" s="343">
        <v>16</v>
      </c>
      <c r="AE225" s="343">
        <v>0</v>
      </c>
      <c r="AF225" s="343">
        <v>0</v>
      </c>
      <c r="AG225" s="343">
        <v>0</v>
      </c>
      <c r="AH225" s="343">
        <v>2424</v>
      </c>
      <c r="AI225" s="343">
        <v>2328</v>
      </c>
      <c r="AJ225" s="343">
        <v>0</v>
      </c>
      <c r="AK225" s="343">
        <v>0</v>
      </c>
      <c r="AL225" s="342" t="s">
        <v>2245</v>
      </c>
      <c r="AM225" s="342" t="s">
        <v>2461</v>
      </c>
      <c r="AN225" s="342" t="s">
        <v>2461</v>
      </c>
    </row>
    <row r="226" spans="1:40">
      <c r="A226" s="342" t="s">
        <v>1446</v>
      </c>
      <c r="B226" s="343">
        <v>0</v>
      </c>
      <c r="C226" s="343">
        <v>0</v>
      </c>
      <c r="D226" s="343">
        <v>10670</v>
      </c>
      <c r="E226" s="343">
        <v>0</v>
      </c>
      <c r="F226" s="343">
        <v>30</v>
      </c>
      <c r="G226" s="343">
        <v>0</v>
      </c>
      <c r="H226" s="343">
        <v>0</v>
      </c>
      <c r="I226" s="343">
        <v>0</v>
      </c>
      <c r="J226" s="343">
        <v>10700</v>
      </c>
      <c r="K226" s="343">
        <v>0</v>
      </c>
      <c r="L226" s="343">
        <v>0</v>
      </c>
      <c r="M226" s="343">
        <v>0</v>
      </c>
      <c r="N226" s="343">
        <v>0</v>
      </c>
      <c r="O226" s="343">
        <v>0</v>
      </c>
      <c r="P226" s="343">
        <v>0</v>
      </c>
      <c r="Q226" s="343">
        <v>0</v>
      </c>
      <c r="R226" s="343">
        <v>0</v>
      </c>
      <c r="S226" s="343">
        <v>0</v>
      </c>
      <c r="T226" s="343">
        <v>0</v>
      </c>
      <c r="U226" s="343">
        <v>0</v>
      </c>
      <c r="V226" s="343">
        <v>0</v>
      </c>
      <c r="W226" s="343">
        <v>0</v>
      </c>
      <c r="X226" s="343">
        <v>10700</v>
      </c>
      <c r="Y226" s="343">
        <v>0</v>
      </c>
      <c r="Z226" s="343">
        <v>1068</v>
      </c>
      <c r="AA226" s="343">
        <v>0</v>
      </c>
      <c r="AB226" s="343">
        <v>0</v>
      </c>
      <c r="AC226" s="343">
        <v>0</v>
      </c>
      <c r="AD226" s="343">
        <v>0</v>
      </c>
      <c r="AE226" s="343">
        <v>0</v>
      </c>
      <c r="AF226" s="343">
        <v>0</v>
      </c>
      <c r="AG226" s="343">
        <v>0</v>
      </c>
      <c r="AH226" s="343">
        <v>1068</v>
      </c>
      <c r="AI226" s="343">
        <v>0</v>
      </c>
      <c r="AJ226" s="343">
        <v>0</v>
      </c>
      <c r="AK226" s="343">
        <v>0</v>
      </c>
      <c r="AL226" s="342" t="s">
        <v>1444</v>
      </c>
      <c r="AM226" s="342" t="s">
        <v>2461</v>
      </c>
      <c r="AN226" s="342" t="s">
        <v>2461</v>
      </c>
    </row>
    <row r="227" spans="1:40">
      <c r="A227" s="342" t="s">
        <v>2097</v>
      </c>
      <c r="B227" s="343">
        <v>1141</v>
      </c>
      <c r="C227" s="343">
        <v>1141</v>
      </c>
      <c r="D227" s="343">
        <v>14046</v>
      </c>
      <c r="E227" s="343">
        <v>11554</v>
      </c>
      <c r="F227" s="343">
        <v>168</v>
      </c>
      <c r="G227" s="343">
        <v>75</v>
      </c>
      <c r="H227" s="343">
        <v>37</v>
      </c>
      <c r="I227" s="343">
        <v>14</v>
      </c>
      <c r="J227" s="343">
        <v>15392</v>
      </c>
      <c r="K227" s="343">
        <v>12784</v>
      </c>
      <c r="L227" s="343">
        <v>1164</v>
      </c>
      <c r="M227" s="343">
        <v>0</v>
      </c>
      <c r="N227" s="343">
        <v>0</v>
      </c>
      <c r="O227" s="343">
        <v>0</v>
      </c>
      <c r="P227" s="343">
        <v>0</v>
      </c>
      <c r="Q227" s="343">
        <v>0</v>
      </c>
      <c r="R227" s="343">
        <v>0</v>
      </c>
      <c r="S227" s="343">
        <v>0</v>
      </c>
      <c r="T227" s="343">
        <v>0</v>
      </c>
      <c r="U227" s="343">
        <v>0</v>
      </c>
      <c r="V227" s="343">
        <v>1164</v>
      </c>
      <c r="W227" s="343">
        <v>0</v>
      </c>
      <c r="X227" s="343">
        <v>16556</v>
      </c>
      <c r="Y227" s="343">
        <v>12784</v>
      </c>
      <c r="Z227" s="343">
        <v>2792</v>
      </c>
      <c r="AA227" s="343">
        <v>2787</v>
      </c>
      <c r="AB227" s="343">
        <v>0</v>
      </c>
      <c r="AC227" s="343">
        <v>0</v>
      </c>
      <c r="AD227" s="343">
        <v>0</v>
      </c>
      <c r="AE227" s="343">
        <v>0</v>
      </c>
      <c r="AF227" s="343">
        <v>0</v>
      </c>
      <c r="AG227" s="343">
        <v>0</v>
      </c>
      <c r="AH227" s="343">
        <v>2792</v>
      </c>
      <c r="AI227" s="343">
        <v>2787</v>
      </c>
      <c r="AJ227" s="343">
        <v>0</v>
      </c>
      <c r="AK227" s="343">
        <v>0</v>
      </c>
      <c r="AL227" s="342" t="s">
        <v>2095</v>
      </c>
      <c r="AM227" s="342" t="s">
        <v>2461</v>
      </c>
      <c r="AN227" s="342" t="s">
        <v>2461</v>
      </c>
    </row>
    <row r="228" spans="1:40">
      <c r="A228" s="342" t="s">
        <v>1462</v>
      </c>
      <c r="B228" s="343">
        <v>1116</v>
      </c>
      <c r="C228" s="343">
        <v>0</v>
      </c>
      <c r="D228" s="343">
        <v>14362</v>
      </c>
      <c r="E228" s="343">
        <v>2726</v>
      </c>
      <c r="F228" s="343">
        <v>5599</v>
      </c>
      <c r="G228" s="343">
        <v>112</v>
      </c>
      <c r="H228" s="343">
        <v>535</v>
      </c>
      <c r="I228" s="343">
        <v>0</v>
      </c>
      <c r="J228" s="343">
        <v>21612</v>
      </c>
      <c r="K228" s="343">
        <v>2838</v>
      </c>
      <c r="L228" s="343">
        <v>1083</v>
      </c>
      <c r="M228" s="343">
        <v>1083</v>
      </c>
      <c r="N228" s="343">
        <v>0</v>
      </c>
      <c r="O228" s="343">
        <v>0</v>
      </c>
      <c r="P228" s="343">
        <v>0</v>
      </c>
      <c r="Q228" s="343">
        <v>0</v>
      </c>
      <c r="R228" s="343">
        <v>0</v>
      </c>
      <c r="S228" s="343">
        <v>0</v>
      </c>
      <c r="T228" s="343">
        <v>0</v>
      </c>
      <c r="U228" s="343">
        <v>0</v>
      </c>
      <c r="V228" s="343">
        <v>1083</v>
      </c>
      <c r="W228" s="343">
        <v>1083</v>
      </c>
      <c r="X228" s="343">
        <v>22695</v>
      </c>
      <c r="Y228" s="343">
        <v>2838</v>
      </c>
      <c r="Z228" s="343">
        <v>444</v>
      </c>
      <c r="AA228" s="343">
        <v>420</v>
      </c>
      <c r="AB228" s="343">
        <v>0</v>
      </c>
      <c r="AC228" s="343">
        <v>0</v>
      </c>
      <c r="AD228" s="343">
        <v>0</v>
      </c>
      <c r="AE228" s="343">
        <v>0</v>
      </c>
      <c r="AF228" s="343">
        <v>0</v>
      </c>
      <c r="AG228" s="343">
        <v>0</v>
      </c>
      <c r="AH228" s="343">
        <v>444</v>
      </c>
      <c r="AI228" s="343">
        <v>420</v>
      </c>
      <c r="AJ228" s="343">
        <v>0</v>
      </c>
      <c r="AK228" s="343">
        <v>0</v>
      </c>
      <c r="AL228" s="342" t="s">
        <v>1460</v>
      </c>
      <c r="AM228" s="342" t="s">
        <v>2461</v>
      </c>
      <c r="AN228" s="342" t="s">
        <v>2461</v>
      </c>
    </row>
    <row r="229" spans="1:40">
      <c r="A229" s="342" t="s">
        <v>2286</v>
      </c>
      <c r="B229" s="343">
        <v>850</v>
      </c>
      <c r="C229" s="343">
        <v>0</v>
      </c>
      <c r="D229" s="343">
        <v>2098</v>
      </c>
      <c r="E229" s="343">
        <v>0</v>
      </c>
      <c r="F229" s="343">
        <v>1644</v>
      </c>
      <c r="G229" s="343">
        <v>0</v>
      </c>
      <c r="H229" s="343">
        <v>90</v>
      </c>
      <c r="I229" s="343">
        <v>0</v>
      </c>
      <c r="J229" s="343">
        <v>4682</v>
      </c>
      <c r="K229" s="343">
        <v>0</v>
      </c>
      <c r="L229" s="343">
        <v>889</v>
      </c>
      <c r="M229" s="343">
        <v>0</v>
      </c>
      <c r="N229" s="343">
        <v>0</v>
      </c>
      <c r="O229" s="343">
        <v>0</v>
      </c>
      <c r="P229" s="343">
        <v>0</v>
      </c>
      <c r="Q229" s="343">
        <v>0</v>
      </c>
      <c r="R229" s="343">
        <v>0</v>
      </c>
      <c r="S229" s="343">
        <v>0</v>
      </c>
      <c r="T229" s="343">
        <v>0</v>
      </c>
      <c r="U229" s="343">
        <v>0</v>
      </c>
      <c r="V229" s="343">
        <v>889</v>
      </c>
      <c r="W229" s="343">
        <v>0</v>
      </c>
      <c r="X229" s="343">
        <v>5571</v>
      </c>
      <c r="Y229" s="343">
        <v>0</v>
      </c>
      <c r="Z229" s="343">
        <v>1130</v>
      </c>
      <c r="AA229" s="343">
        <v>0</v>
      </c>
      <c r="AB229" s="343">
        <v>0</v>
      </c>
      <c r="AC229" s="343">
        <v>0</v>
      </c>
      <c r="AD229" s="343">
        <v>34</v>
      </c>
      <c r="AE229" s="343">
        <v>0</v>
      </c>
      <c r="AF229" s="343">
        <v>0</v>
      </c>
      <c r="AG229" s="343">
        <v>0</v>
      </c>
      <c r="AH229" s="343">
        <v>1164</v>
      </c>
      <c r="AI229" s="343">
        <v>0</v>
      </c>
      <c r="AJ229" s="343">
        <v>0</v>
      </c>
      <c r="AK229" s="343">
        <v>0</v>
      </c>
      <c r="AL229" s="342" t="s">
        <v>2284</v>
      </c>
      <c r="AM229" s="342" t="s">
        <v>2461</v>
      </c>
      <c r="AN229" s="342" t="s">
        <v>2461</v>
      </c>
    </row>
    <row r="230" spans="1:40">
      <c r="A230" s="342" t="s">
        <v>1206</v>
      </c>
      <c r="B230" s="343">
        <v>0</v>
      </c>
      <c r="C230" s="343">
        <v>0</v>
      </c>
      <c r="D230" s="343">
        <v>18260</v>
      </c>
      <c r="E230" s="343">
        <v>0</v>
      </c>
      <c r="F230" s="343">
        <v>345</v>
      </c>
      <c r="G230" s="343">
        <v>0</v>
      </c>
      <c r="H230" s="343">
        <v>55</v>
      </c>
      <c r="I230" s="343">
        <v>0</v>
      </c>
      <c r="J230" s="343">
        <v>18660</v>
      </c>
      <c r="K230" s="343">
        <v>0</v>
      </c>
      <c r="L230" s="343">
        <v>11281</v>
      </c>
      <c r="M230" s="343">
        <v>0</v>
      </c>
      <c r="N230" s="343">
        <v>0</v>
      </c>
      <c r="O230" s="343">
        <v>0</v>
      </c>
      <c r="P230" s="343">
        <v>0</v>
      </c>
      <c r="Q230" s="343">
        <v>0</v>
      </c>
      <c r="R230" s="343">
        <v>0</v>
      </c>
      <c r="S230" s="343">
        <v>0</v>
      </c>
      <c r="T230" s="343">
        <v>0</v>
      </c>
      <c r="U230" s="343">
        <v>0</v>
      </c>
      <c r="V230" s="343">
        <v>11281</v>
      </c>
      <c r="W230" s="343">
        <v>0</v>
      </c>
      <c r="X230" s="343">
        <v>29941</v>
      </c>
      <c r="Y230" s="343">
        <v>0</v>
      </c>
      <c r="Z230" s="343">
        <v>3523</v>
      </c>
      <c r="AA230" s="343">
        <v>0</v>
      </c>
      <c r="AB230" s="343">
        <v>0</v>
      </c>
      <c r="AC230" s="343">
        <v>0</v>
      </c>
      <c r="AD230" s="343">
        <v>0</v>
      </c>
      <c r="AE230" s="343">
        <v>0</v>
      </c>
      <c r="AF230" s="343">
        <v>0</v>
      </c>
      <c r="AG230" s="343">
        <v>0</v>
      </c>
      <c r="AH230" s="343">
        <v>3523</v>
      </c>
      <c r="AI230" s="343">
        <v>0</v>
      </c>
      <c r="AJ230" s="343">
        <v>0</v>
      </c>
      <c r="AK230" s="343">
        <v>0</v>
      </c>
      <c r="AL230" s="342" t="s">
        <v>1204</v>
      </c>
      <c r="AM230" s="342" t="s">
        <v>2462</v>
      </c>
      <c r="AN230" s="342" t="s">
        <v>2462</v>
      </c>
    </row>
    <row r="231" spans="1:40">
      <c r="A231" s="342" t="s">
        <v>1263</v>
      </c>
      <c r="B231" s="343">
        <v>573</v>
      </c>
      <c r="C231" s="343">
        <v>0</v>
      </c>
      <c r="D231" s="343">
        <v>14414</v>
      </c>
      <c r="E231" s="343">
        <v>2159</v>
      </c>
      <c r="F231" s="343">
        <v>2473</v>
      </c>
      <c r="G231" s="343">
        <v>0</v>
      </c>
      <c r="H231" s="343">
        <v>75</v>
      </c>
      <c r="I231" s="343">
        <v>0</v>
      </c>
      <c r="J231" s="343">
        <v>17535</v>
      </c>
      <c r="K231" s="343">
        <v>2159</v>
      </c>
      <c r="L231" s="343">
        <v>621</v>
      </c>
      <c r="M231" s="343">
        <v>0</v>
      </c>
      <c r="N231" s="343">
        <v>0</v>
      </c>
      <c r="O231" s="343">
        <v>0</v>
      </c>
      <c r="P231" s="343">
        <v>0</v>
      </c>
      <c r="Q231" s="343">
        <v>0</v>
      </c>
      <c r="R231" s="343">
        <v>0</v>
      </c>
      <c r="S231" s="343">
        <v>0</v>
      </c>
      <c r="T231" s="343">
        <v>0</v>
      </c>
      <c r="U231" s="343">
        <v>0</v>
      </c>
      <c r="V231" s="343">
        <v>621</v>
      </c>
      <c r="W231" s="343">
        <v>0</v>
      </c>
      <c r="X231" s="343">
        <v>18156</v>
      </c>
      <c r="Y231" s="343">
        <v>2159</v>
      </c>
      <c r="Z231" s="343">
        <v>3024</v>
      </c>
      <c r="AA231" s="343">
        <v>1040</v>
      </c>
      <c r="AB231" s="343">
        <v>0</v>
      </c>
      <c r="AC231" s="343">
        <v>0</v>
      </c>
      <c r="AD231" s="343">
        <v>0</v>
      </c>
      <c r="AE231" s="343">
        <v>0</v>
      </c>
      <c r="AF231" s="343">
        <v>0</v>
      </c>
      <c r="AG231" s="343">
        <v>0</v>
      </c>
      <c r="AH231" s="343">
        <v>3024</v>
      </c>
      <c r="AI231" s="343">
        <v>1040</v>
      </c>
      <c r="AJ231" s="343">
        <v>0</v>
      </c>
      <c r="AK231" s="343">
        <v>0</v>
      </c>
      <c r="AL231" s="342" t="s">
        <v>1261</v>
      </c>
      <c r="AM231" s="342" t="s">
        <v>2462</v>
      </c>
      <c r="AN231" s="342" t="s">
        <v>2462</v>
      </c>
    </row>
    <row r="232" spans="1:40">
      <c r="A232" s="342" t="s">
        <v>1752</v>
      </c>
      <c r="B232" s="343">
        <v>1990</v>
      </c>
      <c r="C232" s="343">
        <v>1573</v>
      </c>
      <c r="D232" s="343">
        <v>125291</v>
      </c>
      <c r="E232" s="343">
        <v>13634</v>
      </c>
      <c r="F232" s="343">
        <v>2484</v>
      </c>
      <c r="G232" s="343">
        <v>348</v>
      </c>
      <c r="H232" s="343">
        <v>0</v>
      </c>
      <c r="I232" s="343">
        <v>0</v>
      </c>
      <c r="J232" s="343">
        <v>129765</v>
      </c>
      <c r="K232" s="343">
        <v>15555</v>
      </c>
      <c r="L232" s="343">
        <v>12855</v>
      </c>
      <c r="M232" s="343">
        <v>7</v>
      </c>
      <c r="N232" s="343">
        <v>0</v>
      </c>
      <c r="O232" s="343">
        <v>0</v>
      </c>
      <c r="P232" s="343">
        <v>573</v>
      </c>
      <c r="Q232" s="343">
        <v>0</v>
      </c>
      <c r="R232" s="343">
        <v>0</v>
      </c>
      <c r="S232" s="343">
        <v>0</v>
      </c>
      <c r="T232" s="343">
        <v>0</v>
      </c>
      <c r="U232" s="343">
        <v>0</v>
      </c>
      <c r="V232" s="343">
        <v>13428</v>
      </c>
      <c r="W232" s="343">
        <v>7</v>
      </c>
      <c r="X232" s="343">
        <v>143193</v>
      </c>
      <c r="Y232" s="343">
        <v>15555</v>
      </c>
      <c r="Z232" s="343">
        <v>14991</v>
      </c>
      <c r="AA232" s="343">
        <v>8065</v>
      </c>
      <c r="AB232" s="343">
        <v>0</v>
      </c>
      <c r="AC232" s="343">
        <v>0</v>
      </c>
      <c r="AD232" s="343">
        <v>413</v>
      </c>
      <c r="AE232" s="343">
        <v>0</v>
      </c>
      <c r="AF232" s="343">
        <v>0</v>
      </c>
      <c r="AG232" s="343">
        <v>0</v>
      </c>
      <c r="AH232" s="343">
        <v>15404</v>
      </c>
      <c r="AI232" s="343">
        <v>8065</v>
      </c>
      <c r="AJ232" s="343">
        <v>0</v>
      </c>
      <c r="AK232" s="343">
        <v>0</v>
      </c>
      <c r="AL232" s="342" t="s">
        <v>1750</v>
      </c>
      <c r="AM232" s="342" t="s">
        <v>2462</v>
      </c>
      <c r="AN232" s="342" t="s">
        <v>2462</v>
      </c>
    </row>
    <row r="233" spans="1:40">
      <c r="A233" s="342" t="s">
        <v>1911</v>
      </c>
      <c r="B233" s="343">
        <v>0</v>
      </c>
      <c r="C233" s="343">
        <v>0</v>
      </c>
      <c r="D233" s="343">
        <v>26977</v>
      </c>
      <c r="E233" s="343">
        <v>0</v>
      </c>
      <c r="F233" s="343">
        <v>352</v>
      </c>
      <c r="G233" s="343">
        <v>0</v>
      </c>
      <c r="H233" s="343">
        <v>1349</v>
      </c>
      <c r="I233" s="343">
        <v>0</v>
      </c>
      <c r="J233" s="343">
        <v>28678</v>
      </c>
      <c r="K233" s="343">
        <v>0</v>
      </c>
      <c r="L233" s="343">
        <v>2655</v>
      </c>
      <c r="M233" s="343">
        <v>0</v>
      </c>
      <c r="N233" s="343">
        <v>0</v>
      </c>
      <c r="O233" s="343">
        <v>0</v>
      </c>
      <c r="P233" s="343">
        <v>2400</v>
      </c>
      <c r="Q233" s="343">
        <v>0</v>
      </c>
      <c r="R233" s="343">
        <v>0</v>
      </c>
      <c r="S233" s="343">
        <v>0</v>
      </c>
      <c r="T233" s="343">
        <v>0</v>
      </c>
      <c r="U233" s="343">
        <v>0</v>
      </c>
      <c r="V233" s="343">
        <v>5055</v>
      </c>
      <c r="W233" s="343">
        <v>0</v>
      </c>
      <c r="X233" s="343">
        <v>33733</v>
      </c>
      <c r="Y233" s="343">
        <v>0</v>
      </c>
      <c r="Z233" s="343">
        <v>4439</v>
      </c>
      <c r="AA233" s="343">
        <v>522</v>
      </c>
      <c r="AB233" s="343">
        <v>0</v>
      </c>
      <c r="AC233" s="343">
        <v>0</v>
      </c>
      <c r="AD233" s="343">
        <v>207</v>
      </c>
      <c r="AE233" s="343">
        <v>0</v>
      </c>
      <c r="AF233" s="343">
        <v>0</v>
      </c>
      <c r="AG233" s="343">
        <v>0</v>
      </c>
      <c r="AH233" s="343">
        <v>4646</v>
      </c>
      <c r="AI233" s="343">
        <v>522</v>
      </c>
      <c r="AJ233" s="343">
        <v>0</v>
      </c>
      <c r="AK233" s="343">
        <v>0</v>
      </c>
      <c r="AL233" s="342" t="s">
        <v>1909</v>
      </c>
      <c r="AM233" s="342" t="s">
        <v>2462</v>
      </c>
      <c r="AN233" s="342" t="s">
        <v>2462</v>
      </c>
    </row>
    <row r="234" spans="1:40">
      <c r="A234" s="342" t="s">
        <v>1959</v>
      </c>
      <c r="B234" s="343">
        <v>215</v>
      </c>
      <c r="C234" s="343">
        <v>0</v>
      </c>
      <c r="D234" s="343">
        <v>26401</v>
      </c>
      <c r="E234" s="343">
        <v>0</v>
      </c>
      <c r="F234" s="343">
        <v>8749</v>
      </c>
      <c r="G234" s="343">
        <v>0</v>
      </c>
      <c r="H234" s="343">
        <v>163</v>
      </c>
      <c r="I234" s="343">
        <v>0</v>
      </c>
      <c r="J234" s="343">
        <v>35528</v>
      </c>
      <c r="K234" s="343">
        <v>0</v>
      </c>
      <c r="L234" s="343">
        <v>624</v>
      </c>
      <c r="M234" s="343">
        <v>0</v>
      </c>
      <c r="N234" s="343">
        <v>0</v>
      </c>
      <c r="O234" s="343">
        <v>0</v>
      </c>
      <c r="P234" s="343">
        <v>0</v>
      </c>
      <c r="Q234" s="343">
        <v>0</v>
      </c>
      <c r="R234" s="343">
        <v>0</v>
      </c>
      <c r="S234" s="343">
        <v>0</v>
      </c>
      <c r="T234" s="343">
        <v>0</v>
      </c>
      <c r="U234" s="343">
        <v>0</v>
      </c>
      <c r="V234" s="343">
        <v>624</v>
      </c>
      <c r="W234" s="343">
        <v>0</v>
      </c>
      <c r="X234" s="343">
        <v>36152</v>
      </c>
      <c r="Y234" s="343">
        <v>0</v>
      </c>
      <c r="Z234" s="343">
        <v>1200</v>
      </c>
      <c r="AA234" s="343">
        <v>0</v>
      </c>
      <c r="AB234" s="343">
        <v>0</v>
      </c>
      <c r="AC234" s="343">
        <v>0</v>
      </c>
      <c r="AD234" s="343">
        <v>0</v>
      </c>
      <c r="AE234" s="343">
        <v>0</v>
      </c>
      <c r="AF234" s="343">
        <v>0</v>
      </c>
      <c r="AG234" s="343">
        <v>0</v>
      </c>
      <c r="AH234" s="343">
        <v>1200</v>
      </c>
      <c r="AI234" s="343">
        <v>0</v>
      </c>
      <c r="AJ234" s="343">
        <v>0</v>
      </c>
      <c r="AK234" s="343">
        <v>0</v>
      </c>
      <c r="AL234" s="342" t="s">
        <v>1957</v>
      </c>
      <c r="AM234" s="342" t="s">
        <v>2462</v>
      </c>
      <c r="AN234" s="342" t="s">
        <v>2462</v>
      </c>
    </row>
    <row r="235" spans="1:40">
      <c r="A235" s="342" t="s">
        <v>1989</v>
      </c>
      <c r="B235" s="343">
        <v>362</v>
      </c>
      <c r="C235" s="343">
        <v>0</v>
      </c>
      <c r="D235" s="343">
        <v>33293</v>
      </c>
      <c r="E235" s="343">
        <v>0</v>
      </c>
      <c r="F235" s="343">
        <v>2480</v>
      </c>
      <c r="G235" s="343">
        <v>0</v>
      </c>
      <c r="H235" s="343">
        <v>0</v>
      </c>
      <c r="I235" s="343">
        <v>0</v>
      </c>
      <c r="J235" s="343">
        <v>36135</v>
      </c>
      <c r="K235" s="343">
        <v>0</v>
      </c>
      <c r="L235" s="343">
        <v>1554</v>
      </c>
      <c r="M235" s="343">
        <v>0</v>
      </c>
      <c r="N235" s="343">
        <v>0</v>
      </c>
      <c r="O235" s="343">
        <v>0</v>
      </c>
      <c r="P235" s="343">
        <v>79</v>
      </c>
      <c r="Q235" s="343">
        <v>0</v>
      </c>
      <c r="R235" s="343">
        <v>0</v>
      </c>
      <c r="S235" s="343">
        <v>0</v>
      </c>
      <c r="T235" s="343">
        <v>0</v>
      </c>
      <c r="U235" s="343">
        <v>0</v>
      </c>
      <c r="V235" s="343">
        <v>1633</v>
      </c>
      <c r="W235" s="343">
        <v>0</v>
      </c>
      <c r="X235" s="343">
        <v>37768</v>
      </c>
      <c r="Y235" s="343">
        <v>0</v>
      </c>
      <c r="Z235" s="343">
        <v>0</v>
      </c>
      <c r="AA235" s="343">
        <v>0</v>
      </c>
      <c r="AB235" s="343">
        <v>0</v>
      </c>
      <c r="AC235" s="343">
        <v>0</v>
      </c>
      <c r="AD235" s="343">
        <v>0</v>
      </c>
      <c r="AE235" s="343">
        <v>0</v>
      </c>
      <c r="AF235" s="343">
        <v>0</v>
      </c>
      <c r="AG235" s="343">
        <v>0</v>
      </c>
      <c r="AH235" s="343">
        <v>0</v>
      </c>
      <c r="AI235" s="343">
        <v>0</v>
      </c>
      <c r="AJ235" s="343">
        <v>0</v>
      </c>
      <c r="AK235" s="343">
        <v>0</v>
      </c>
      <c r="AL235" s="342" t="s">
        <v>1987</v>
      </c>
      <c r="AM235" s="342" t="s">
        <v>2462</v>
      </c>
      <c r="AN235" s="342" t="s">
        <v>2462</v>
      </c>
    </row>
    <row r="236" spans="1:40">
      <c r="A236" s="342" t="s">
        <v>2100</v>
      </c>
      <c r="B236" s="343">
        <v>4738</v>
      </c>
      <c r="C236" s="343">
        <v>0</v>
      </c>
      <c r="D236" s="343">
        <v>33175</v>
      </c>
      <c r="E236" s="343">
        <v>7344</v>
      </c>
      <c r="F236" s="343">
        <v>0</v>
      </c>
      <c r="G236" s="343">
        <v>0</v>
      </c>
      <c r="H236" s="343">
        <v>0</v>
      </c>
      <c r="I236" s="343">
        <v>0</v>
      </c>
      <c r="J236" s="343">
        <v>37913</v>
      </c>
      <c r="K236" s="343">
        <v>7344</v>
      </c>
      <c r="L236" s="343">
        <v>7253</v>
      </c>
      <c r="M236" s="343">
        <v>0</v>
      </c>
      <c r="N236" s="343">
        <v>0</v>
      </c>
      <c r="O236" s="343">
        <v>0</v>
      </c>
      <c r="P236" s="343">
        <v>12819</v>
      </c>
      <c r="Q236" s="343">
        <v>0</v>
      </c>
      <c r="R236" s="343">
        <v>0</v>
      </c>
      <c r="S236" s="343">
        <v>0</v>
      </c>
      <c r="T236" s="343">
        <v>0</v>
      </c>
      <c r="U236" s="343">
        <v>0</v>
      </c>
      <c r="V236" s="343">
        <v>20072</v>
      </c>
      <c r="W236" s="343">
        <v>0</v>
      </c>
      <c r="X236" s="343">
        <v>57985</v>
      </c>
      <c r="Y236" s="343">
        <v>7344</v>
      </c>
      <c r="Z236" s="343">
        <v>2780</v>
      </c>
      <c r="AA236" s="343">
        <v>2780</v>
      </c>
      <c r="AB236" s="343">
        <v>0</v>
      </c>
      <c r="AC236" s="343">
        <v>0</v>
      </c>
      <c r="AD236" s="343">
        <v>0</v>
      </c>
      <c r="AE236" s="343">
        <v>0</v>
      </c>
      <c r="AF236" s="343">
        <v>0</v>
      </c>
      <c r="AG236" s="343">
        <v>0</v>
      </c>
      <c r="AH236" s="343">
        <v>2780</v>
      </c>
      <c r="AI236" s="343">
        <v>2780</v>
      </c>
      <c r="AJ236" s="343">
        <v>0</v>
      </c>
      <c r="AK236" s="343">
        <v>0</v>
      </c>
      <c r="AL236" s="342" t="s">
        <v>2098</v>
      </c>
      <c r="AM236" s="342" t="s">
        <v>2462</v>
      </c>
      <c r="AN236" s="342" t="s">
        <v>2462</v>
      </c>
    </row>
    <row r="237" spans="1:40">
      <c r="A237" s="342" t="s">
        <v>2145</v>
      </c>
      <c r="B237" s="343">
        <v>0</v>
      </c>
      <c r="C237" s="343">
        <v>0</v>
      </c>
      <c r="D237" s="343">
        <v>10575</v>
      </c>
      <c r="E237" s="343">
        <v>0</v>
      </c>
      <c r="F237" s="343">
        <v>96</v>
      </c>
      <c r="G237" s="343">
        <v>0</v>
      </c>
      <c r="H237" s="343">
        <v>0</v>
      </c>
      <c r="I237" s="343">
        <v>0</v>
      </c>
      <c r="J237" s="343">
        <v>10671</v>
      </c>
      <c r="K237" s="343">
        <v>0</v>
      </c>
      <c r="L237" s="343">
        <v>1812</v>
      </c>
      <c r="M237" s="343">
        <v>0</v>
      </c>
      <c r="N237" s="343">
        <v>0</v>
      </c>
      <c r="O237" s="343">
        <v>0</v>
      </c>
      <c r="P237" s="343">
        <v>0</v>
      </c>
      <c r="Q237" s="343">
        <v>0</v>
      </c>
      <c r="R237" s="343">
        <v>0</v>
      </c>
      <c r="S237" s="343">
        <v>0</v>
      </c>
      <c r="T237" s="343">
        <v>0</v>
      </c>
      <c r="U237" s="343">
        <v>0</v>
      </c>
      <c r="V237" s="343">
        <v>1812</v>
      </c>
      <c r="W237" s="343">
        <v>0</v>
      </c>
      <c r="X237" s="343">
        <v>12483</v>
      </c>
      <c r="Y237" s="343">
        <v>0</v>
      </c>
      <c r="Z237" s="343">
        <v>460</v>
      </c>
      <c r="AA237" s="343">
        <v>0</v>
      </c>
      <c r="AB237" s="343">
        <v>0</v>
      </c>
      <c r="AC237" s="343">
        <v>0</v>
      </c>
      <c r="AD237" s="343">
        <v>0</v>
      </c>
      <c r="AE237" s="343">
        <v>0</v>
      </c>
      <c r="AF237" s="343">
        <v>0</v>
      </c>
      <c r="AG237" s="343">
        <v>0</v>
      </c>
      <c r="AH237" s="343">
        <v>460</v>
      </c>
      <c r="AI237" s="343">
        <v>0</v>
      </c>
      <c r="AJ237" s="343">
        <v>0</v>
      </c>
      <c r="AK237" s="343">
        <v>0</v>
      </c>
      <c r="AL237" s="342" t="s">
        <v>2143</v>
      </c>
      <c r="AM237" s="342" t="s">
        <v>2462</v>
      </c>
      <c r="AN237" s="342" t="s">
        <v>2462</v>
      </c>
    </row>
    <row r="238" spans="1:40">
      <c r="A238" s="342" t="s">
        <v>2199</v>
      </c>
      <c r="B238" s="343">
        <v>1823</v>
      </c>
      <c r="C238" s="343">
        <v>0</v>
      </c>
      <c r="D238" s="343">
        <v>22758</v>
      </c>
      <c r="E238" s="343">
        <v>0</v>
      </c>
      <c r="F238" s="343">
        <v>223</v>
      </c>
      <c r="G238" s="343">
        <v>0</v>
      </c>
      <c r="H238" s="343">
        <v>714</v>
      </c>
      <c r="I238" s="343">
        <v>0</v>
      </c>
      <c r="J238" s="343">
        <v>25518</v>
      </c>
      <c r="K238" s="343">
        <v>0</v>
      </c>
      <c r="L238" s="343">
        <v>1422</v>
      </c>
      <c r="M238" s="343">
        <v>0</v>
      </c>
      <c r="N238" s="343">
        <v>0</v>
      </c>
      <c r="O238" s="343">
        <v>0</v>
      </c>
      <c r="P238" s="343">
        <v>14661</v>
      </c>
      <c r="Q238" s="343">
        <v>0</v>
      </c>
      <c r="R238" s="343">
        <v>0</v>
      </c>
      <c r="S238" s="343">
        <v>0</v>
      </c>
      <c r="T238" s="343">
        <v>0</v>
      </c>
      <c r="U238" s="343">
        <v>0</v>
      </c>
      <c r="V238" s="343">
        <v>16083</v>
      </c>
      <c r="W238" s="343">
        <v>0</v>
      </c>
      <c r="X238" s="343">
        <v>41601</v>
      </c>
      <c r="Y238" s="343">
        <v>0</v>
      </c>
      <c r="Z238" s="343">
        <v>4021</v>
      </c>
      <c r="AA238" s="343">
        <v>0</v>
      </c>
      <c r="AB238" s="343">
        <v>0</v>
      </c>
      <c r="AC238" s="343">
        <v>0</v>
      </c>
      <c r="AD238" s="343">
        <v>7203</v>
      </c>
      <c r="AE238" s="343">
        <v>0</v>
      </c>
      <c r="AF238" s="343">
        <v>0</v>
      </c>
      <c r="AG238" s="343">
        <v>0</v>
      </c>
      <c r="AH238" s="343">
        <v>11224</v>
      </c>
      <c r="AI238" s="343">
        <v>0</v>
      </c>
      <c r="AJ238" s="343">
        <v>0</v>
      </c>
      <c r="AK238" s="343">
        <v>0</v>
      </c>
      <c r="AL238" s="342" t="s">
        <v>2197</v>
      </c>
      <c r="AM238" s="342" t="s">
        <v>2462</v>
      </c>
      <c r="AN238" s="342" t="s">
        <v>2462</v>
      </c>
    </row>
    <row r="239" spans="1:40">
      <c r="A239" s="342" t="s">
        <v>2310</v>
      </c>
      <c r="B239" s="343">
        <v>353</v>
      </c>
      <c r="C239" s="343">
        <v>353</v>
      </c>
      <c r="D239" s="343">
        <v>32944</v>
      </c>
      <c r="E239" s="343">
        <v>13839</v>
      </c>
      <c r="F239" s="343">
        <v>1112</v>
      </c>
      <c r="G239" s="343">
        <v>0</v>
      </c>
      <c r="H239" s="343">
        <v>0</v>
      </c>
      <c r="I239" s="343">
        <v>0</v>
      </c>
      <c r="J239" s="343">
        <v>34409</v>
      </c>
      <c r="K239" s="343">
        <v>14192</v>
      </c>
      <c r="L239" s="343">
        <v>1090</v>
      </c>
      <c r="M239" s="343">
        <v>0</v>
      </c>
      <c r="N239" s="343">
        <v>0</v>
      </c>
      <c r="O239" s="343">
        <v>0</v>
      </c>
      <c r="P239" s="343">
        <v>0</v>
      </c>
      <c r="Q239" s="343">
        <v>0</v>
      </c>
      <c r="R239" s="343">
        <v>0</v>
      </c>
      <c r="S239" s="343">
        <v>0</v>
      </c>
      <c r="T239" s="343">
        <v>0</v>
      </c>
      <c r="U239" s="343">
        <v>0</v>
      </c>
      <c r="V239" s="343">
        <v>1090</v>
      </c>
      <c r="W239" s="343">
        <v>0</v>
      </c>
      <c r="X239" s="343">
        <v>35499</v>
      </c>
      <c r="Y239" s="343">
        <v>14192</v>
      </c>
      <c r="Z239" s="343">
        <v>4708</v>
      </c>
      <c r="AA239" s="343">
        <v>4383</v>
      </c>
      <c r="AB239" s="343">
        <v>0</v>
      </c>
      <c r="AC239" s="343">
        <v>0</v>
      </c>
      <c r="AD239" s="343">
        <v>89</v>
      </c>
      <c r="AE239" s="343">
        <v>0</v>
      </c>
      <c r="AF239" s="343">
        <v>0</v>
      </c>
      <c r="AG239" s="343">
        <v>0</v>
      </c>
      <c r="AH239" s="343">
        <v>4797</v>
      </c>
      <c r="AI239" s="343">
        <v>4383</v>
      </c>
      <c r="AJ239" s="343">
        <v>0</v>
      </c>
      <c r="AK239" s="343">
        <v>0</v>
      </c>
      <c r="AL239" s="342" t="s">
        <v>2308</v>
      </c>
      <c r="AM239" s="342" t="s">
        <v>2462</v>
      </c>
      <c r="AN239" s="342" t="s">
        <v>2462</v>
      </c>
    </row>
    <row r="240" spans="1:40">
      <c r="A240" s="342" t="s">
        <v>1678</v>
      </c>
      <c r="B240" s="343">
        <v>960</v>
      </c>
      <c r="C240" s="343">
        <v>0</v>
      </c>
      <c r="D240" s="343">
        <v>12014</v>
      </c>
      <c r="E240" s="343">
        <v>0</v>
      </c>
      <c r="F240" s="343">
        <v>2591</v>
      </c>
      <c r="G240" s="343">
        <v>0</v>
      </c>
      <c r="H240" s="343">
        <v>228</v>
      </c>
      <c r="I240" s="343">
        <v>0</v>
      </c>
      <c r="J240" s="343">
        <v>15793</v>
      </c>
      <c r="K240" s="343">
        <v>0</v>
      </c>
      <c r="L240" s="343">
        <v>1251</v>
      </c>
      <c r="M240" s="343">
        <v>0</v>
      </c>
      <c r="N240" s="343">
        <v>0</v>
      </c>
      <c r="O240" s="343">
        <v>0</v>
      </c>
      <c r="P240" s="343">
        <v>0</v>
      </c>
      <c r="Q240" s="343">
        <v>0</v>
      </c>
      <c r="R240" s="343">
        <v>0</v>
      </c>
      <c r="S240" s="343">
        <v>0</v>
      </c>
      <c r="T240" s="343">
        <v>0</v>
      </c>
      <c r="U240" s="343">
        <v>0</v>
      </c>
      <c r="V240" s="343">
        <v>1251</v>
      </c>
      <c r="W240" s="343">
        <v>0</v>
      </c>
      <c r="X240" s="343">
        <v>17044</v>
      </c>
      <c r="Y240" s="343">
        <v>0</v>
      </c>
      <c r="Z240" s="343">
        <v>26</v>
      </c>
      <c r="AA240" s="343">
        <v>0</v>
      </c>
      <c r="AB240" s="343">
        <v>0</v>
      </c>
      <c r="AC240" s="343">
        <v>0</v>
      </c>
      <c r="AD240" s="343">
        <v>0</v>
      </c>
      <c r="AE240" s="343">
        <v>0</v>
      </c>
      <c r="AF240" s="343">
        <v>0</v>
      </c>
      <c r="AG240" s="343">
        <v>0</v>
      </c>
      <c r="AH240" s="343">
        <v>26</v>
      </c>
      <c r="AI240" s="343">
        <v>0</v>
      </c>
      <c r="AJ240" s="343">
        <v>0</v>
      </c>
      <c r="AK240" s="343">
        <v>0</v>
      </c>
      <c r="AL240" s="342" t="s">
        <v>1676</v>
      </c>
      <c r="AM240" s="342" t="s">
        <v>2462</v>
      </c>
      <c r="AN240" s="342" t="s">
        <v>2462</v>
      </c>
    </row>
    <row r="241" spans="1:40">
      <c r="A241" s="342" t="s">
        <v>1734</v>
      </c>
      <c r="B241" s="343">
        <v>0</v>
      </c>
      <c r="C241" s="343">
        <v>0</v>
      </c>
      <c r="D241" s="343">
        <v>31434</v>
      </c>
      <c r="E241" s="343">
        <v>0</v>
      </c>
      <c r="F241" s="343">
        <v>676</v>
      </c>
      <c r="G241" s="343">
        <v>0</v>
      </c>
      <c r="H241" s="343">
        <v>0</v>
      </c>
      <c r="I241" s="343">
        <v>0</v>
      </c>
      <c r="J241" s="343">
        <v>32110</v>
      </c>
      <c r="K241" s="343">
        <v>0</v>
      </c>
      <c r="L241" s="343">
        <v>6264</v>
      </c>
      <c r="M241" s="343">
        <v>0</v>
      </c>
      <c r="N241" s="343">
        <v>0</v>
      </c>
      <c r="O241" s="343">
        <v>0</v>
      </c>
      <c r="P241" s="343">
        <v>0</v>
      </c>
      <c r="Q241" s="343">
        <v>0</v>
      </c>
      <c r="R241" s="343">
        <v>0</v>
      </c>
      <c r="S241" s="343">
        <v>0</v>
      </c>
      <c r="T241" s="343">
        <v>0</v>
      </c>
      <c r="U241" s="343">
        <v>0</v>
      </c>
      <c r="V241" s="343">
        <v>6264</v>
      </c>
      <c r="W241" s="343">
        <v>0</v>
      </c>
      <c r="X241" s="343">
        <v>38374</v>
      </c>
      <c r="Y241" s="343">
        <v>0</v>
      </c>
      <c r="Z241" s="343">
        <v>71</v>
      </c>
      <c r="AA241" s="343">
        <v>0</v>
      </c>
      <c r="AB241" s="343">
        <v>0</v>
      </c>
      <c r="AC241" s="343">
        <v>0</v>
      </c>
      <c r="AD241" s="343">
        <v>0</v>
      </c>
      <c r="AE241" s="343">
        <v>0</v>
      </c>
      <c r="AF241" s="343">
        <v>0</v>
      </c>
      <c r="AG241" s="343">
        <v>0</v>
      </c>
      <c r="AH241" s="343">
        <v>71</v>
      </c>
      <c r="AI241" s="343">
        <v>0</v>
      </c>
      <c r="AJ241" s="343">
        <v>0</v>
      </c>
      <c r="AK241" s="343">
        <v>0</v>
      </c>
      <c r="AL241" s="342" t="s">
        <v>1732</v>
      </c>
      <c r="AM241" s="342" t="s">
        <v>2462</v>
      </c>
      <c r="AN241" s="342" t="s">
        <v>2462</v>
      </c>
    </row>
    <row r="242" spans="1:40">
      <c r="A242" s="342" t="s">
        <v>2079</v>
      </c>
      <c r="B242" s="343">
        <v>7769</v>
      </c>
      <c r="C242" s="343">
        <v>0</v>
      </c>
      <c r="D242" s="343">
        <v>11107</v>
      </c>
      <c r="E242" s="343">
        <v>0</v>
      </c>
      <c r="F242" s="343">
        <v>927</v>
      </c>
      <c r="G242" s="343">
        <v>0</v>
      </c>
      <c r="H242" s="343">
        <v>2</v>
      </c>
      <c r="I242" s="343">
        <v>0</v>
      </c>
      <c r="J242" s="343">
        <v>19805</v>
      </c>
      <c r="K242" s="343">
        <v>0</v>
      </c>
      <c r="L242" s="343">
        <v>2015</v>
      </c>
      <c r="M242" s="343">
        <v>0</v>
      </c>
      <c r="N242" s="343">
        <v>0</v>
      </c>
      <c r="O242" s="343">
        <v>0</v>
      </c>
      <c r="P242" s="343">
        <v>850</v>
      </c>
      <c r="Q242" s="343">
        <v>0</v>
      </c>
      <c r="R242" s="343">
        <v>0</v>
      </c>
      <c r="S242" s="343">
        <v>0</v>
      </c>
      <c r="T242" s="343">
        <v>0</v>
      </c>
      <c r="U242" s="343">
        <v>0</v>
      </c>
      <c r="V242" s="343">
        <v>2865</v>
      </c>
      <c r="W242" s="343">
        <v>0</v>
      </c>
      <c r="X242" s="343">
        <v>22670</v>
      </c>
      <c r="Y242" s="343">
        <v>0</v>
      </c>
      <c r="Z242" s="343">
        <v>97</v>
      </c>
      <c r="AA242" s="343">
        <v>0</v>
      </c>
      <c r="AB242" s="343">
        <v>0</v>
      </c>
      <c r="AC242" s="343">
        <v>0</v>
      </c>
      <c r="AD242" s="343">
        <v>35</v>
      </c>
      <c r="AE242" s="343">
        <v>0</v>
      </c>
      <c r="AF242" s="343">
        <v>0</v>
      </c>
      <c r="AG242" s="343">
        <v>0</v>
      </c>
      <c r="AH242" s="343">
        <v>132</v>
      </c>
      <c r="AI242" s="343">
        <v>0</v>
      </c>
      <c r="AJ242" s="343">
        <v>0</v>
      </c>
      <c r="AK242" s="343">
        <v>0</v>
      </c>
      <c r="AL242" s="342" t="s">
        <v>2077</v>
      </c>
      <c r="AM242" s="342" t="s">
        <v>2462</v>
      </c>
      <c r="AN242" s="342" t="s">
        <v>2462</v>
      </c>
    </row>
    <row r="243" spans="1:40">
      <c r="A243" s="342" t="s">
        <v>1995</v>
      </c>
      <c r="B243" s="343">
        <v>0</v>
      </c>
      <c r="C243" s="343">
        <v>0</v>
      </c>
      <c r="D243" s="343">
        <v>12210</v>
      </c>
      <c r="E243" s="343">
        <v>0</v>
      </c>
      <c r="F243" s="343">
        <v>1136</v>
      </c>
      <c r="G243" s="343">
        <v>0</v>
      </c>
      <c r="H243" s="343">
        <v>284</v>
      </c>
      <c r="I243" s="343">
        <v>0</v>
      </c>
      <c r="J243" s="343">
        <v>13630</v>
      </c>
      <c r="K243" s="343">
        <v>0</v>
      </c>
      <c r="L243" s="343">
        <v>1409</v>
      </c>
      <c r="M243" s="343">
        <v>0</v>
      </c>
      <c r="N243" s="343">
        <v>0</v>
      </c>
      <c r="O243" s="343">
        <v>0</v>
      </c>
      <c r="P243" s="343">
        <v>0</v>
      </c>
      <c r="Q243" s="343">
        <v>0</v>
      </c>
      <c r="R243" s="343">
        <v>0</v>
      </c>
      <c r="S243" s="343">
        <v>0</v>
      </c>
      <c r="T243" s="343">
        <v>0</v>
      </c>
      <c r="U243" s="343">
        <v>0</v>
      </c>
      <c r="V243" s="343">
        <v>1409</v>
      </c>
      <c r="W243" s="343">
        <v>0</v>
      </c>
      <c r="X243" s="343">
        <v>15039</v>
      </c>
      <c r="Y243" s="343">
        <v>0</v>
      </c>
      <c r="Z243" s="343">
        <v>2142</v>
      </c>
      <c r="AA243" s="343">
        <v>0</v>
      </c>
      <c r="AB243" s="343">
        <v>61</v>
      </c>
      <c r="AC243" s="343">
        <v>0</v>
      </c>
      <c r="AD243" s="343">
        <v>0</v>
      </c>
      <c r="AE243" s="343">
        <v>0</v>
      </c>
      <c r="AF243" s="343">
        <v>0</v>
      </c>
      <c r="AG243" s="343">
        <v>0</v>
      </c>
      <c r="AH243" s="343">
        <v>2203</v>
      </c>
      <c r="AI243" s="343">
        <v>0</v>
      </c>
      <c r="AJ243" s="343">
        <v>0</v>
      </c>
      <c r="AK243" s="343">
        <v>0</v>
      </c>
      <c r="AL243" s="342" t="s">
        <v>1993</v>
      </c>
      <c r="AM243" s="342" t="s">
        <v>2462</v>
      </c>
      <c r="AN243" s="342" t="s">
        <v>2462</v>
      </c>
    </row>
    <row r="244" spans="1:40">
      <c r="A244" s="342" t="s">
        <v>2325</v>
      </c>
      <c r="B244" s="343">
        <v>10480</v>
      </c>
      <c r="C244" s="343">
        <v>0</v>
      </c>
      <c r="D244" s="343">
        <v>20955</v>
      </c>
      <c r="E244" s="343">
        <v>0</v>
      </c>
      <c r="F244" s="343">
        <v>2145</v>
      </c>
      <c r="G244" s="343">
        <v>0</v>
      </c>
      <c r="H244" s="343">
        <v>2140</v>
      </c>
      <c r="I244" s="343">
        <v>0</v>
      </c>
      <c r="J244" s="343">
        <v>35720</v>
      </c>
      <c r="K244" s="343">
        <v>0</v>
      </c>
      <c r="L244" s="343">
        <v>2568</v>
      </c>
      <c r="M244" s="343">
        <v>0</v>
      </c>
      <c r="N244" s="343">
        <v>0</v>
      </c>
      <c r="O244" s="343">
        <v>0</v>
      </c>
      <c r="P244" s="343">
        <v>214</v>
      </c>
      <c r="Q244" s="343">
        <v>0</v>
      </c>
      <c r="R244" s="343">
        <v>0</v>
      </c>
      <c r="S244" s="343">
        <v>0</v>
      </c>
      <c r="T244" s="343">
        <v>0</v>
      </c>
      <c r="U244" s="343">
        <v>0</v>
      </c>
      <c r="V244" s="343">
        <v>2782</v>
      </c>
      <c r="W244" s="343">
        <v>0</v>
      </c>
      <c r="X244" s="343">
        <v>38502</v>
      </c>
      <c r="Y244" s="343">
        <v>0</v>
      </c>
      <c r="Z244" s="343">
        <v>0</v>
      </c>
      <c r="AA244" s="343">
        <v>0</v>
      </c>
      <c r="AB244" s="343">
        <v>0</v>
      </c>
      <c r="AC244" s="343">
        <v>0</v>
      </c>
      <c r="AD244" s="343">
        <v>0</v>
      </c>
      <c r="AE244" s="343">
        <v>0</v>
      </c>
      <c r="AF244" s="343">
        <v>0</v>
      </c>
      <c r="AG244" s="343">
        <v>0</v>
      </c>
      <c r="AH244" s="343">
        <v>0</v>
      </c>
      <c r="AI244" s="343">
        <v>0</v>
      </c>
      <c r="AJ244" s="343">
        <v>0</v>
      </c>
      <c r="AK244" s="343">
        <v>0</v>
      </c>
      <c r="AL244" s="342" t="s">
        <v>2323</v>
      </c>
      <c r="AM244" s="342" t="s">
        <v>2462</v>
      </c>
      <c r="AN244" s="342" t="s">
        <v>2462</v>
      </c>
    </row>
    <row r="245" spans="1:40">
      <c r="A245" s="342" t="s">
        <v>1159</v>
      </c>
      <c r="B245" s="343">
        <v>5557</v>
      </c>
      <c r="C245" s="343">
        <v>820</v>
      </c>
      <c r="D245" s="343">
        <v>34710</v>
      </c>
      <c r="E245" s="343">
        <v>10378</v>
      </c>
      <c r="F245" s="343">
        <v>1033</v>
      </c>
      <c r="G245" s="343">
        <v>395</v>
      </c>
      <c r="H245" s="343">
        <v>332</v>
      </c>
      <c r="I245" s="343">
        <v>332</v>
      </c>
      <c r="J245" s="343">
        <v>41632</v>
      </c>
      <c r="K245" s="343">
        <v>11925</v>
      </c>
      <c r="L245" s="343">
        <v>2811</v>
      </c>
      <c r="M245" s="343">
        <v>0</v>
      </c>
      <c r="N245" s="343">
        <v>0</v>
      </c>
      <c r="O245" s="343">
        <v>0</v>
      </c>
      <c r="P245" s="343">
        <v>0</v>
      </c>
      <c r="Q245" s="343">
        <v>0</v>
      </c>
      <c r="R245" s="343">
        <v>0</v>
      </c>
      <c r="S245" s="343">
        <v>0</v>
      </c>
      <c r="T245" s="343">
        <v>2449</v>
      </c>
      <c r="U245" s="343">
        <v>0</v>
      </c>
      <c r="V245" s="343">
        <v>5260</v>
      </c>
      <c r="W245" s="343">
        <v>0</v>
      </c>
      <c r="X245" s="343">
        <v>46892</v>
      </c>
      <c r="Y245" s="343">
        <v>11925</v>
      </c>
      <c r="Z245" s="343">
        <v>2152</v>
      </c>
      <c r="AA245" s="343">
        <v>0</v>
      </c>
      <c r="AB245" s="343">
        <v>0</v>
      </c>
      <c r="AC245" s="343">
        <v>0</v>
      </c>
      <c r="AD245" s="343">
        <v>0</v>
      </c>
      <c r="AE245" s="343">
        <v>0</v>
      </c>
      <c r="AF245" s="343">
        <v>0</v>
      </c>
      <c r="AG245" s="343">
        <v>0</v>
      </c>
      <c r="AH245" s="343">
        <v>2152</v>
      </c>
      <c r="AI245" s="343">
        <v>0</v>
      </c>
      <c r="AJ245" s="343">
        <v>0</v>
      </c>
      <c r="AK245" s="343">
        <v>0</v>
      </c>
      <c r="AL245" s="342" t="s">
        <v>1157</v>
      </c>
      <c r="AM245" s="342" t="s">
        <v>2462</v>
      </c>
      <c r="AN245" s="342" t="s">
        <v>2462</v>
      </c>
    </row>
    <row r="246" spans="1:40">
      <c r="A246" s="342" t="s">
        <v>1407</v>
      </c>
      <c r="B246" s="343">
        <v>2614</v>
      </c>
      <c r="C246" s="343">
        <v>2577</v>
      </c>
      <c r="D246" s="343">
        <v>26854</v>
      </c>
      <c r="E246" s="343">
        <v>14972</v>
      </c>
      <c r="F246" s="343">
        <v>1398</v>
      </c>
      <c r="G246" s="343">
        <v>0</v>
      </c>
      <c r="H246" s="343">
        <v>217</v>
      </c>
      <c r="I246" s="343">
        <v>128</v>
      </c>
      <c r="J246" s="343">
        <v>31083</v>
      </c>
      <c r="K246" s="343">
        <v>17677</v>
      </c>
      <c r="L246" s="343">
        <v>848</v>
      </c>
      <c r="M246" s="343">
        <v>0</v>
      </c>
      <c r="N246" s="343">
        <v>0</v>
      </c>
      <c r="O246" s="343">
        <v>0</v>
      </c>
      <c r="P246" s="343">
        <v>0</v>
      </c>
      <c r="Q246" s="343">
        <v>0</v>
      </c>
      <c r="R246" s="343">
        <v>0</v>
      </c>
      <c r="S246" s="343">
        <v>0</v>
      </c>
      <c r="T246" s="343">
        <v>0</v>
      </c>
      <c r="U246" s="343">
        <v>0</v>
      </c>
      <c r="V246" s="343">
        <v>848</v>
      </c>
      <c r="W246" s="343">
        <v>0</v>
      </c>
      <c r="X246" s="343">
        <v>31931</v>
      </c>
      <c r="Y246" s="343">
        <v>17677</v>
      </c>
      <c r="Z246" s="343">
        <v>4484</v>
      </c>
      <c r="AA246" s="343">
        <v>2661</v>
      </c>
      <c r="AB246" s="343">
        <v>0</v>
      </c>
      <c r="AC246" s="343">
        <v>0</v>
      </c>
      <c r="AD246" s="343">
        <v>0</v>
      </c>
      <c r="AE246" s="343">
        <v>0</v>
      </c>
      <c r="AF246" s="343">
        <v>0</v>
      </c>
      <c r="AG246" s="343">
        <v>0</v>
      </c>
      <c r="AH246" s="343">
        <v>4484</v>
      </c>
      <c r="AI246" s="343">
        <v>2661</v>
      </c>
      <c r="AJ246" s="343">
        <v>0</v>
      </c>
      <c r="AK246" s="343">
        <v>0</v>
      </c>
      <c r="AL246" s="342" t="s">
        <v>1405</v>
      </c>
      <c r="AM246" s="342" t="s">
        <v>2462</v>
      </c>
      <c r="AN246" s="342" t="s">
        <v>2462</v>
      </c>
    </row>
    <row r="247" spans="1:40">
      <c r="A247" s="342" t="s">
        <v>1971</v>
      </c>
      <c r="B247" s="343">
        <v>4689</v>
      </c>
      <c r="C247" s="343">
        <v>3246</v>
      </c>
      <c r="D247" s="343">
        <v>38733</v>
      </c>
      <c r="E247" s="343">
        <v>10135</v>
      </c>
      <c r="F247" s="343">
        <v>3986</v>
      </c>
      <c r="G247" s="343">
        <v>0</v>
      </c>
      <c r="H247" s="343">
        <v>49</v>
      </c>
      <c r="I247" s="343">
        <v>11</v>
      </c>
      <c r="J247" s="343">
        <v>47457</v>
      </c>
      <c r="K247" s="343">
        <v>13392</v>
      </c>
      <c r="L247" s="343">
        <v>2680</v>
      </c>
      <c r="M247" s="343">
        <v>0</v>
      </c>
      <c r="N247" s="343">
        <v>0</v>
      </c>
      <c r="O247" s="343">
        <v>0</v>
      </c>
      <c r="P247" s="343">
        <v>0</v>
      </c>
      <c r="Q247" s="343">
        <v>0</v>
      </c>
      <c r="R247" s="343">
        <v>0</v>
      </c>
      <c r="S247" s="343">
        <v>0</v>
      </c>
      <c r="T247" s="343">
        <v>0</v>
      </c>
      <c r="U247" s="343">
        <v>0</v>
      </c>
      <c r="V247" s="343">
        <v>2680</v>
      </c>
      <c r="W247" s="343">
        <v>0</v>
      </c>
      <c r="X247" s="343">
        <v>50137</v>
      </c>
      <c r="Y247" s="343">
        <v>13392</v>
      </c>
      <c r="Z247" s="343">
        <v>7323</v>
      </c>
      <c r="AA247" s="343">
        <v>6048</v>
      </c>
      <c r="AB247" s="343">
        <v>0</v>
      </c>
      <c r="AC247" s="343">
        <v>0</v>
      </c>
      <c r="AD247" s="343">
        <v>23</v>
      </c>
      <c r="AE247" s="343">
        <v>0</v>
      </c>
      <c r="AF247" s="343">
        <v>0</v>
      </c>
      <c r="AG247" s="343">
        <v>0</v>
      </c>
      <c r="AH247" s="343">
        <v>7346</v>
      </c>
      <c r="AI247" s="343">
        <v>6048</v>
      </c>
      <c r="AJ247" s="343">
        <v>0</v>
      </c>
      <c r="AK247" s="343">
        <v>0</v>
      </c>
      <c r="AL247" s="342" t="s">
        <v>1969</v>
      </c>
      <c r="AM247" s="342" t="s">
        <v>2462</v>
      </c>
      <c r="AN247" s="342" t="s">
        <v>2462</v>
      </c>
    </row>
    <row r="248" spans="1:40">
      <c r="A248" s="342" t="s">
        <v>2001</v>
      </c>
      <c r="B248" s="343">
        <v>3117</v>
      </c>
      <c r="C248" s="343">
        <v>2521</v>
      </c>
      <c r="D248" s="343">
        <v>67925</v>
      </c>
      <c r="E248" s="343">
        <v>19329</v>
      </c>
      <c r="F248" s="343">
        <v>812</v>
      </c>
      <c r="G248" s="343">
        <v>45</v>
      </c>
      <c r="H248" s="343">
        <v>0</v>
      </c>
      <c r="I248" s="343">
        <v>0</v>
      </c>
      <c r="J248" s="343">
        <v>71854</v>
      </c>
      <c r="K248" s="343">
        <v>21895</v>
      </c>
      <c r="L248" s="343">
        <v>3313</v>
      </c>
      <c r="M248" s="343">
        <v>0</v>
      </c>
      <c r="N248" s="343">
        <v>0</v>
      </c>
      <c r="O248" s="343">
        <v>0</v>
      </c>
      <c r="P248" s="343">
        <v>8670</v>
      </c>
      <c r="Q248" s="343">
        <v>0</v>
      </c>
      <c r="R248" s="343">
        <v>0</v>
      </c>
      <c r="S248" s="343">
        <v>0</v>
      </c>
      <c r="T248" s="343">
        <v>0</v>
      </c>
      <c r="U248" s="343">
        <v>0</v>
      </c>
      <c r="V248" s="343">
        <v>11983</v>
      </c>
      <c r="W248" s="343">
        <v>0</v>
      </c>
      <c r="X248" s="343">
        <v>83837</v>
      </c>
      <c r="Y248" s="343">
        <v>21895</v>
      </c>
      <c r="Z248" s="343">
        <v>9429</v>
      </c>
      <c r="AA248" s="343">
        <v>7737</v>
      </c>
      <c r="AB248" s="343">
        <v>0</v>
      </c>
      <c r="AC248" s="343">
        <v>0</v>
      </c>
      <c r="AD248" s="343">
        <v>0</v>
      </c>
      <c r="AE248" s="343">
        <v>0</v>
      </c>
      <c r="AF248" s="343">
        <v>0</v>
      </c>
      <c r="AG248" s="343">
        <v>0</v>
      </c>
      <c r="AH248" s="343">
        <v>9429</v>
      </c>
      <c r="AI248" s="343">
        <v>7737</v>
      </c>
      <c r="AJ248" s="343">
        <v>0</v>
      </c>
      <c r="AK248" s="343">
        <v>0</v>
      </c>
      <c r="AL248" s="342" t="s">
        <v>1999</v>
      </c>
      <c r="AM248" s="342" t="s">
        <v>2462</v>
      </c>
      <c r="AN248" s="342" t="s">
        <v>2462</v>
      </c>
    </row>
    <row r="249" spans="1:40">
      <c r="A249" s="342" t="s">
        <v>1803</v>
      </c>
      <c r="B249" s="343">
        <v>2626</v>
      </c>
      <c r="C249" s="343">
        <v>2626</v>
      </c>
      <c r="D249" s="343">
        <v>30084</v>
      </c>
      <c r="E249" s="343">
        <v>13994</v>
      </c>
      <c r="F249" s="343">
        <v>2021</v>
      </c>
      <c r="G249" s="343">
        <v>942</v>
      </c>
      <c r="H249" s="343">
        <v>0</v>
      </c>
      <c r="I249" s="343">
        <v>0</v>
      </c>
      <c r="J249" s="343">
        <v>34731</v>
      </c>
      <c r="K249" s="343">
        <v>17562</v>
      </c>
      <c r="L249" s="343">
        <v>10008</v>
      </c>
      <c r="M249" s="343">
        <v>0</v>
      </c>
      <c r="N249" s="343">
        <v>2515</v>
      </c>
      <c r="O249" s="343">
        <v>0</v>
      </c>
      <c r="P249" s="343">
        <v>0</v>
      </c>
      <c r="Q249" s="343">
        <v>0</v>
      </c>
      <c r="R249" s="343">
        <v>0</v>
      </c>
      <c r="S249" s="343">
        <v>0</v>
      </c>
      <c r="T249" s="343">
        <v>0</v>
      </c>
      <c r="U249" s="343">
        <v>0</v>
      </c>
      <c r="V249" s="343">
        <v>10008</v>
      </c>
      <c r="W249" s="343">
        <v>0</v>
      </c>
      <c r="X249" s="343">
        <v>44739</v>
      </c>
      <c r="Y249" s="343">
        <v>17562</v>
      </c>
      <c r="Z249" s="343">
        <v>5669</v>
      </c>
      <c r="AA249" s="343">
        <v>4870</v>
      </c>
      <c r="AB249" s="343">
        <v>0</v>
      </c>
      <c r="AC249" s="343">
        <v>0</v>
      </c>
      <c r="AD249" s="343">
        <v>25</v>
      </c>
      <c r="AE249" s="343">
        <v>0</v>
      </c>
      <c r="AF249" s="343">
        <v>0</v>
      </c>
      <c r="AG249" s="343">
        <v>0</v>
      </c>
      <c r="AH249" s="343">
        <v>5694</v>
      </c>
      <c r="AI249" s="343">
        <v>4870</v>
      </c>
      <c r="AJ249" s="343">
        <v>0</v>
      </c>
      <c r="AK249" s="343">
        <v>0</v>
      </c>
      <c r="AL249" s="342" t="s">
        <v>1801</v>
      </c>
      <c r="AM249" s="342" t="s">
        <v>2462</v>
      </c>
      <c r="AN249" s="342" t="s">
        <v>2462</v>
      </c>
    </row>
    <row r="250" spans="1:40">
      <c r="A250" s="342" t="s">
        <v>1854</v>
      </c>
      <c r="B250" s="343">
        <v>379</v>
      </c>
      <c r="C250" s="343">
        <v>379</v>
      </c>
      <c r="D250" s="343">
        <v>27410</v>
      </c>
      <c r="E250" s="343">
        <v>12476</v>
      </c>
      <c r="F250" s="343">
        <v>1346</v>
      </c>
      <c r="G250" s="343">
        <v>123</v>
      </c>
      <c r="H250" s="343">
        <v>475</v>
      </c>
      <c r="I250" s="343">
        <v>0</v>
      </c>
      <c r="J250" s="343">
        <v>29610</v>
      </c>
      <c r="K250" s="343">
        <v>12978</v>
      </c>
      <c r="L250" s="343">
        <v>3714</v>
      </c>
      <c r="M250" s="343">
        <v>0</v>
      </c>
      <c r="N250" s="343">
        <v>0</v>
      </c>
      <c r="O250" s="343">
        <v>0</v>
      </c>
      <c r="P250" s="343">
        <v>0</v>
      </c>
      <c r="Q250" s="343">
        <v>0</v>
      </c>
      <c r="R250" s="343">
        <v>0</v>
      </c>
      <c r="S250" s="343">
        <v>0</v>
      </c>
      <c r="T250" s="343">
        <v>1322</v>
      </c>
      <c r="U250" s="343">
        <v>0</v>
      </c>
      <c r="V250" s="343">
        <v>5036</v>
      </c>
      <c r="W250" s="343">
        <v>0</v>
      </c>
      <c r="X250" s="343">
        <v>34646</v>
      </c>
      <c r="Y250" s="343">
        <v>12978</v>
      </c>
      <c r="Z250" s="343">
        <v>7702</v>
      </c>
      <c r="AA250" s="343">
        <v>2405</v>
      </c>
      <c r="AB250" s="343">
        <v>0</v>
      </c>
      <c r="AC250" s="343">
        <v>0</v>
      </c>
      <c r="AD250" s="343">
        <v>0</v>
      </c>
      <c r="AE250" s="343">
        <v>0</v>
      </c>
      <c r="AF250" s="343">
        <v>0</v>
      </c>
      <c r="AG250" s="343">
        <v>0</v>
      </c>
      <c r="AH250" s="343">
        <v>7702</v>
      </c>
      <c r="AI250" s="343">
        <v>2405</v>
      </c>
      <c r="AJ250" s="343">
        <v>0</v>
      </c>
      <c r="AK250" s="343">
        <v>0</v>
      </c>
      <c r="AL250" s="342" t="s">
        <v>1852</v>
      </c>
      <c r="AM250" s="342" t="s">
        <v>2462</v>
      </c>
      <c r="AN250" s="342" t="s">
        <v>2462</v>
      </c>
    </row>
    <row r="251" spans="1:40">
      <c r="A251" s="342" t="s">
        <v>2052</v>
      </c>
      <c r="B251" s="343">
        <v>991</v>
      </c>
      <c r="C251" s="343">
        <v>0</v>
      </c>
      <c r="D251" s="343">
        <v>31337</v>
      </c>
      <c r="E251" s="343">
        <v>0</v>
      </c>
      <c r="F251" s="343">
        <v>3313</v>
      </c>
      <c r="G251" s="343">
        <v>0</v>
      </c>
      <c r="H251" s="343">
        <v>1000</v>
      </c>
      <c r="I251" s="343">
        <v>0</v>
      </c>
      <c r="J251" s="343">
        <v>36641</v>
      </c>
      <c r="K251" s="343">
        <v>0</v>
      </c>
      <c r="L251" s="343">
        <v>839</v>
      </c>
      <c r="M251" s="343">
        <v>0</v>
      </c>
      <c r="N251" s="343">
        <v>0</v>
      </c>
      <c r="O251" s="343">
        <v>0</v>
      </c>
      <c r="P251" s="343">
        <v>0</v>
      </c>
      <c r="Q251" s="343">
        <v>0</v>
      </c>
      <c r="R251" s="343">
        <v>0</v>
      </c>
      <c r="S251" s="343">
        <v>0</v>
      </c>
      <c r="T251" s="343">
        <v>0</v>
      </c>
      <c r="U251" s="343">
        <v>0</v>
      </c>
      <c r="V251" s="343">
        <v>839</v>
      </c>
      <c r="W251" s="343">
        <v>0</v>
      </c>
      <c r="X251" s="343">
        <v>37480</v>
      </c>
      <c r="Y251" s="343">
        <v>0</v>
      </c>
      <c r="Z251" s="343">
        <v>4184</v>
      </c>
      <c r="AA251" s="343">
        <v>0</v>
      </c>
      <c r="AB251" s="343">
        <v>0</v>
      </c>
      <c r="AC251" s="343">
        <v>0</v>
      </c>
      <c r="AD251" s="343">
        <v>9306</v>
      </c>
      <c r="AE251" s="343">
        <v>0</v>
      </c>
      <c r="AF251" s="343">
        <v>0</v>
      </c>
      <c r="AG251" s="343">
        <v>0</v>
      </c>
      <c r="AH251" s="343">
        <v>13490</v>
      </c>
      <c r="AI251" s="343">
        <v>0</v>
      </c>
      <c r="AJ251" s="343">
        <v>0</v>
      </c>
      <c r="AK251" s="343">
        <v>0</v>
      </c>
      <c r="AL251" s="342" t="s">
        <v>2050</v>
      </c>
      <c r="AM251" s="342" t="s">
        <v>2462</v>
      </c>
      <c r="AN251" s="342" t="s">
        <v>2462</v>
      </c>
    </row>
    <row r="252" spans="1:40">
      <c r="A252" s="342" t="s">
        <v>2121</v>
      </c>
      <c r="B252" s="343">
        <v>7675</v>
      </c>
      <c r="C252" s="343">
        <v>0</v>
      </c>
      <c r="D252" s="343">
        <v>43747</v>
      </c>
      <c r="E252" s="343">
        <v>0</v>
      </c>
      <c r="F252" s="343">
        <v>3546</v>
      </c>
      <c r="G252" s="343">
        <v>0</v>
      </c>
      <c r="H252" s="343">
        <v>0</v>
      </c>
      <c r="I252" s="343">
        <v>0</v>
      </c>
      <c r="J252" s="343">
        <v>54968</v>
      </c>
      <c r="K252" s="343">
        <v>0</v>
      </c>
      <c r="L252" s="343">
        <v>1527</v>
      </c>
      <c r="M252" s="343">
        <v>0</v>
      </c>
      <c r="N252" s="343">
        <v>0</v>
      </c>
      <c r="O252" s="343">
        <v>0</v>
      </c>
      <c r="P252" s="343">
        <v>0</v>
      </c>
      <c r="Q252" s="343">
        <v>0</v>
      </c>
      <c r="R252" s="343">
        <v>0</v>
      </c>
      <c r="S252" s="343">
        <v>0</v>
      </c>
      <c r="T252" s="343">
        <v>0</v>
      </c>
      <c r="U252" s="343">
        <v>0</v>
      </c>
      <c r="V252" s="343">
        <v>1527</v>
      </c>
      <c r="W252" s="343">
        <v>0</v>
      </c>
      <c r="X252" s="343">
        <v>56495</v>
      </c>
      <c r="Y252" s="343">
        <v>0</v>
      </c>
      <c r="Z252" s="343">
        <v>477</v>
      </c>
      <c r="AA252" s="343">
        <v>0</v>
      </c>
      <c r="AB252" s="343">
        <v>0</v>
      </c>
      <c r="AC252" s="343">
        <v>0</v>
      </c>
      <c r="AD252" s="343">
        <v>100</v>
      </c>
      <c r="AE252" s="343">
        <v>0</v>
      </c>
      <c r="AF252" s="343">
        <v>0</v>
      </c>
      <c r="AG252" s="343">
        <v>0</v>
      </c>
      <c r="AH252" s="343">
        <v>577</v>
      </c>
      <c r="AI252" s="343">
        <v>0</v>
      </c>
      <c r="AJ252" s="343">
        <v>0</v>
      </c>
      <c r="AK252" s="343">
        <v>0</v>
      </c>
      <c r="AL252" s="342" t="s">
        <v>2119</v>
      </c>
      <c r="AM252" s="342" t="s">
        <v>2462</v>
      </c>
      <c r="AN252" s="342" t="s">
        <v>2462</v>
      </c>
    </row>
    <row r="253" spans="1:40">
      <c r="A253" s="342" t="s">
        <v>1191</v>
      </c>
      <c r="B253" s="343">
        <v>23806</v>
      </c>
      <c r="C253" s="343">
        <v>701</v>
      </c>
      <c r="D253" s="343">
        <v>78975</v>
      </c>
      <c r="E253" s="343">
        <v>50160</v>
      </c>
      <c r="F253" s="343">
        <v>6743</v>
      </c>
      <c r="G253" s="343">
        <v>58</v>
      </c>
      <c r="H253" s="343">
        <v>0</v>
      </c>
      <c r="I253" s="343">
        <v>0</v>
      </c>
      <c r="J253" s="343">
        <v>109524</v>
      </c>
      <c r="K253" s="343">
        <v>50919</v>
      </c>
      <c r="L253" s="343">
        <v>10931</v>
      </c>
      <c r="M253" s="343">
        <v>0</v>
      </c>
      <c r="N253" s="343">
        <v>0</v>
      </c>
      <c r="O253" s="343">
        <v>0</v>
      </c>
      <c r="P253" s="343">
        <v>0</v>
      </c>
      <c r="Q253" s="343">
        <v>0</v>
      </c>
      <c r="R253" s="343">
        <v>0</v>
      </c>
      <c r="S253" s="343">
        <v>0</v>
      </c>
      <c r="T253" s="343">
        <v>0</v>
      </c>
      <c r="U253" s="343">
        <v>0</v>
      </c>
      <c r="V253" s="343">
        <v>10931</v>
      </c>
      <c r="W253" s="343">
        <v>0</v>
      </c>
      <c r="X253" s="343">
        <v>120455</v>
      </c>
      <c r="Y253" s="343">
        <v>50919</v>
      </c>
      <c r="Z253" s="343">
        <v>11253</v>
      </c>
      <c r="AA253" s="343">
        <v>0</v>
      </c>
      <c r="AB253" s="343">
        <v>0</v>
      </c>
      <c r="AC253" s="343">
        <v>0</v>
      </c>
      <c r="AD253" s="343">
        <v>0</v>
      </c>
      <c r="AE253" s="343">
        <v>0</v>
      </c>
      <c r="AF253" s="343">
        <v>0</v>
      </c>
      <c r="AG253" s="343">
        <v>0</v>
      </c>
      <c r="AH253" s="343">
        <v>11253</v>
      </c>
      <c r="AI253" s="343">
        <v>0</v>
      </c>
      <c r="AJ253" s="343">
        <v>0</v>
      </c>
      <c r="AK253" s="343">
        <v>0</v>
      </c>
      <c r="AL253" s="342" t="s">
        <v>1189</v>
      </c>
      <c r="AM253" s="342" t="s">
        <v>2462</v>
      </c>
      <c r="AN253" s="342" t="s">
        <v>2462</v>
      </c>
    </row>
    <row r="254" spans="1:40">
      <c r="A254" s="342" t="s">
        <v>1352</v>
      </c>
      <c r="B254" s="343">
        <v>3583</v>
      </c>
      <c r="C254" s="343">
        <v>0</v>
      </c>
      <c r="D254" s="343">
        <v>34650</v>
      </c>
      <c r="E254" s="343">
        <v>0</v>
      </c>
      <c r="F254" s="343">
        <v>1145</v>
      </c>
      <c r="G254" s="343">
        <v>0</v>
      </c>
      <c r="H254" s="343">
        <v>215</v>
      </c>
      <c r="I254" s="343">
        <v>0</v>
      </c>
      <c r="J254" s="343">
        <v>39593</v>
      </c>
      <c r="K254" s="343">
        <v>0</v>
      </c>
      <c r="L254" s="343">
        <v>3547</v>
      </c>
      <c r="M254" s="343">
        <v>0</v>
      </c>
      <c r="N254" s="343">
        <v>1122</v>
      </c>
      <c r="O254" s="343">
        <v>0</v>
      </c>
      <c r="P254" s="343">
        <v>3672</v>
      </c>
      <c r="Q254" s="343">
        <v>0</v>
      </c>
      <c r="R254" s="343">
        <v>0</v>
      </c>
      <c r="S254" s="343">
        <v>0</v>
      </c>
      <c r="T254" s="343">
        <v>0</v>
      </c>
      <c r="U254" s="343">
        <v>0</v>
      </c>
      <c r="V254" s="343">
        <v>7219</v>
      </c>
      <c r="W254" s="343">
        <v>0</v>
      </c>
      <c r="X254" s="343">
        <v>46812</v>
      </c>
      <c r="Y254" s="343">
        <v>0</v>
      </c>
      <c r="Z254" s="343">
        <v>413</v>
      </c>
      <c r="AA254" s="343">
        <v>0</v>
      </c>
      <c r="AB254" s="343">
        <v>0</v>
      </c>
      <c r="AC254" s="343">
        <v>0</v>
      </c>
      <c r="AD254" s="343">
        <v>332</v>
      </c>
      <c r="AE254" s="343">
        <v>0</v>
      </c>
      <c r="AF254" s="343">
        <v>0</v>
      </c>
      <c r="AG254" s="343">
        <v>0</v>
      </c>
      <c r="AH254" s="343">
        <v>745</v>
      </c>
      <c r="AI254" s="343">
        <v>0</v>
      </c>
      <c r="AJ254" s="343">
        <v>0</v>
      </c>
      <c r="AK254" s="343">
        <v>0</v>
      </c>
      <c r="AL254" s="342" t="s">
        <v>1350</v>
      </c>
      <c r="AM254" s="342" t="s">
        <v>2462</v>
      </c>
      <c r="AN254" s="342" t="s">
        <v>2462</v>
      </c>
    </row>
    <row r="255" spans="1:40">
      <c r="A255" s="342" t="s">
        <v>1422</v>
      </c>
      <c r="B255" s="343">
        <v>60</v>
      </c>
      <c r="C255" s="343">
        <v>0</v>
      </c>
      <c r="D255" s="343">
        <v>24037</v>
      </c>
      <c r="E255" s="343">
        <v>0</v>
      </c>
      <c r="F255" s="343">
        <v>1455</v>
      </c>
      <c r="G255" s="343">
        <v>0</v>
      </c>
      <c r="H255" s="343">
        <v>0</v>
      </c>
      <c r="I255" s="343">
        <v>0</v>
      </c>
      <c r="J255" s="343">
        <v>25552</v>
      </c>
      <c r="K255" s="343">
        <v>0</v>
      </c>
      <c r="L255" s="343">
        <v>2125</v>
      </c>
      <c r="M255" s="343">
        <v>0</v>
      </c>
      <c r="N255" s="343">
        <v>0</v>
      </c>
      <c r="O255" s="343">
        <v>0</v>
      </c>
      <c r="P255" s="343">
        <v>0</v>
      </c>
      <c r="Q255" s="343">
        <v>0</v>
      </c>
      <c r="R255" s="343">
        <v>0</v>
      </c>
      <c r="S255" s="343">
        <v>0</v>
      </c>
      <c r="T255" s="343">
        <v>0</v>
      </c>
      <c r="U255" s="343">
        <v>0</v>
      </c>
      <c r="V255" s="343">
        <v>2125</v>
      </c>
      <c r="W255" s="343">
        <v>0</v>
      </c>
      <c r="X255" s="343">
        <v>27677</v>
      </c>
      <c r="Y255" s="343">
        <v>0</v>
      </c>
      <c r="Z255" s="343">
        <v>4541</v>
      </c>
      <c r="AA255" s="343">
        <v>0</v>
      </c>
      <c r="AB255" s="343">
        <v>0</v>
      </c>
      <c r="AC255" s="343">
        <v>0</v>
      </c>
      <c r="AD255" s="343">
        <v>40</v>
      </c>
      <c r="AE255" s="343">
        <v>0</v>
      </c>
      <c r="AF255" s="343">
        <v>0</v>
      </c>
      <c r="AG255" s="343">
        <v>0</v>
      </c>
      <c r="AH255" s="343">
        <v>4581</v>
      </c>
      <c r="AI255" s="343">
        <v>0</v>
      </c>
      <c r="AJ255" s="343">
        <v>0</v>
      </c>
      <c r="AK255" s="343">
        <v>0</v>
      </c>
      <c r="AL255" s="342" t="s">
        <v>1420</v>
      </c>
      <c r="AM255" s="342" t="s">
        <v>2462</v>
      </c>
      <c r="AN255" s="342" t="s">
        <v>2462</v>
      </c>
    </row>
    <row r="256" spans="1:40">
      <c r="A256" s="342" t="s">
        <v>1992</v>
      </c>
      <c r="B256" s="343">
        <v>3125</v>
      </c>
      <c r="C256" s="343">
        <v>2706</v>
      </c>
      <c r="D256" s="343">
        <v>34531</v>
      </c>
      <c r="E256" s="343">
        <v>19232</v>
      </c>
      <c r="F256" s="343">
        <v>687</v>
      </c>
      <c r="G256" s="343">
        <v>0</v>
      </c>
      <c r="H256" s="343">
        <v>0</v>
      </c>
      <c r="I256" s="343">
        <v>0</v>
      </c>
      <c r="J256" s="343">
        <v>38343</v>
      </c>
      <c r="K256" s="343">
        <v>21938</v>
      </c>
      <c r="L256" s="343">
        <v>1930</v>
      </c>
      <c r="M256" s="343">
        <v>0</v>
      </c>
      <c r="N256" s="343">
        <v>0</v>
      </c>
      <c r="O256" s="343">
        <v>0</v>
      </c>
      <c r="P256" s="343">
        <v>0</v>
      </c>
      <c r="Q256" s="343">
        <v>0</v>
      </c>
      <c r="R256" s="343">
        <v>0</v>
      </c>
      <c r="S256" s="343">
        <v>0</v>
      </c>
      <c r="T256" s="343">
        <v>0</v>
      </c>
      <c r="U256" s="343">
        <v>0</v>
      </c>
      <c r="V256" s="343">
        <v>1930</v>
      </c>
      <c r="W256" s="343">
        <v>0</v>
      </c>
      <c r="X256" s="343">
        <v>40273</v>
      </c>
      <c r="Y256" s="343">
        <v>21938</v>
      </c>
      <c r="Z256" s="343">
        <v>7059</v>
      </c>
      <c r="AA256" s="343">
        <v>6313</v>
      </c>
      <c r="AB256" s="343">
        <v>0</v>
      </c>
      <c r="AC256" s="343">
        <v>0</v>
      </c>
      <c r="AD256" s="343">
        <v>0</v>
      </c>
      <c r="AE256" s="343">
        <v>0</v>
      </c>
      <c r="AF256" s="343">
        <v>0</v>
      </c>
      <c r="AG256" s="343">
        <v>0</v>
      </c>
      <c r="AH256" s="343">
        <v>7059</v>
      </c>
      <c r="AI256" s="343">
        <v>6313</v>
      </c>
      <c r="AJ256" s="343">
        <v>0</v>
      </c>
      <c r="AK256" s="343">
        <v>0</v>
      </c>
      <c r="AL256" s="342" t="s">
        <v>1990</v>
      </c>
      <c r="AM256" s="342" t="s">
        <v>2462</v>
      </c>
      <c r="AN256" s="342" t="s">
        <v>2462</v>
      </c>
    </row>
    <row r="257" spans="1:40">
      <c r="A257" s="342" t="s">
        <v>2013</v>
      </c>
      <c r="B257" s="343">
        <v>882</v>
      </c>
      <c r="C257" s="343">
        <v>0</v>
      </c>
      <c r="D257" s="343">
        <v>17373</v>
      </c>
      <c r="E257" s="343">
        <v>7179</v>
      </c>
      <c r="F257" s="343">
        <v>2410</v>
      </c>
      <c r="G257" s="343">
        <v>1436</v>
      </c>
      <c r="H257" s="343">
        <v>697</v>
      </c>
      <c r="I257" s="343">
        <v>0</v>
      </c>
      <c r="J257" s="343">
        <v>21362</v>
      </c>
      <c r="K257" s="343">
        <v>8615</v>
      </c>
      <c r="L257" s="343">
        <v>1210</v>
      </c>
      <c r="M257" s="343">
        <v>255</v>
      </c>
      <c r="N257" s="343">
        <v>0</v>
      </c>
      <c r="O257" s="343">
        <v>0</v>
      </c>
      <c r="P257" s="343">
        <v>0</v>
      </c>
      <c r="Q257" s="343">
        <v>0</v>
      </c>
      <c r="R257" s="343">
        <v>0</v>
      </c>
      <c r="S257" s="343">
        <v>0</v>
      </c>
      <c r="T257" s="343">
        <v>0</v>
      </c>
      <c r="U257" s="343">
        <v>0</v>
      </c>
      <c r="V257" s="343">
        <v>1210</v>
      </c>
      <c r="W257" s="343">
        <v>255</v>
      </c>
      <c r="X257" s="343">
        <v>22572</v>
      </c>
      <c r="Y257" s="343">
        <v>8615</v>
      </c>
      <c r="Z257" s="343">
        <v>1081</v>
      </c>
      <c r="AA257" s="343">
        <v>999</v>
      </c>
      <c r="AB257" s="343">
        <v>0</v>
      </c>
      <c r="AC257" s="343">
        <v>0</v>
      </c>
      <c r="AD257" s="343">
        <v>4</v>
      </c>
      <c r="AE257" s="343">
        <v>0</v>
      </c>
      <c r="AF257" s="343">
        <v>0</v>
      </c>
      <c r="AG257" s="343">
        <v>0</v>
      </c>
      <c r="AH257" s="343">
        <v>1085</v>
      </c>
      <c r="AI257" s="343">
        <v>999</v>
      </c>
      <c r="AJ257" s="343">
        <v>0</v>
      </c>
      <c r="AK257" s="343">
        <v>0</v>
      </c>
      <c r="AL257" s="342" t="s">
        <v>2011</v>
      </c>
      <c r="AM257" s="342" t="s">
        <v>2462</v>
      </c>
      <c r="AN257" s="342" t="s">
        <v>2462</v>
      </c>
    </row>
    <row r="258" spans="1:40">
      <c r="A258" s="342" t="s">
        <v>2217</v>
      </c>
      <c r="B258" s="343">
        <v>2140</v>
      </c>
      <c r="C258" s="343">
        <v>0</v>
      </c>
      <c r="D258" s="343">
        <v>23453</v>
      </c>
      <c r="E258" s="343">
        <v>0</v>
      </c>
      <c r="F258" s="343">
        <v>1701</v>
      </c>
      <c r="G258" s="343">
        <v>0</v>
      </c>
      <c r="H258" s="343">
        <v>357</v>
      </c>
      <c r="I258" s="343">
        <v>0</v>
      </c>
      <c r="J258" s="343">
        <v>27651</v>
      </c>
      <c r="K258" s="343">
        <v>0</v>
      </c>
      <c r="L258" s="343">
        <v>10067</v>
      </c>
      <c r="M258" s="343">
        <v>0</v>
      </c>
      <c r="N258" s="343">
        <v>1048</v>
      </c>
      <c r="O258" s="343">
        <v>0</v>
      </c>
      <c r="P258" s="343">
        <v>1211</v>
      </c>
      <c r="Q258" s="343">
        <v>0</v>
      </c>
      <c r="R258" s="343">
        <v>0</v>
      </c>
      <c r="S258" s="343">
        <v>0</v>
      </c>
      <c r="T258" s="343">
        <v>0</v>
      </c>
      <c r="U258" s="343">
        <v>0</v>
      </c>
      <c r="V258" s="343">
        <v>11278</v>
      </c>
      <c r="W258" s="343">
        <v>0</v>
      </c>
      <c r="X258" s="343">
        <v>38929</v>
      </c>
      <c r="Y258" s="343">
        <v>0</v>
      </c>
      <c r="Z258" s="343">
        <v>1108</v>
      </c>
      <c r="AA258" s="343">
        <v>0</v>
      </c>
      <c r="AB258" s="343">
        <v>0</v>
      </c>
      <c r="AC258" s="343">
        <v>0</v>
      </c>
      <c r="AD258" s="343">
        <v>0</v>
      </c>
      <c r="AE258" s="343">
        <v>0</v>
      </c>
      <c r="AF258" s="343">
        <v>0</v>
      </c>
      <c r="AG258" s="343">
        <v>0</v>
      </c>
      <c r="AH258" s="343">
        <v>1108</v>
      </c>
      <c r="AI258" s="343">
        <v>0</v>
      </c>
      <c r="AJ258" s="343">
        <v>0</v>
      </c>
      <c r="AK258" s="343">
        <v>0</v>
      </c>
      <c r="AL258" s="342" t="s">
        <v>2215</v>
      </c>
      <c r="AM258" s="342" t="s">
        <v>2462</v>
      </c>
      <c r="AN258" s="342" t="s">
        <v>2462</v>
      </c>
    </row>
    <row r="259" spans="1:40">
      <c r="A259" s="342" t="s">
        <v>2334</v>
      </c>
      <c r="B259" s="343">
        <v>1926</v>
      </c>
      <c r="C259" s="343">
        <v>1926</v>
      </c>
      <c r="D259" s="343">
        <v>51155</v>
      </c>
      <c r="E259" s="343">
        <v>39408</v>
      </c>
      <c r="F259" s="343">
        <v>1965</v>
      </c>
      <c r="G259" s="343">
        <v>0</v>
      </c>
      <c r="H259" s="343">
        <v>326</v>
      </c>
      <c r="I259" s="343">
        <v>0</v>
      </c>
      <c r="J259" s="343">
        <v>55372</v>
      </c>
      <c r="K259" s="343">
        <v>41334</v>
      </c>
      <c r="L259" s="343">
        <v>11383</v>
      </c>
      <c r="M259" s="343">
        <v>0</v>
      </c>
      <c r="N259" s="343">
        <v>3848</v>
      </c>
      <c r="O259" s="343">
        <v>0</v>
      </c>
      <c r="P259" s="343">
        <v>0</v>
      </c>
      <c r="Q259" s="343">
        <v>0</v>
      </c>
      <c r="R259" s="343">
        <v>0</v>
      </c>
      <c r="S259" s="343">
        <v>0</v>
      </c>
      <c r="T259" s="343">
        <v>0</v>
      </c>
      <c r="U259" s="343">
        <v>0</v>
      </c>
      <c r="V259" s="343">
        <v>11383</v>
      </c>
      <c r="W259" s="343">
        <v>0</v>
      </c>
      <c r="X259" s="343">
        <v>66755</v>
      </c>
      <c r="Y259" s="343">
        <v>41334</v>
      </c>
      <c r="Z259" s="343">
        <v>11841</v>
      </c>
      <c r="AA259" s="343">
        <v>5413</v>
      </c>
      <c r="AB259" s="343">
        <v>0</v>
      </c>
      <c r="AC259" s="343">
        <v>0</v>
      </c>
      <c r="AD259" s="343">
        <v>32</v>
      </c>
      <c r="AE259" s="343">
        <v>0</v>
      </c>
      <c r="AF259" s="343">
        <v>0</v>
      </c>
      <c r="AG259" s="343">
        <v>0</v>
      </c>
      <c r="AH259" s="343">
        <v>11873</v>
      </c>
      <c r="AI259" s="343">
        <v>5413</v>
      </c>
      <c r="AJ259" s="343">
        <v>0</v>
      </c>
      <c r="AK259" s="343">
        <v>0</v>
      </c>
      <c r="AL259" s="342" t="s">
        <v>2332</v>
      </c>
      <c r="AM259" s="342" t="s">
        <v>2462</v>
      </c>
      <c r="AN259" s="342" t="s">
        <v>2462</v>
      </c>
    </row>
    <row r="260" spans="1:40">
      <c r="A260" s="342" t="s">
        <v>1218</v>
      </c>
      <c r="B260" s="343">
        <v>1968</v>
      </c>
      <c r="C260" s="343">
        <v>1889</v>
      </c>
      <c r="D260" s="343">
        <v>52629</v>
      </c>
      <c r="E260" s="343">
        <v>2</v>
      </c>
      <c r="F260" s="343">
        <v>3253</v>
      </c>
      <c r="G260" s="343">
        <v>8</v>
      </c>
      <c r="H260" s="343">
        <v>534</v>
      </c>
      <c r="I260" s="343">
        <v>0</v>
      </c>
      <c r="J260" s="343">
        <v>58384</v>
      </c>
      <c r="K260" s="343">
        <v>1899</v>
      </c>
      <c r="L260" s="343">
        <v>8554</v>
      </c>
      <c r="M260" s="343">
        <v>0</v>
      </c>
      <c r="N260" s="343">
        <v>0</v>
      </c>
      <c r="O260" s="343">
        <v>0</v>
      </c>
      <c r="P260" s="343">
        <v>9554</v>
      </c>
      <c r="Q260" s="343">
        <v>0</v>
      </c>
      <c r="R260" s="343">
        <v>0</v>
      </c>
      <c r="S260" s="343">
        <v>0</v>
      </c>
      <c r="T260" s="343">
        <v>0</v>
      </c>
      <c r="U260" s="343">
        <v>0</v>
      </c>
      <c r="V260" s="343">
        <v>18108</v>
      </c>
      <c r="W260" s="343">
        <v>0</v>
      </c>
      <c r="X260" s="343">
        <v>76492</v>
      </c>
      <c r="Y260" s="343">
        <v>1899</v>
      </c>
      <c r="Z260" s="343">
        <v>573</v>
      </c>
      <c r="AA260" s="343">
        <v>0</v>
      </c>
      <c r="AB260" s="343">
        <v>0</v>
      </c>
      <c r="AC260" s="343">
        <v>0</v>
      </c>
      <c r="AD260" s="343">
        <v>134</v>
      </c>
      <c r="AE260" s="343">
        <v>0</v>
      </c>
      <c r="AF260" s="343">
        <v>0</v>
      </c>
      <c r="AG260" s="343">
        <v>0</v>
      </c>
      <c r="AH260" s="343">
        <v>707</v>
      </c>
      <c r="AI260" s="343">
        <v>0</v>
      </c>
      <c r="AJ260" s="343">
        <v>0</v>
      </c>
      <c r="AK260" s="343">
        <v>0</v>
      </c>
      <c r="AL260" s="342" t="s">
        <v>1216</v>
      </c>
      <c r="AM260" s="342" t="s">
        <v>2462</v>
      </c>
      <c r="AN260" s="342" t="s">
        <v>2462</v>
      </c>
    </row>
    <row r="261" spans="1:40">
      <c r="A261" s="342" t="s">
        <v>1266</v>
      </c>
      <c r="B261" s="343">
        <v>0</v>
      </c>
      <c r="C261" s="343">
        <v>0</v>
      </c>
      <c r="D261" s="343">
        <v>15708</v>
      </c>
      <c r="E261" s="343">
        <v>0</v>
      </c>
      <c r="F261" s="343">
        <v>85</v>
      </c>
      <c r="G261" s="343">
        <v>0</v>
      </c>
      <c r="H261" s="343">
        <v>0</v>
      </c>
      <c r="I261" s="343">
        <v>0</v>
      </c>
      <c r="J261" s="343">
        <v>15793</v>
      </c>
      <c r="K261" s="343">
        <v>0</v>
      </c>
      <c r="L261" s="343">
        <v>3746</v>
      </c>
      <c r="M261" s="343">
        <v>0</v>
      </c>
      <c r="N261" s="343">
        <v>0</v>
      </c>
      <c r="O261" s="343">
        <v>0</v>
      </c>
      <c r="P261" s="343">
        <v>0</v>
      </c>
      <c r="Q261" s="343">
        <v>0</v>
      </c>
      <c r="R261" s="343">
        <v>0</v>
      </c>
      <c r="S261" s="343">
        <v>0</v>
      </c>
      <c r="T261" s="343">
        <v>0</v>
      </c>
      <c r="U261" s="343">
        <v>0</v>
      </c>
      <c r="V261" s="343">
        <v>3746</v>
      </c>
      <c r="W261" s="343">
        <v>0</v>
      </c>
      <c r="X261" s="343">
        <v>19539</v>
      </c>
      <c r="Y261" s="343">
        <v>0</v>
      </c>
      <c r="Z261" s="343">
        <v>710</v>
      </c>
      <c r="AA261" s="343">
        <v>0</v>
      </c>
      <c r="AB261" s="343">
        <v>0</v>
      </c>
      <c r="AC261" s="343">
        <v>0</v>
      </c>
      <c r="AD261" s="343">
        <v>0</v>
      </c>
      <c r="AE261" s="343">
        <v>0</v>
      </c>
      <c r="AF261" s="343">
        <v>0</v>
      </c>
      <c r="AG261" s="343">
        <v>0</v>
      </c>
      <c r="AH261" s="343">
        <v>710</v>
      </c>
      <c r="AI261" s="343">
        <v>0</v>
      </c>
      <c r="AJ261" s="343">
        <v>0</v>
      </c>
      <c r="AK261" s="343">
        <v>0</v>
      </c>
      <c r="AL261" s="342" t="s">
        <v>1264</v>
      </c>
      <c r="AM261" s="342" t="s">
        <v>2462</v>
      </c>
      <c r="AN261" s="342" t="s">
        <v>2462</v>
      </c>
    </row>
    <row r="262" spans="1:40">
      <c r="A262" s="342" t="s">
        <v>1675</v>
      </c>
      <c r="B262" s="343">
        <v>1480</v>
      </c>
      <c r="C262" s="343">
        <v>1141</v>
      </c>
      <c r="D262" s="343">
        <v>46443</v>
      </c>
      <c r="E262" s="343">
        <v>9557</v>
      </c>
      <c r="F262" s="343">
        <v>2911</v>
      </c>
      <c r="G262" s="343">
        <v>0</v>
      </c>
      <c r="H262" s="343">
        <v>59</v>
      </c>
      <c r="I262" s="343">
        <v>0</v>
      </c>
      <c r="J262" s="343">
        <v>50893</v>
      </c>
      <c r="K262" s="343">
        <v>10698</v>
      </c>
      <c r="L262" s="343">
        <v>2754</v>
      </c>
      <c r="M262" s="343">
        <v>0</v>
      </c>
      <c r="N262" s="343">
        <v>0</v>
      </c>
      <c r="O262" s="343">
        <v>0</v>
      </c>
      <c r="P262" s="343">
        <v>1700</v>
      </c>
      <c r="Q262" s="343">
        <v>0</v>
      </c>
      <c r="R262" s="343">
        <v>0</v>
      </c>
      <c r="S262" s="343">
        <v>0</v>
      </c>
      <c r="T262" s="343">
        <v>0</v>
      </c>
      <c r="U262" s="343">
        <v>0</v>
      </c>
      <c r="V262" s="343">
        <v>4454</v>
      </c>
      <c r="W262" s="343">
        <v>0</v>
      </c>
      <c r="X262" s="343">
        <v>55347</v>
      </c>
      <c r="Y262" s="343">
        <v>10698</v>
      </c>
      <c r="Z262" s="343">
        <v>3489</v>
      </c>
      <c r="AA262" s="343">
        <v>3348</v>
      </c>
      <c r="AB262" s="343">
        <v>0</v>
      </c>
      <c r="AC262" s="343">
        <v>0</v>
      </c>
      <c r="AD262" s="343">
        <v>61</v>
      </c>
      <c r="AE262" s="343">
        <v>0</v>
      </c>
      <c r="AF262" s="343">
        <v>0</v>
      </c>
      <c r="AG262" s="343">
        <v>0</v>
      </c>
      <c r="AH262" s="343">
        <v>3550</v>
      </c>
      <c r="AI262" s="343">
        <v>3348</v>
      </c>
      <c r="AJ262" s="343">
        <v>0</v>
      </c>
      <c r="AK262" s="343">
        <v>0</v>
      </c>
      <c r="AL262" s="342" t="s">
        <v>1673</v>
      </c>
      <c r="AM262" s="342" t="s">
        <v>2462</v>
      </c>
      <c r="AN262" s="342" t="s">
        <v>2462</v>
      </c>
    </row>
    <row r="263" spans="1:40">
      <c r="A263" s="342" t="s">
        <v>1701</v>
      </c>
      <c r="B263" s="343">
        <v>6671</v>
      </c>
      <c r="C263" s="343">
        <v>6303</v>
      </c>
      <c r="D263" s="343">
        <v>92117</v>
      </c>
      <c r="E263" s="343">
        <v>41106</v>
      </c>
      <c r="F263" s="343">
        <v>3762</v>
      </c>
      <c r="G263" s="343">
        <v>0</v>
      </c>
      <c r="H263" s="343">
        <v>0</v>
      </c>
      <c r="I263" s="343">
        <v>0</v>
      </c>
      <c r="J263" s="343">
        <v>102550</v>
      </c>
      <c r="K263" s="343">
        <v>47409</v>
      </c>
      <c r="L263" s="343">
        <v>6798</v>
      </c>
      <c r="M263" s="343">
        <v>186</v>
      </c>
      <c r="N263" s="343">
        <v>0</v>
      </c>
      <c r="O263" s="343">
        <v>0</v>
      </c>
      <c r="P263" s="343">
        <v>1090</v>
      </c>
      <c r="Q263" s="343">
        <v>0</v>
      </c>
      <c r="R263" s="343">
        <v>0</v>
      </c>
      <c r="S263" s="343">
        <v>0</v>
      </c>
      <c r="T263" s="343">
        <v>0</v>
      </c>
      <c r="U263" s="343">
        <v>0</v>
      </c>
      <c r="V263" s="343">
        <v>7888</v>
      </c>
      <c r="W263" s="343">
        <v>186</v>
      </c>
      <c r="X263" s="343">
        <v>110438</v>
      </c>
      <c r="Y263" s="343">
        <v>47409</v>
      </c>
      <c r="Z263" s="343">
        <v>18436</v>
      </c>
      <c r="AA263" s="343">
        <v>17203</v>
      </c>
      <c r="AB263" s="343">
        <v>0</v>
      </c>
      <c r="AC263" s="343">
        <v>0</v>
      </c>
      <c r="AD263" s="343">
        <v>27</v>
      </c>
      <c r="AE263" s="343">
        <v>17</v>
      </c>
      <c r="AF263" s="343">
        <v>0</v>
      </c>
      <c r="AG263" s="343">
        <v>0</v>
      </c>
      <c r="AH263" s="343">
        <v>18463</v>
      </c>
      <c r="AI263" s="343">
        <v>17220</v>
      </c>
      <c r="AJ263" s="343">
        <v>0</v>
      </c>
      <c r="AK263" s="343">
        <v>0</v>
      </c>
      <c r="AL263" s="342" t="s">
        <v>1699</v>
      </c>
      <c r="AM263" s="342" t="s">
        <v>2462</v>
      </c>
      <c r="AN263" s="342" t="s">
        <v>2462</v>
      </c>
    </row>
    <row r="264" spans="1:40">
      <c r="A264" s="342" t="s">
        <v>2214</v>
      </c>
      <c r="B264" s="343">
        <v>1774</v>
      </c>
      <c r="C264" s="343">
        <v>0</v>
      </c>
      <c r="D264" s="343">
        <v>27647</v>
      </c>
      <c r="E264" s="343">
        <v>0</v>
      </c>
      <c r="F264" s="343">
        <v>4395</v>
      </c>
      <c r="G264" s="343">
        <v>0</v>
      </c>
      <c r="H264" s="343">
        <v>260</v>
      </c>
      <c r="I264" s="343">
        <v>0</v>
      </c>
      <c r="J264" s="343">
        <v>34076</v>
      </c>
      <c r="K264" s="343">
        <v>0</v>
      </c>
      <c r="L264" s="343">
        <v>11982</v>
      </c>
      <c r="M264" s="343">
        <v>0</v>
      </c>
      <c r="N264" s="343">
        <v>184</v>
      </c>
      <c r="O264" s="343">
        <v>0</v>
      </c>
      <c r="P264" s="343">
        <v>0</v>
      </c>
      <c r="Q264" s="343">
        <v>0</v>
      </c>
      <c r="R264" s="343">
        <v>0</v>
      </c>
      <c r="S264" s="343">
        <v>0</v>
      </c>
      <c r="T264" s="343">
        <v>0</v>
      </c>
      <c r="U264" s="343">
        <v>0</v>
      </c>
      <c r="V264" s="343">
        <v>11982</v>
      </c>
      <c r="W264" s="343">
        <v>0</v>
      </c>
      <c r="X264" s="343">
        <v>46058</v>
      </c>
      <c r="Y264" s="343">
        <v>0</v>
      </c>
      <c r="Z264" s="343">
        <v>1457</v>
      </c>
      <c r="AA264" s="343">
        <v>0</v>
      </c>
      <c r="AB264" s="343">
        <v>0</v>
      </c>
      <c r="AC264" s="343">
        <v>0</v>
      </c>
      <c r="AD264" s="343">
        <v>8</v>
      </c>
      <c r="AE264" s="343">
        <v>0</v>
      </c>
      <c r="AF264" s="343">
        <v>0</v>
      </c>
      <c r="AG264" s="343">
        <v>0</v>
      </c>
      <c r="AH264" s="343">
        <v>1465</v>
      </c>
      <c r="AI264" s="343">
        <v>0</v>
      </c>
      <c r="AJ264" s="343">
        <v>0</v>
      </c>
      <c r="AK264" s="343">
        <v>0</v>
      </c>
      <c r="AL264" s="342" t="s">
        <v>2212</v>
      </c>
      <c r="AM264" s="342" t="s">
        <v>2462</v>
      </c>
      <c r="AN264" s="342" t="s">
        <v>2462</v>
      </c>
    </row>
    <row r="265" spans="1:40">
      <c r="A265" s="342" t="s">
        <v>1522</v>
      </c>
      <c r="B265" s="343">
        <v>713</v>
      </c>
      <c r="C265" s="343">
        <v>713</v>
      </c>
      <c r="D265" s="343">
        <v>18860</v>
      </c>
      <c r="E265" s="343">
        <v>5073</v>
      </c>
      <c r="F265" s="343">
        <v>2202</v>
      </c>
      <c r="G265" s="343">
        <v>152</v>
      </c>
      <c r="H265" s="343">
        <v>1090</v>
      </c>
      <c r="I265" s="343">
        <v>4</v>
      </c>
      <c r="J265" s="343">
        <v>22865</v>
      </c>
      <c r="K265" s="343">
        <v>5942</v>
      </c>
      <c r="L265" s="343">
        <v>899</v>
      </c>
      <c r="M265" s="343">
        <v>0</v>
      </c>
      <c r="N265" s="343">
        <v>0</v>
      </c>
      <c r="O265" s="343">
        <v>0</v>
      </c>
      <c r="P265" s="343">
        <v>0</v>
      </c>
      <c r="Q265" s="343">
        <v>0</v>
      </c>
      <c r="R265" s="343">
        <v>0</v>
      </c>
      <c r="S265" s="343">
        <v>0</v>
      </c>
      <c r="T265" s="343">
        <v>0</v>
      </c>
      <c r="U265" s="343">
        <v>0</v>
      </c>
      <c r="V265" s="343">
        <v>899</v>
      </c>
      <c r="W265" s="343">
        <v>0</v>
      </c>
      <c r="X265" s="343">
        <v>23764</v>
      </c>
      <c r="Y265" s="343">
        <v>5942</v>
      </c>
      <c r="Z265" s="343">
        <v>3270</v>
      </c>
      <c r="AA265" s="343">
        <v>0</v>
      </c>
      <c r="AB265" s="343">
        <v>0</v>
      </c>
      <c r="AC265" s="343">
        <v>0</v>
      </c>
      <c r="AD265" s="343">
        <v>197</v>
      </c>
      <c r="AE265" s="343">
        <v>0</v>
      </c>
      <c r="AF265" s="343">
        <v>0</v>
      </c>
      <c r="AG265" s="343">
        <v>0</v>
      </c>
      <c r="AH265" s="343">
        <v>3467</v>
      </c>
      <c r="AI265" s="343">
        <v>0</v>
      </c>
      <c r="AJ265" s="343">
        <v>0</v>
      </c>
      <c r="AK265" s="343">
        <v>0</v>
      </c>
      <c r="AL265" s="342" t="s">
        <v>1520</v>
      </c>
      <c r="AM265" s="342" t="s">
        <v>2462</v>
      </c>
      <c r="AN265" s="342" t="s">
        <v>2462</v>
      </c>
    </row>
    <row r="266" spans="1:40">
      <c r="A266" s="342" t="s">
        <v>1334</v>
      </c>
      <c r="B266" s="343">
        <v>0</v>
      </c>
      <c r="C266" s="343">
        <v>0</v>
      </c>
      <c r="D266" s="343">
        <v>41068</v>
      </c>
      <c r="E266" s="343">
        <v>9168</v>
      </c>
      <c r="F266" s="343">
        <v>4933</v>
      </c>
      <c r="G266" s="343">
        <v>187</v>
      </c>
      <c r="H266" s="343">
        <v>0</v>
      </c>
      <c r="I266" s="343">
        <v>0</v>
      </c>
      <c r="J266" s="343">
        <v>46001</v>
      </c>
      <c r="K266" s="343">
        <v>9355</v>
      </c>
      <c r="L266" s="343">
        <v>0</v>
      </c>
      <c r="M266" s="343">
        <v>0</v>
      </c>
      <c r="N266" s="343">
        <v>0</v>
      </c>
      <c r="O266" s="343">
        <v>0</v>
      </c>
      <c r="P266" s="343">
        <v>0</v>
      </c>
      <c r="Q266" s="343">
        <v>0</v>
      </c>
      <c r="R266" s="343">
        <v>0</v>
      </c>
      <c r="S266" s="343">
        <v>0</v>
      </c>
      <c r="T266" s="343">
        <v>0</v>
      </c>
      <c r="U266" s="343">
        <v>0</v>
      </c>
      <c r="V266" s="343">
        <v>0</v>
      </c>
      <c r="W266" s="343">
        <v>0</v>
      </c>
      <c r="X266" s="343">
        <v>46001</v>
      </c>
      <c r="Y266" s="343">
        <v>9355</v>
      </c>
      <c r="Z266" s="343">
        <v>5021</v>
      </c>
      <c r="AA266" s="343">
        <v>0</v>
      </c>
      <c r="AB266" s="343">
        <v>0</v>
      </c>
      <c r="AC266" s="343">
        <v>0</v>
      </c>
      <c r="AD266" s="343">
        <v>0</v>
      </c>
      <c r="AE266" s="343">
        <v>0</v>
      </c>
      <c r="AF266" s="343">
        <v>0</v>
      </c>
      <c r="AG266" s="343">
        <v>0</v>
      </c>
      <c r="AH266" s="343">
        <v>5021</v>
      </c>
      <c r="AI266" s="343">
        <v>0</v>
      </c>
      <c r="AJ266" s="343">
        <v>0</v>
      </c>
      <c r="AK266" s="343">
        <v>0</v>
      </c>
      <c r="AL266" s="342" t="s">
        <v>1332</v>
      </c>
      <c r="AM266" s="342" t="s">
        <v>2463</v>
      </c>
      <c r="AN266" s="342" t="s">
        <v>2463</v>
      </c>
    </row>
    <row r="267" spans="1:40">
      <c r="A267" s="342" t="s">
        <v>1152</v>
      </c>
      <c r="B267" s="343">
        <v>10450</v>
      </c>
      <c r="C267" s="343">
        <v>1311</v>
      </c>
      <c r="D267" s="343">
        <v>134982</v>
      </c>
      <c r="E267" s="343">
        <v>3595</v>
      </c>
      <c r="F267" s="343">
        <v>2818</v>
      </c>
      <c r="G267" s="343">
        <v>494</v>
      </c>
      <c r="H267" s="343">
        <v>0</v>
      </c>
      <c r="I267" s="343">
        <v>0</v>
      </c>
      <c r="J267" s="343">
        <v>148250</v>
      </c>
      <c r="K267" s="343">
        <v>5400</v>
      </c>
      <c r="L267" s="343">
        <v>0</v>
      </c>
      <c r="M267" s="343">
        <v>0</v>
      </c>
      <c r="N267" s="343">
        <v>0</v>
      </c>
      <c r="O267" s="343">
        <v>0</v>
      </c>
      <c r="P267" s="343">
        <v>0</v>
      </c>
      <c r="Q267" s="343">
        <v>0</v>
      </c>
      <c r="R267" s="343">
        <v>0</v>
      </c>
      <c r="S267" s="343">
        <v>0</v>
      </c>
      <c r="T267" s="343">
        <v>425</v>
      </c>
      <c r="U267" s="343">
        <v>0</v>
      </c>
      <c r="V267" s="343">
        <v>425</v>
      </c>
      <c r="W267" s="343">
        <v>0</v>
      </c>
      <c r="X267" s="343">
        <v>148675</v>
      </c>
      <c r="Y267" s="343">
        <v>5400</v>
      </c>
      <c r="Z267" s="343">
        <v>10822</v>
      </c>
      <c r="AA267" s="343">
        <v>8806</v>
      </c>
      <c r="AB267" s="343">
        <v>0</v>
      </c>
      <c r="AC267" s="343">
        <v>0</v>
      </c>
      <c r="AD267" s="343">
        <v>0</v>
      </c>
      <c r="AE267" s="343">
        <v>0</v>
      </c>
      <c r="AF267" s="343">
        <v>0</v>
      </c>
      <c r="AG267" s="343">
        <v>0</v>
      </c>
      <c r="AH267" s="343">
        <v>10822</v>
      </c>
      <c r="AI267" s="343">
        <v>8806</v>
      </c>
      <c r="AJ267" s="343">
        <v>0</v>
      </c>
      <c r="AK267" s="343">
        <v>0</v>
      </c>
      <c r="AL267" s="342" t="s">
        <v>1150</v>
      </c>
      <c r="AM267" s="342" t="s">
        <v>2463</v>
      </c>
      <c r="AN267" s="342" t="s">
        <v>2463</v>
      </c>
    </row>
    <row r="268" spans="1:40">
      <c r="A268" s="342" t="s">
        <v>1156</v>
      </c>
      <c r="B268" s="343">
        <v>30815</v>
      </c>
      <c r="C268" s="343">
        <v>29091</v>
      </c>
      <c r="D268" s="343">
        <v>73219</v>
      </c>
      <c r="E268" s="343">
        <v>23425</v>
      </c>
      <c r="F268" s="343">
        <v>2751</v>
      </c>
      <c r="G268" s="343">
        <v>0</v>
      </c>
      <c r="H268" s="343">
        <v>868</v>
      </c>
      <c r="I268" s="343">
        <v>0</v>
      </c>
      <c r="J268" s="343">
        <v>107653</v>
      </c>
      <c r="K268" s="343">
        <v>52516</v>
      </c>
      <c r="L268" s="343">
        <v>799</v>
      </c>
      <c r="M268" s="343">
        <v>0</v>
      </c>
      <c r="N268" s="343">
        <v>0</v>
      </c>
      <c r="O268" s="343">
        <v>0</v>
      </c>
      <c r="P268" s="343">
        <v>7000</v>
      </c>
      <c r="Q268" s="343">
        <v>0</v>
      </c>
      <c r="R268" s="343">
        <v>0</v>
      </c>
      <c r="S268" s="343">
        <v>0</v>
      </c>
      <c r="T268" s="343">
        <v>0</v>
      </c>
      <c r="U268" s="343">
        <v>0</v>
      </c>
      <c r="V268" s="343">
        <v>7799</v>
      </c>
      <c r="W268" s="343">
        <v>0</v>
      </c>
      <c r="X268" s="343">
        <v>115452</v>
      </c>
      <c r="Y268" s="343">
        <v>52516</v>
      </c>
      <c r="Z268" s="343">
        <v>3734</v>
      </c>
      <c r="AA268" s="343">
        <v>3719</v>
      </c>
      <c r="AB268" s="343">
        <v>0</v>
      </c>
      <c r="AC268" s="343">
        <v>0</v>
      </c>
      <c r="AD268" s="343">
        <v>0</v>
      </c>
      <c r="AE268" s="343">
        <v>0</v>
      </c>
      <c r="AF268" s="343">
        <v>0</v>
      </c>
      <c r="AG268" s="343">
        <v>0</v>
      </c>
      <c r="AH268" s="343">
        <v>3734</v>
      </c>
      <c r="AI268" s="343">
        <v>3719</v>
      </c>
      <c r="AJ268" s="343">
        <v>0</v>
      </c>
      <c r="AK268" s="343">
        <v>0</v>
      </c>
      <c r="AL268" s="342" t="s">
        <v>1154</v>
      </c>
      <c r="AM268" s="342" t="s">
        <v>2463</v>
      </c>
      <c r="AN268" s="342" t="s">
        <v>2463</v>
      </c>
    </row>
    <row r="269" spans="1:40">
      <c r="A269" s="342" t="s">
        <v>1188</v>
      </c>
      <c r="B269" s="343">
        <v>0</v>
      </c>
      <c r="C269" s="343">
        <v>0</v>
      </c>
      <c r="D269" s="343">
        <v>7234</v>
      </c>
      <c r="E269" s="343">
        <v>0</v>
      </c>
      <c r="F269" s="343">
        <v>119</v>
      </c>
      <c r="G269" s="343">
        <v>0</v>
      </c>
      <c r="H269" s="343">
        <v>9</v>
      </c>
      <c r="I269" s="343">
        <v>0</v>
      </c>
      <c r="J269" s="343">
        <v>7362</v>
      </c>
      <c r="K269" s="343">
        <v>0</v>
      </c>
      <c r="L269" s="343">
        <v>0</v>
      </c>
      <c r="M269" s="343">
        <v>0</v>
      </c>
      <c r="N269" s="343">
        <v>0</v>
      </c>
      <c r="O269" s="343">
        <v>0</v>
      </c>
      <c r="P269" s="343">
        <v>0</v>
      </c>
      <c r="Q269" s="343">
        <v>0</v>
      </c>
      <c r="R269" s="343">
        <v>0</v>
      </c>
      <c r="S269" s="343">
        <v>0</v>
      </c>
      <c r="T269" s="343">
        <v>0</v>
      </c>
      <c r="U269" s="343">
        <v>0</v>
      </c>
      <c r="V269" s="343">
        <v>0</v>
      </c>
      <c r="W269" s="343">
        <v>0</v>
      </c>
      <c r="X269" s="343">
        <v>7362</v>
      </c>
      <c r="Y269" s="343">
        <v>0</v>
      </c>
      <c r="Z269" s="343">
        <v>0</v>
      </c>
      <c r="AA269" s="343">
        <v>0</v>
      </c>
      <c r="AB269" s="343">
        <v>0</v>
      </c>
      <c r="AC269" s="343">
        <v>0</v>
      </c>
      <c r="AD269" s="343">
        <v>0</v>
      </c>
      <c r="AE269" s="343">
        <v>0</v>
      </c>
      <c r="AF269" s="343">
        <v>0</v>
      </c>
      <c r="AG269" s="343">
        <v>0</v>
      </c>
      <c r="AH269" s="343">
        <v>0</v>
      </c>
      <c r="AI269" s="343">
        <v>0</v>
      </c>
      <c r="AJ269" s="343">
        <v>0</v>
      </c>
      <c r="AK269" s="343">
        <v>0</v>
      </c>
      <c r="AL269" s="342" t="s">
        <v>1186</v>
      </c>
      <c r="AM269" s="342" t="s">
        <v>2463</v>
      </c>
      <c r="AN269" s="342" t="s">
        <v>2463</v>
      </c>
    </row>
    <row r="270" spans="1:40">
      <c r="A270" s="342" t="s">
        <v>1227</v>
      </c>
      <c r="B270" s="343">
        <v>34922</v>
      </c>
      <c r="C270" s="343">
        <v>2720</v>
      </c>
      <c r="D270" s="343">
        <v>53439</v>
      </c>
      <c r="E270" s="343">
        <v>15045</v>
      </c>
      <c r="F270" s="343">
        <v>2917</v>
      </c>
      <c r="G270" s="343">
        <v>390</v>
      </c>
      <c r="H270" s="343">
        <v>1730</v>
      </c>
      <c r="I270" s="343">
        <v>38</v>
      </c>
      <c r="J270" s="343">
        <v>93008</v>
      </c>
      <c r="K270" s="343">
        <v>18193</v>
      </c>
      <c r="L270" s="343">
        <v>3156</v>
      </c>
      <c r="M270" s="343">
        <v>0</v>
      </c>
      <c r="N270" s="343">
        <v>0</v>
      </c>
      <c r="O270" s="343">
        <v>0</v>
      </c>
      <c r="P270" s="343">
        <v>1</v>
      </c>
      <c r="Q270" s="343">
        <v>0</v>
      </c>
      <c r="R270" s="343">
        <v>0</v>
      </c>
      <c r="S270" s="343">
        <v>0</v>
      </c>
      <c r="T270" s="343">
        <v>0</v>
      </c>
      <c r="U270" s="343">
        <v>0</v>
      </c>
      <c r="V270" s="343">
        <v>3157</v>
      </c>
      <c r="W270" s="343">
        <v>0</v>
      </c>
      <c r="X270" s="343">
        <v>96165</v>
      </c>
      <c r="Y270" s="343">
        <v>18193</v>
      </c>
      <c r="Z270" s="343">
        <v>5149</v>
      </c>
      <c r="AA270" s="343">
        <v>4953</v>
      </c>
      <c r="AB270" s="343">
        <v>0</v>
      </c>
      <c r="AC270" s="343">
        <v>0</v>
      </c>
      <c r="AD270" s="343">
        <v>0</v>
      </c>
      <c r="AE270" s="343">
        <v>0</v>
      </c>
      <c r="AF270" s="343">
        <v>0</v>
      </c>
      <c r="AG270" s="343">
        <v>0</v>
      </c>
      <c r="AH270" s="343">
        <v>5149</v>
      </c>
      <c r="AI270" s="343">
        <v>4953</v>
      </c>
      <c r="AJ270" s="343">
        <v>0</v>
      </c>
      <c r="AK270" s="343">
        <v>0</v>
      </c>
      <c r="AL270" s="342" t="s">
        <v>1225</v>
      </c>
      <c r="AM270" s="342" t="s">
        <v>2463</v>
      </c>
      <c r="AN270" s="342" t="s">
        <v>2463</v>
      </c>
    </row>
    <row r="271" spans="1:40">
      <c r="A271" s="342" t="s">
        <v>1242</v>
      </c>
      <c r="B271" s="343">
        <v>22084</v>
      </c>
      <c r="C271" s="343">
        <v>0</v>
      </c>
      <c r="D271" s="343">
        <v>6385</v>
      </c>
      <c r="E271" s="343">
        <v>0</v>
      </c>
      <c r="F271" s="343">
        <v>198</v>
      </c>
      <c r="G271" s="343">
        <v>0</v>
      </c>
      <c r="H271" s="343">
        <v>605</v>
      </c>
      <c r="I271" s="343">
        <v>0</v>
      </c>
      <c r="J271" s="343">
        <v>29272</v>
      </c>
      <c r="K271" s="343">
        <v>0</v>
      </c>
      <c r="L271" s="343">
        <v>816</v>
      </c>
      <c r="M271" s="343">
        <v>0</v>
      </c>
      <c r="N271" s="343">
        <v>0</v>
      </c>
      <c r="O271" s="343">
        <v>0</v>
      </c>
      <c r="P271" s="343">
        <v>0</v>
      </c>
      <c r="Q271" s="343">
        <v>0</v>
      </c>
      <c r="R271" s="343">
        <v>0</v>
      </c>
      <c r="S271" s="343">
        <v>0</v>
      </c>
      <c r="T271" s="343">
        <v>0</v>
      </c>
      <c r="U271" s="343">
        <v>0</v>
      </c>
      <c r="V271" s="343">
        <v>816</v>
      </c>
      <c r="W271" s="343">
        <v>0</v>
      </c>
      <c r="X271" s="343">
        <v>30088</v>
      </c>
      <c r="Y271" s="343">
        <v>0</v>
      </c>
      <c r="Z271" s="343">
        <v>32827</v>
      </c>
      <c r="AA271" s="343">
        <v>0</v>
      </c>
      <c r="AB271" s="343">
        <v>0</v>
      </c>
      <c r="AC271" s="343">
        <v>0</v>
      </c>
      <c r="AD271" s="343">
        <v>0</v>
      </c>
      <c r="AE271" s="343">
        <v>0</v>
      </c>
      <c r="AF271" s="343">
        <v>0</v>
      </c>
      <c r="AG271" s="343">
        <v>0</v>
      </c>
      <c r="AH271" s="343">
        <v>32827</v>
      </c>
      <c r="AI271" s="343">
        <v>0</v>
      </c>
      <c r="AJ271" s="343">
        <v>0</v>
      </c>
      <c r="AK271" s="343">
        <v>0</v>
      </c>
      <c r="AL271" s="342" t="s">
        <v>1240</v>
      </c>
      <c r="AM271" s="342" t="s">
        <v>2463</v>
      </c>
      <c r="AN271" s="342" t="s">
        <v>2463</v>
      </c>
    </row>
    <row r="272" spans="1:40">
      <c r="A272" s="342" t="s">
        <v>1286</v>
      </c>
      <c r="B272" s="343">
        <v>5350</v>
      </c>
      <c r="C272" s="343">
        <v>5350</v>
      </c>
      <c r="D272" s="343">
        <v>77606</v>
      </c>
      <c r="E272" s="343">
        <v>61597</v>
      </c>
      <c r="F272" s="343">
        <v>67</v>
      </c>
      <c r="G272" s="343">
        <v>0</v>
      </c>
      <c r="H272" s="343">
        <v>166</v>
      </c>
      <c r="I272" s="343">
        <v>0</v>
      </c>
      <c r="J272" s="343">
        <v>83189</v>
      </c>
      <c r="K272" s="343">
        <v>66947</v>
      </c>
      <c r="L272" s="343">
        <v>747</v>
      </c>
      <c r="M272" s="343">
        <v>0</v>
      </c>
      <c r="N272" s="343">
        <v>0</v>
      </c>
      <c r="O272" s="343">
        <v>0</v>
      </c>
      <c r="P272" s="343">
        <v>0</v>
      </c>
      <c r="Q272" s="343">
        <v>0</v>
      </c>
      <c r="R272" s="343">
        <v>0</v>
      </c>
      <c r="S272" s="343">
        <v>0</v>
      </c>
      <c r="T272" s="343">
        <v>0</v>
      </c>
      <c r="U272" s="343">
        <v>0</v>
      </c>
      <c r="V272" s="343">
        <v>747</v>
      </c>
      <c r="W272" s="343">
        <v>0</v>
      </c>
      <c r="X272" s="343">
        <v>83936</v>
      </c>
      <c r="Y272" s="343">
        <v>66947</v>
      </c>
      <c r="Z272" s="343">
        <v>23903</v>
      </c>
      <c r="AA272" s="343">
        <v>23354</v>
      </c>
      <c r="AB272" s="343">
        <v>0</v>
      </c>
      <c r="AC272" s="343">
        <v>0</v>
      </c>
      <c r="AD272" s="343">
        <v>0</v>
      </c>
      <c r="AE272" s="343">
        <v>0</v>
      </c>
      <c r="AF272" s="343">
        <v>0</v>
      </c>
      <c r="AG272" s="343">
        <v>0</v>
      </c>
      <c r="AH272" s="343">
        <v>23903</v>
      </c>
      <c r="AI272" s="343">
        <v>23354</v>
      </c>
      <c r="AJ272" s="343">
        <v>500</v>
      </c>
      <c r="AK272" s="343">
        <v>0</v>
      </c>
      <c r="AL272" s="342" t="s">
        <v>1284</v>
      </c>
      <c r="AM272" s="342" t="s">
        <v>2463</v>
      </c>
      <c r="AN272" s="342" t="s">
        <v>2463</v>
      </c>
    </row>
    <row r="273" spans="1:40">
      <c r="A273" s="342" t="s">
        <v>1358</v>
      </c>
      <c r="B273" s="343">
        <v>0</v>
      </c>
      <c r="C273" s="343">
        <v>0</v>
      </c>
      <c r="D273" s="343">
        <v>18789</v>
      </c>
      <c r="E273" s="343">
        <v>7750</v>
      </c>
      <c r="F273" s="343">
        <v>39</v>
      </c>
      <c r="G273" s="343">
        <v>0</v>
      </c>
      <c r="H273" s="343">
        <v>329</v>
      </c>
      <c r="I273" s="343">
        <v>0</v>
      </c>
      <c r="J273" s="343">
        <v>19157</v>
      </c>
      <c r="K273" s="343">
        <v>7750</v>
      </c>
      <c r="L273" s="343">
        <v>1032</v>
      </c>
      <c r="M273" s="343">
        <v>0</v>
      </c>
      <c r="N273" s="343">
        <v>0</v>
      </c>
      <c r="O273" s="343">
        <v>0</v>
      </c>
      <c r="P273" s="343">
        <v>0</v>
      </c>
      <c r="Q273" s="343">
        <v>0</v>
      </c>
      <c r="R273" s="343">
        <v>0</v>
      </c>
      <c r="S273" s="343">
        <v>0</v>
      </c>
      <c r="T273" s="343">
        <v>0</v>
      </c>
      <c r="U273" s="343">
        <v>0</v>
      </c>
      <c r="V273" s="343">
        <v>1032</v>
      </c>
      <c r="W273" s="343">
        <v>0</v>
      </c>
      <c r="X273" s="343">
        <v>20189</v>
      </c>
      <c r="Y273" s="343">
        <v>7750</v>
      </c>
      <c r="Z273" s="343">
        <v>4839</v>
      </c>
      <c r="AA273" s="343">
        <v>4502</v>
      </c>
      <c r="AB273" s="343">
        <v>0</v>
      </c>
      <c r="AC273" s="343">
        <v>0</v>
      </c>
      <c r="AD273" s="343">
        <v>1900</v>
      </c>
      <c r="AE273" s="343">
        <v>400</v>
      </c>
      <c r="AF273" s="343">
        <v>0</v>
      </c>
      <c r="AG273" s="343">
        <v>0</v>
      </c>
      <c r="AH273" s="343">
        <v>6739</v>
      </c>
      <c r="AI273" s="343">
        <v>4902</v>
      </c>
      <c r="AJ273" s="343">
        <v>0</v>
      </c>
      <c r="AK273" s="343">
        <v>0</v>
      </c>
      <c r="AL273" s="342" t="s">
        <v>1356</v>
      </c>
      <c r="AM273" s="342" t="s">
        <v>2463</v>
      </c>
      <c r="AN273" s="342" t="s">
        <v>2463</v>
      </c>
    </row>
    <row r="274" spans="1:40">
      <c r="A274" s="342" t="s">
        <v>1434</v>
      </c>
      <c r="B274" s="343">
        <v>7334</v>
      </c>
      <c r="C274" s="343">
        <v>6511</v>
      </c>
      <c r="D274" s="343">
        <v>52753</v>
      </c>
      <c r="E274" s="343">
        <v>27379</v>
      </c>
      <c r="F274" s="343">
        <v>2622</v>
      </c>
      <c r="G274" s="343">
        <v>0</v>
      </c>
      <c r="H274" s="343">
        <v>0</v>
      </c>
      <c r="I274" s="343">
        <v>0</v>
      </c>
      <c r="J274" s="343">
        <v>62709</v>
      </c>
      <c r="K274" s="343">
        <v>33890</v>
      </c>
      <c r="L274" s="343">
        <v>2338</v>
      </c>
      <c r="M274" s="343">
        <v>1106</v>
      </c>
      <c r="N274" s="343">
        <v>0</v>
      </c>
      <c r="O274" s="343">
        <v>0</v>
      </c>
      <c r="P274" s="343">
        <v>3445</v>
      </c>
      <c r="Q274" s="343">
        <v>0</v>
      </c>
      <c r="R274" s="343">
        <v>0</v>
      </c>
      <c r="S274" s="343">
        <v>0</v>
      </c>
      <c r="T274" s="343">
        <v>0</v>
      </c>
      <c r="U274" s="343">
        <v>0</v>
      </c>
      <c r="V274" s="343">
        <v>5783</v>
      </c>
      <c r="W274" s="343">
        <v>1106</v>
      </c>
      <c r="X274" s="343">
        <v>68492</v>
      </c>
      <c r="Y274" s="343">
        <v>33890</v>
      </c>
      <c r="Z274" s="343">
        <v>4206</v>
      </c>
      <c r="AA274" s="343">
        <v>4206</v>
      </c>
      <c r="AB274" s="343">
        <v>0</v>
      </c>
      <c r="AC274" s="343">
        <v>0</v>
      </c>
      <c r="AD274" s="343">
        <v>0</v>
      </c>
      <c r="AE274" s="343">
        <v>0</v>
      </c>
      <c r="AF274" s="343">
        <v>0</v>
      </c>
      <c r="AG274" s="343">
        <v>0</v>
      </c>
      <c r="AH274" s="343">
        <v>4206</v>
      </c>
      <c r="AI274" s="343">
        <v>4206</v>
      </c>
      <c r="AJ274" s="343">
        <v>0</v>
      </c>
      <c r="AK274" s="343">
        <v>0</v>
      </c>
      <c r="AL274" s="342" t="s">
        <v>1432</v>
      </c>
      <c r="AM274" s="342" t="s">
        <v>2463</v>
      </c>
      <c r="AN274" s="342" t="s">
        <v>2463</v>
      </c>
    </row>
    <row r="275" spans="1:40">
      <c r="A275" s="342" t="s">
        <v>1480</v>
      </c>
      <c r="B275" s="343">
        <v>15979</v>
      </c>
      <c r="C275" s="343">
        <v>15425</v>
      </c>
      <c r="D275" s="343">
        <v>35186</v>
      </c>
      <c r="E275" s="343">
        <v>20748</v>
      </c>
      <c r="F275" s="343">
        <v>883</v>
      </c>
      <c r="G275" s="343">
        <v>0</v>
      </c>
      <c r="H275" s="343">
        <v>169</v>
      </c>
      <c r="I275" s="343">
        <v>0</v>
      </c>
      <c r="J275" s="343">
        <v>52217</v>
      </c>
      <c r="K275" s="343">
        <v>36173</v>
      </c>
      <c r="L275" s="343">
        <v>1157</v>
      </c>
      <c r="M275" s="343">
        <v>0</v>
      </c>
      <c r="N275" s="343">
        <v>0</v>
      </c>
      <c r="O275" s="343">
        <v>0</v>
      </c>
      <c r="P275" s="343">
        <v>1600</v>
      </c>
      <c r="Q275" s="343">
        <v>0</v>
      </c>
      <c r="R275" s="343">
        <v>0</v>
      </c>
      <c r="S275" s="343">
        <v>0</v>
      </c>
      <c r="T275" s="343">
        <v>0</v>
      </c>
      <c r="U275" s="343">
        <v>0</v>
      </c>
      <c r="V275" s="343">
        <v>2757</v>
      </c>
      <c r="W275" s="343">
        <v>0</v>
      </c>
      <c r="X275" s="343">
        <v>54974</v>
      </c>
      <c r="Y275" s="343">
        <v>36173</v>
      </c>
      <c r="Z275" s="343">
        <v>10320</v>
      </c>
      <c r="AA275" s="343">
        <v>7705</v>
      </c>
      <c r="AB275" s="343">
        <v>0</v>
      </c>
      <c r="AC275" s="343">
        <v>0</v>
      </c>
      <c r="AD275" s="343">
        <v>0</v>
      </c>
      <c r="AE275" s="343">
        <v>0</v>
      </c>
      <c r="AF275" s="343">
        <v>0</v>
      </c>
      <c r="AG275" s="343">
        <v>0</v>
      </c>
      <c r="AH275" s="343">
        <v>10320</v>
      </c>
      <c r="AI275" s="343">
        <v>7705</v>
      </c>
      <c r="AJ275" s="343">
        <v>0</v>
      </c>
      <c r="AK275" s="343">
        <v>0</v>
      </c>
      <c r="AL275" s="342" t="s">
        <v>1478</v>
      </c>
      <c r="AM275" s="342" t="s">
        <v>2463</v>
      </c>
      <c r="AN275" s="342" t="s">
        <v>2463</v>
      </c>
    </row>
    <row r="276" spans="1:40">
      <c r="A276" s="342" t="s">
        <v>1549</v>
      </c>
      <c r="B276" s="343">
        <v>2510</v>
      </c>
      <c r="C276" s="343">
        <v>0</v>
      </c>
      <c r="D276" s="343">
        <v>47400</v>
      </c>
      <c r="E276" s="343">
        <v>33151</v>
      </c>
      <c r="F276" s="343">
        <v>1710</v>
      </c>
      <c r="G276" s="343">
        <v>1164</v>
      </c>
      <c r="H276" s="343">
        <v>0</v>
      </c>
      <c r="I276" s="343">
        <v>0</v>
      </c>
      <c r="J276" s="343">
        <v>51620</v>
      </c>
      <c r="K276" s="343">
        <v>34315</v>
      </c>
      <c r="L276" s="343">
        <v>602</v>
      </c>
      <c r="M276" s="343">
        <v>0</v>
      </c>
      <c r="N276" s="343">
        <v>0</v>
      </c>
      <c r="O276" s="343">
        <v>0</v>
      </c>
      <c r="P276" s="343">
        <v>21</v>
      </c>
      <c r="Q276" s="343">
        <v>0</v>
      </c>
      <c r="R276" s="343">
        <v>0</v>
      </c>
      <c r="S276" s="343">
        <v>0</v>
      </c>
      <c r="T276" s="343">
        <v>0</v>
      </c>
      <c r="U276" s="343">
        <v>0</v>
      </c>
      <c r="V276" s="343">
        <v>623</v>
      </c>
      <c r="W276" s="343">
        <v>0</v>
      </c>
      <c r="X276" s="343">
        <v>52243</v>
      </c>
      <c r="Y276" s="343">
        <v>34315</v>
      </c>
      <c r="Z276" s="343">
        <v>7495</v>
      </c>
      <c r="AA276" s="343">
        <v>7495</v>
      </c>
      <c r="AB276" s="343">
        <v>0</v>
      </c>
      <c r="AC276" s="343">
        <v>0</v>
      </c>
      <c r="AD276" s="343">
        <v>74</v>
      </c>
      <c r="AE276" s="343">
        <v>0</v>
      </c>
      <c r="AF276" s="343">
        <v>0</v>
      </c>
      <c r="AG276" s="343">
        <v>0</v>
      </c>
      <c r="AH276" s="343">
        <v>7569</v>
      </c>
      <c r="AI276" s="343">
        <v>7495</v>
      </c>
      <c r="AJ276" s="343">
        <v>0</v>
      </c>
      <c r="AK276" s="343">
        <v>0</v>
      </c>
      <c r="AL276" s="342" t="s">
        <v>1547</v>
      </c>
      <c r="AM276" s="342" t="s">
        <v>2463</v>
      </c>
      <c r="AN276" s="342" t="s">
        <v>2463</v>
      </c>
    </row>
    <row r="277" spans="1:40">
      <c r="A277" s="342" t="s">
        <v>1555</v>
      </c>
      <c r="B277" s="343">
        <v>3566</v>
      </c>
      <c r="C277" s="343">
        <v>3566</v>
      </c>
      <c r="D277" s="343">
        <v>40783</v>
      </c>
      <c r="E277" s="343">
        <v>18199</v>
      </c>
      <c r="F277" s="343">
        <v>763</v>
      </c>
      <c r="G277" s="343">
        <v>149</v>
      </c>
      <c r="H277" s="343">
        <v>292</v>
      </c>
      <c r="I277" s="343">
        <v>143</v>
      </c>
      <c r="J277" s="343">
        <v>45404</v>
      </c>
      <c r="K277" s="343">
        <v>22057</v>
      </c>
      <c r="L277" s="343">
        <v>902</v>
      </c>
      <c r="M277" s="343">
        <v>902</v>
      </c>
      <c r="N277" s="343">
        <v>0</v>
      </c>
      <c r="O277" s="343">
        <v>0</v>
      </c>
      <c r="P277" s="343">
        <v>0</v>
      </c>
      <c r="Q277" s="343">
        <v>0</v>
      </c>
      <c r="R277" s="343">
        <v>0</v>
      </c>
      <c r="S277" s="343">
        <v>0</v>
      </c>
      <c r="T277" s="343">
        <v>0</v>
      </c>
      <c r="U277" s="343">
        <v>0</v>
      </c>
      <c r="V277" s="343">
        <v>902</v>
      </c>
      <c r="W277" s="343">
        <v>902</v>
      </c>
      <c r="X277" s="343">
        <v>46306</v>
      </c>
      <c r="Y277" s="343">
        <v>22057</v>
      </c>
      <c r="Z277" s="343">
        <v>17475</v>
      </c>
      <c r="AA277" s="343">
        <v>5881</v>
      </c>
      <c r="AB277" s="343">
        <v>0</v>
      </c>
      <c r="AC277" s="343">
        <v>0</v>
      </c>
      <c r="AD277" s="343">
        <v>0</v>
      </c>
      <c r="AE277" s="343">
        <v>0</v>
      </c>
      <c r="AF277" s="343">
        <v>0</v>
      </c>
      <c r="AG277" s="343">
        <v>0</v>
      </c>
      <c r="AH277" s="343">
        <v>17475</v>
      </c>
      <c r="AI277" s="343">
        <v>5881</v>
      </c>
      <c r="AJ277" s="343">
        <v>0</v>
      </c>
      <c r="AK277" s="343">
        <v>0</v>
      </c>
      <c r="AL277" s="342" t="s">
        <v>1553</v>
      </c>
      <c r="AM277" s="342" t="s">
        <v>2463</v>
      </c>
      <c r="AN277" s="342" t="s">
        <v>2463</v>
      </c>
    </row>
    <row r="278" spans="1:40">
      <c r="A278" s="342" t="s">
        <v>1561</v>
      </c>
      <c r="B278" s="343">
        <v>9785</v>
      </c>
      <c r="C278" s="343">
        <v>0</v>
      </c>
      <c r="D278" s="343">
        <v>39556</v>
      </c>
      <c r="E278" s="343">
        <v>25084</v>
      </c>
      <c r="F278" s="343">
        <v>2110</v>
      </c>
      <c r="G278" s="343">
        <v>0</v>
      </c>
      <c r="H278" s="343">
        <v>0</v>
      </c>
      <c r="I278" s="343">
        <v>0</v>
      </c>
      <c r="J278" s="343">
        <v>51451</v>
      </c>
      <c r="K278" s="343">
        <v>25084</v>
      </c>
      <c r="L278" s="343">
        <v>791</v>
      </c>
      <c r="M278" s="343">
        <v>9</v>
      </c>
      <c r="N278" s="343">
        <v>0</v>
      </c>
      <c r="O278" s="343">
        <v>0</v>
      </c>
      <c r="P278" s="343">
        <v>10220</v>
      </c>
      <c r="Q278" s="343">
        <v>0</v>
      </c>
      <c r="R278" s="343">
        <v>0</v>
      </c>
      <c r="S278" s="343">
        <v>0</v>
      </c>
      <c r="T278" s="343">
        <v>0</v>
      </c>
      <c r="U278" s="343">
        <v>0</v>
      </c>
      <c r="V278" s="343">
        <v>11011</v>
      </c>
      <c r="W278" s="343">
        <v>9</v>
      </c>
      <c r="X278" s="343">
        <v>62462</v>
      </c>
      <c r="Y278" s="343">
        <v>25084</v>
      </c>
      <c r="Z278" s="343">
        <v>3930</v>
      </c>
      <c r="AA278" s="343">
        <v>3930</v>
      </c>
      <c r="AB278" s="343">
        <v>0</v>
      </c>
      <c r="AC278" s="343">
        <v>0</v>
      </c>
      <c r="AD278" s="343">
        <v>9454</v>
      </c>
      <c r="AE278" s="343">
        <v>0</v>
      </c>
      <c r="AF278" s="343">
        <v>0</v>
      </c>
      <c r="AG278" s="343">
        <v>0</v>
      </c>
      <c r="AH278" s="343">
        <v>13384</v>
      </c>
      <c r="AI278" s="343">
        <v>3930</v>
      </c>
      <c r="AJ278" s="343">
        <v>0</v>
      </c>
      <c r="AK278" s="343">
        <v>0</v>
      </c>
      <c r="AL278" s="342" t="s">
        <v>1559</v>
      </c>
      <c r="AM278" s="342" t="s">
        <v>2463</v>
      </c>
      <c r="AN278" s="342" t="s">
        <v>2463</v>
      </c>
    </row>
    <row r="279" spans="1:40">
      <c r="A279" s="342" t="s">
        <v>1576</v>
      </c>
      <c r="B279" s="343">
        <v>4277</v>
      </c>
      <c r="C279" s="343">
        <v>4245</v>
      </c>
      <c r="D279" s="343">
        <v>77575</v>
      </c>
      <c r="E279" s="343">
        <v>61246</v>
      </c>
      <c r="F279" s="343">
        <v>706</v>
      </c>
      <c r="G279" s="343">
        <v>0</v>
      </c>
      <c r="H279" s="343">
        <v>1106</v>
      </c>
      <c r="I279" s="343">
        <v>0</v>
      </c>
      <c r="J279" s="343">
        <v>83664</v>
      </c>
      <c r="K279" s="343">
        <v>65491</v>
      </c>
      <c r="L279" s="343">
        <v>1257</v>
      </c>
      <c r="M279" s="343">
        <v>0</v>
      </c>
      <c r="N279" s="343">
        <v>0</v>
      </c>
      <c r="O279" s="343">
        <v>0</v>
      </c>
      <c r="P279" s="343">
        <v>0</v>
      </c>
      <c r="Q279" s="343">
        <v>0</v>
      </c>
      <c r="R279" s="343">
        <v>0</v>
      </c>
      <c r="S279" s="343">
        <v>0</v>
      </c>
      <c r="T279" s="343">
        <v>0</v>
      </c>
      <c r="U279" s="343">
        <v>0</v>
      </c>
      <c r="V279" s="343">
        <v>1257</v>
      </c>
      <c r="W279" s="343">
        <v>0</v>
      </c>
      <c r="X279" s="343">
        <v>84921</v>
      </c>
      <c r="Y279" s="343">
        <v>65491</v>
      </c>
      <c r="Z279" s="343">
        <v>5767</v>
      </c>
      <c r="AA279" s="343">
        <v>5767</v>
      </c>
      <c r="AB279" s="343">
        <v>0</v>
      </c>
      <c r="AC279" s="343">
        <v>0</v>
      </c>
      <c r="AD279" s="343">
        <v>206</v>
      </c>
      <c r="AE279" s="343">
        <v>0</v>
      </c>
      <c r="AF279" s="343">
        <v>0</v>
      </c>
      <c r="AG279" s="343">
        <v>0</v>
      </c>
      <c r="AH279" s="343">
        <v>5973</v>
      </c>
      <c r="AI279" s="343">
        <v>5767</v>
      </c>
      <c r="AJ279" s="343">
        <v>0</v>
      </c>
      <c r="AK279" s="343">
        <v>0</v>
      </c>
      <c r="AL279" s="342" t="s">
        <v>1574</v>
      </c>
      <c r="AM279" s="342" t="s">
        <v>2463</v>
      </c>
      <c r="AN279" s="342" t="s">
        <v>2463</v>
      </c>
    </row>
    <row r="280" spans="1:40">
      <c r="A280" s="342" t="s">
        <v>1582</v>
      </c>
      <c r="B280" s="343">
        <v>7027</v>
      </c>
      <c r="C280" s="343">
        <v>5322</v>
      </c>
      <c r="D280" s="343">
        <v>5129</v>
      </c>
      <c r="E280" s="343">
        <v>0</v>
      </c>
      <c r="F280" s="343">
        <v>1631</v>
      </c>
      <c r="G280" s="343">
        <v>267</v>
      </c>
      <c r="H280" s="343">
        <v>0</v>
      </c>
      <c r="I280" s="343">
        <v>0</v>
      </c>
      <c r="J280" s="343">
        <v>13787</v>
      </c>
      <c r="K280" s="343">
        <v>5589</v>
      </c>
      <c r="L280" s="343">
        <v>769</v>
      </c>
      <c r="M280" s="343">
        <v>0</v>
      </c>
      <c r="N280" s="343">
        <v>0</v>
      </c>
      <c r="O280" s="343">
        <v>0</v>
      </c>
      <c r="P280" s="343">
        <v>0</v>
      </c>
      <c r="Q280" s="343">
        <v>0</v>
      </c>
      <c r="R280" s="343">
        <v>0</v>
      </c>
      <c r="S280" s="343">
        <v>0</v>
      </c>
      <c r="T280" s="343">
        <v>0</v>
      </c>
      <c r="U280" s="343">
        <v>0</v>
      </c>
      <c r="V280" s="343">
        <v>769</v>
      </c>
      <c r="W280" s="343">
        <v>0</v>
      </c>
      <c r="X280" s="343">
        <v>14556</v>
      </c>
      <c r="Y280" s="343">
        <v>5589</v>
      </c>
      <c r="Z280" s="343">
        <v>1272</v>
      </c>
      <c r="AA280" s="343">
        <v>1272</v>
      </c>
      <c r="AB280" s="343">
        <v>0</v>
      </c>
      <c r="AC280" s="343">
        <v>0</v>
      </c>
      <c r="AD280" s="343">
        <v>0</v>
      </c>
      <c r="AE280" s="343">
        <v>0</v>
      </c>
      <c r="AF280" s="343">
        <v>0</v>
      </c>
      <c r="AG280" s="343">
        <v>0</v>
      </c>
      <c r="AH280" s="343">
        <v>1272</v>
      </c>
      <c r="AI280" s="343">
        <v>1272</v>
      </c>
      <c r="AJ280" s="343">
        <v>0</v>
      </c>
      <c r="AK280" s="343">
        <v>0</v>
      </c>
      <c r="AL280" s="342" t="s">
        <v>1580</v>
      </c>
      <c r="AM280" s="342" t="s">
        <v>2463</v>
      </c>
      <c r="AN280" s="342" t="s">
        <v>2463</v>
      </c>
    </row>
    <row r="281" spans="1:40">
      <c r="A281" s="342" t="s">
        <v>1597</v>
      </c>
      <c r="B281" s="343">
        <v>6305</v>
      </c>
      <c r="C281" s="343">
        <v>6302</v>
      </c>
      <c r="D281" s="343">
        <v>38823</v>
      </c>
      <c r="E281" s="343">
        <v>27250</v>
      </c>
      <c r="F281" s="343">
        <v>7871</v>
      </c>
      <c r="G281" s="343">
        <v>54</v>
      </c>
      <c r="H281" s="343">
        <v>0</v>
      </c>
      <c r="I281" s="343">
        <v>0</v>
      </c>
      <c r="J281" s="343">
        <v>52999</v>
      </c>
      <c r="K281" s="343">
        <v>33606</v>
      </c>
      <c r="L281" s="343">
        <v>1281</v>
      </c>
      <c r="M281" s="343">
        <v>0</v>
      </c>
      <c r="N281" s="343">
        <v>1281</v>
      </c>
      <c r="O281" s="343">
        <v>0</v>
      </c>
      <c r="P281" s="343">
        <v>2383</v>
      </c>
      <c r="Q281" s="343">
        <v>2299</v>
      </c>
      <c r="R281" s="343">
        <v>0</v>
      </c>
      <c r="S281" s="343">
        <v>0</v>
      </c>
      <c r="T281" s="343">
        <v>31</v>
      </c>
      <c r="U281" s="343">
        <v>0</v>
      </c>
      <c r="V281" s="343">
        <v>3695</v>
      </c>
      <c r="W281" s="343">
        <v>2299</v>
      </c>
      <c r="X281" s="343">
        <v>56694</v>
      </c>
      <c r="Y281" s="343">
        <v>33606</v>
      </c>
      <c r="Z281" s="343">
        <v>8951</v>
      </c>
      <c r="AA281" s="343">
        <v>8140</v>
      </c>
      <c r="AB281" s="343">
        <v>0</v>
      </c>
      <c r="AC281" s="343">
        <v>0</v>
      </c>
      <c r="AD281" s="343">
        <v>0</v>
      </c>
      <c r="AE281" s="343">
        <v>0</v>
      </c>
      <c r="AF281" s="343">
        <v>0</v>
      </c>
      <c r="AG281" s="343">
        <v>0</v>
      </c>
      <c r="AH281" s="343">
        <v>8951</v>
      </c>
      <c r="AI281" s="343">
        <v>8140</v>
      </c>
      <c r="AJ281" s="343">
        <v>0</v>
      </c>
      <c r="AK281" s="343">
        <v>0</v>
      </c>
      <c r="AL281" s="342" t="s">
        <v>1595</v>
      </c>
      <c r="AM281" s="342" t="s">
        <v>2463</v>
      </c>
      <c r="AN281" s="342" t="s">
        <v>2463</v>
      </c>
    </row>
    <row r="282" spans="1:40">
      <c r="A282" s="342" t="s">
        <v>1618</v>
      </c>
      <c r="B282" s="343">
        <v>8596</v>
      </c>
      <c r="C282" s="343">
        <v>8596</v>
      </c>
      <c r="D282" s="343">
        <v>27243</v>
      </c>
      <c r="E282" s="343">
        <v>11671</v>
      </c>
      <c r="F282" s="343">
        <v>705</v>
      </c>
      <c r="G282" s="343">
        <v>152</v>
      </c>
      <c r="H282" s="343">
        <v>304</v>
      </c>
      <c r="I282" s="343">
        <v>0</v>
      </c>
      <c r="J282" s="343">
        <v>36848</v>
      </c>
      <c r="K282" s="343">
        <v>20419</v>
      </c>
      <c r="L282" s="343">
        <v>1102</v>
      </c>
      <c r="M282" s="343">
        <v>0</v>
      </c>
      <c r="N282" s="343">
        <v>0</v>
      </c>
      <c r="O282" s="343">
        <v>0</v>
      </c>
      <c r="P282" s="343">
        <v>0</v>
      </c>
      <c r="Q282" s="343">
        <v>0</v>
      </c>
      <c r="R282" s="343">
        <v>0</v>
      </c>
      <c r="S282" s="343">
        <v>0</v>
      </c>
      <c r="T282" s="343">
        <v>0</v>
      </c>
      <c r="U282" s="343">
        <v>0</v>
      </c>
      <c r="V282" s="343">
        <v>1102</v>
      </c>
      <c r="W282" s="343">
        <v>0</v>
      </c>
      <c r="X282" s="343">
        <v>37950</v>
      </c>
      <c r="Y282" s="343">
        <v>20419</v>
      </c>
      <c r="Z282" s="343">
        <v>4605</v>
      </c>
      <c r="AA282" s="343">
        <v>4555</v>
      </c>
      <c r="AB282" s="343">
        <v>0</v>
      </c>
      <c r="AC282" s="343">
        <v>0</v>
      </c>
      <c r="AD282" s="343">
        <v>8</v>
      </c>
      <c r="AE282" s="343">
        <v>0</v>
      </c>
      <c r="AF282" s="343">
        <v>0</v>
      </c>
      <c r="AG282" s="343">
        <v>0</v>
      </c>
      <c r="AH282" s="343">
        <v>4613</v>
      </c>
      <c r="AI282" s="343">
        <v>4555</v>
      </c>
      <c r="AJ282" s="343">
        <v>0</v>
      </c>
      <c r="AK282" s="343">
        <v>0</v>
      </c>
      <c r="AL282" s="342" t="s">
        <v>1616</v>
      </c>
      <c r="AM282" s="342" t="s">
        <v>2463</v>
      </c>
      <c r="AN282" s="342" t="s">
        <v>2463</v>
      </c>
    </row>
    <row r="283" spans="1:40">
      <c r="A283" s="342" t="s">
        <v>1627</v>
      </c>
      <c r="B283" s="343">
        <v>3710</v>
      </c>
      <c r="C283" s="343">
        <v>3710</v>
      </c>
      <c r="D283" s="343">
        <v>47716</v>
      </c>
      <c r="E283" s="343">
        <v>39970</v>
      </c>
      <c r="F283" s="343">
        <v>550</v>
      </c>
      <c r="G283" s="343">
        <v>0</v>
      </c>
      <c r="H283" s="343">
        <v>848</v>
      </c>
      <c r="I283" s="343">
        <v>0</v>
      </c>
      <c r="J283" s="343">
        <v>52824</v>
      </c>
      <c r="K283" s="343">
        <v>43680</v>
      </c>
      <c r="L283" s="343">
        <v>663</v>
      </c>
      <c r="M283" s="343">
        <v>0</v>
      </c>
      <c r="N283" s="343">
        <v>0</v>
      </c>
      <c r="O283" s="343">
        <v>0</v>
      </c>
      <c r="P283" s="343">
        <v>23226</v>
      </c>
      <c r="Q283" s="343">
        <v>0</v>
      </c>
      <c r="R283" s="343">
        <v>0</v>
      </c>
      <c r="S283" s="343">
        <v>0</v>
      </c>
      <c r="T283" s="343">
        <v>0</v>
      </c>
      <c r="U283" s="343">
        <v>0</v>
      </c>
      <c r="V283" s="343">
        <v>23889</v>
      </c>
      <c r="W283" s="343">
        <v>0</v>
      </c>
      <c r="X283" s="343">
        <v>76713</v>
      </c>
      <c r="Y283" s="343">
        <v>43680</v>
      </c>
      <c r="Z283" s="343">
        <v>7523</v>
      </c>
      <c r="AA283" s="343">
        <v>7428</v>
      </c>
      <c r="AB283" s="343">
        <v>0</v>
      </c>
      <c r="AC283" s="343">
        <v>0</v>
      </c>
      <c r="AD283" s="343">
        <v>0</v>
      </c>
      <c r="AE283" s="343">
        <v>0</v>
      </c>
      <c r="AF283" s="343">
        <v>0</v>
      </c>
      <c r="AG283" s="343">
        <v>0</v>
      </c>
      <c r="AH283" s="343">
        <v>7523</v>
      </c>
      <c r="AI283" s="343">
        <v>7428</v>
      </c>
      <c r="AJ283" s="343">
        <v>0</v>
      </c>
      <c r="AK283" s="343">
        <v>0</v>
      </c>
      <c r="AL283" s="342" t="s">
        <v>1625</v>
      </c>
      <c r="AM283" s="342" t="s">
        <v>2463</v>
      </c>
      <c r="AN283" s="342" t="s">
        <v>2463</v>
      </c>
    </row>
    <row r="284" spans="1:40">
      <c r="A284" s="342" t="s">
        <v>1651</v>
      </c>
      <c r="B284" s="343">
        <v>35</v>
      </c>
      <c r="C284" s="343">
        <v>35</v>
      </c>
      <c r="D284" s="343">
        <v>46626</v>
      </c>
      <c r="E284" s="343">
        <v>35010</v>
      </c>
      <c r="F284" s="343">
        <v>1639</v>
      </c>
      <c r="G284" s="343">
        <v>0</v>
      </c>
      <c r="H284" s="343">
        <v>0</v>
      </c>
      <c r="I284" s="343">
        <v>0</v>
      </c>
      <c r="J284" s="343">
        <v>48300</v>
      </c>
      <c r="K284" s="343">
        <v>35045</v>
      </c>
      <c r="L284" s="343">
        <v>0</v>
      </c>
      <c r="M284" s="343">
        <v>0</v>
      </c>
      <c r="N284" s="343">
        <v>0</v>
      </c>
      <c r="O284" s="343">
        <v>0</v>
      </c>
      <c r="P284" s="343">
        <v>0</v>
      </c>
      <c r="Q284" s="343">
        <v>0</v>
      </c>
      <c r="R284" s="343">
        <v>0</v>
      </c>
      <c r="S284" s="343">
        <v>0</v>
      </c>
      <c r="T284" s="343">
        <v>0</v>
      </c>
      <c r="U284" s="343">
        <v>0</v>
      </c>
      <c r="V284" s="343">
        <v>0</v>
      </c>
      <c r="W284" s="343">
        <v>0</v>
      </c>
      <c r="X284" s="343">
        <v>48300</v>
      </c>
      <c r="Y284" s="343">
        <v>35045</v>
      </c>
      <c r="Z284" s="343">
        <v>26561</v>
      </c>
      <c r="AA284" s="343">
        <v>12959</v>
      </c>
      <c r="AB284" s="343">
        <v>0</v>
      </c>
      <c r="AC284" s="343">
        <v>0</v>
      </c>
      <c r="AD284" s="343">
        <v>0</v>
      </c>
      <c r="AE284" s="343">
        <v>0</v>
      </c>
      <c r="AF284" s="343">
        <v>0</v>
      </c>
      <c r="AG284" s="343">
        <v>0</v>
      </c>
      <c r="AH284" s="343">
        <v>26561</v>
      </c>
      <c r="AI284" s="343">
        <v>12959</v>
      </c>
      <c r="AJ284" s="343">
        <v>0</v>
      </c>
      <c r="AK284" s="343">
        <v>0</v>
      </c>
      <c r="AL284" s="342" t="s">
        <v>1649</v>
      </c>
      <c r="AM284" s="342" t="s">
        <v>2463</v>
      </c>
      <c r="AN284" s="342" t="s">
        <v>2463</v>
      </c>
    </row>
    <row r="285" spans="1:40">
      <c r="A285" s="342" t="s">
        <v>1654</v>
      </c>
      <c r="B285" s="343">
        <v>5346</v>
      </c>
      <c r="C285" s="343">
        <v>1</v>
      </c>
      <c r="D285" s="343">
        <v>63983</v>
      </c>
      <c r="E285" s="343">
        <v>34225</v>
      </c>
      <c r="F285" s="343">
        <v>11335</v>
      </c>
      <c r="G285" s="343">
        <v>4631</v>
      </c>
      <c r="H285" s="343">
        <v>108</v>
      </c>
      <c r="I285" s="343">
        <v>15</v>
      </c>
      <c r="J285" s="343">
        <v>80772</v>
      </c>
      <c r="K285" s="343">
        <v>38872</v>
      </c>
      <c r="L285" s="343">
        <v>508</v>
      </c>
      <c r="M285" s="343">
        <v>0</v>
      </c>
      <c r="N285" s="343">
        <v>0</v>
      </c>
      <c r="O285" s="343">
        <v>0</v>
      </c>
      <c r="P285" s="343">
        <v>0</v>
      </c>
      <c r="Q285" s="343">
        <v>0</v>
      </c>
      <c r="R285" s="343">
        <v>0</v>
      </c>
      <c r="S285" s="343">
        <v>0</v>
      </c>
      <c r="T285" s="343">
        <v>0</v>
      </c>
      <c r="U285" s="343">
        <v>0</v>
      </c>
      <c r="V285" s="343">
        <v>508</v>
      </c>
      <c r="W285" s="343">
        <v>0</v>
      </c>
      <c r="X285" s="343">
        <v>81280</v>
      </c>
      <c r="Y285" s="343">
        <v>38872</v>
      </c>
      <c r="Z285" s="343">
        <v>1873</v>
      </c>
      <c r="AA285" s="343">
        <v>1865</v>
      </c>
      <c r="AB285" s="343">
        <v>0</v>
      </c>
      <c r="AC285" s="343">
        <v>0</v>
      </c>
      <c r="AD285" s="343">
        <v>0</v>
      </c>
      <c r="AE285" s="343">
        <v>0</v>
      </c>
      <c r="AF285" s="343">
        <v>0</v>
      </c>
      <c r="AG285" s="343">
        <v>0</v>
      </c>
      <c r="AH285" s="343">
        <v>1873</v>
      </c>
      <c r="AI285" s="343">
        <v>1865</v>
      </c>
      <c r="AJ285" s="343">
        <v>0</v>
      </c>
      <c r="AK285" s="343">
        <v>0</v>
      </c>
      <c r="AL285" s="342" t="s">
        <v>1652</v>
      </c>
      <c r="AM285" s="342" t="s">
        <v>2463</v>
      </c>
      <c r="AN285" s="342" t="s">
        <v>2463</v>
      </c>
    </row>
    <row r="286" spans="1:40">
      <c r="A286" s="342" t="s">
        <v>1672</v>
      </c>
      <c r="B286" s="343">
        <v>1601</v>
      </c>
      <c r="C286" s="343">
        <v>0</v>
      </c>
      <c r="D286" s="343">
        <v>23269</v>
      </c>
      <c r="E286" s="343">
        <v>0</v>
      </c>
      <c r="F286" s="343">
        <v>6525</v>
      </c>
      <c r="G286" s="343">
        <v>0</v>
      </c>
      <c r="H286" s="343">
        <v>967</v>
      </c>
      <c r="I286" s="343">
        <v>0</v>
      </c>
      <c r="J286" s="343">
        <v>32362</v>
      </c>
      <c r="K286" s="343">
        <v>0</v>
      </c>
      <c r="L286" s="343">
        <v>6421</v>
      </c>
      <c r="M286" s="343">
        <v>5630</v>
      </c>
      <c r="N286" s="343">
        <v>0</v>
      </c>
      <c r="O286" s="343">
        <v>0</v>
      </c>
      <c r="P286" s="343">
        <v>0</v>
      </c>
      <c r="Q286" s="343">
        <v>0</v>
      </c>
      <c r="R286" s="343">
        <v>0</v>
      </c>
      <c r="S286" s="343">
        <v>0</v>
      </c>
      <c r="T286" s="343">
        <v>0</v>
      </c>
      <c r="U286" s="343">
        <v>0</v>
      </c>
      <c r="V286" s="343">
        <v>6421</v>
      </c>
      <c r="W286" s="343">
        <v>5630</v>
      </c>
      <c r="X286" s="343">
        <v>38783</v>
      </c>
      <c r="Y286" s="343">
        <v>0</v>
      </c>
      <c r="Z286" s="343">
        <v>1729</v>
      </c>
      <c r="AA286" s="343">
        <v>1729</v>
      </c>
      <c r="AB286" s="343">
        <v>0</v>
      </c>
      <c r="AC286" s="343">
        <v>0</v>
      </c>
      <c r="AD286" s="343">
        <v>0</v>
      </c>
      <c r="AE286" s="343">
        <v>0</v>
      </c>
      <c r="AF286" s="343">
        <v>0</v>
      </c>
      <c r="AG286" s="343">
        <v>0</v>
      </c>
      <c r="AH286" s="343">
        <v>1729</v>
      </c>
      <c r="AI286" s="343">
        <v>1729</v>
      </c>
      <c r="AJ286" s="343">
        <v>0</v>
      </c>
      <c r="AK286" s="343">
        <v>0</v>
      </c>
      <c r="AL286" s="342" t="s">
        <v>1670</v>
      </c>
      <c r="AM286" s="342" t="s">
        <v>2463</v>
      </c>
      <c r="AN286" s="342" t="s">
        <v>2463</v>
      </c>
    </row>
    <row r="287" spans="1:40">
      <c r="A287" s="342" t="s">
        <v>1684</v>
      </c>
      <c r="B287" s="343">
        <v>9800</v>
      </c>
      <c r="C287" s="343">
        <v>46</v>
      </c>
      <c r="D287" s="343">
        <v>31865</v>
      </c>
      <c r="E287" s="343">
        <v>10917</v>
      </c>
      <c r="F287" s="343">
        <v>2304</v>
      </c>
      <c r="G287" s="343">
        <v>0</v>
      </c>
      <c r="H287" s="343">
        <v>554</v>
      </c>
      <c r="I287" s="343">
        <v>0</v>
      </c>
      <c r="J287" s="343">
        <v>44523</v>
      </c>
      <c r="K287" s="343">
        <v>10963</v>
      </c>
      <c r="L287" s="343">
        <v>1447</v>
      </c>
      <c r="M287" s="343">
        <v>0</v>
      </c>
      <c r="N287" s="343">
        <v>0</v>
      </c>
      <c r="O287" s="343">
        <v>0</v>
      </c>
      <c r="P287" s="343">
        <v>0</v>
      </c>
      <c r="Q287" s="343">
        <v>0</v>
      </c>
      <c r="R287" s="343">
        <v>0</v>
      </c>
      <c r="S287" s="343">
        <v>0</v>
      </c>
      <c r="T287" s="343">
        <v>0</v>
      </c>
      <c r="U287" s="343">
        <v>0</v>
      </c>
      <c r="V287" s="343">
        <v>1447</v>
      </c>
      <c r="W287" s="343">
        <v>0</v>
      </c>
      <c r="X287" s="343">
        <v>45970</v>
      </c>
      <c r="Y287" s="343">
        <v>10963</v>
      </c>
      <c r="Z287" s="343">
        <v>6617</v>
      </c>
      <c r="AA287" s="343">
        <v>6617</v>
      </c>
      <c r="AB287" s="343">
        <v>0</v>
      </c>
      <c r="AC287" s="343">
        <v>0</v>
      </c>
      <c r="AD287" s="343">
        <v>0</v>
      </c>
      <c r="AE287" s="343">
        <v>0</v>
      </c>
      <c r="AF287" s="343">
        <v>0</v>
      </c>
      <c r="AG287" s="343">
        <v>0</v>
      </c>
      <c r="AH287" s="343">
        <v>6617</v>
      </c>
      <c r="AI287" s="343">
        <v>6617</v>
      </c>
      <c r="AJ287" s="343">
        <v>0</v>
      </c>
      <c r="AK287" s="343">
        <v>0</v>
      </c>
      <c r="AL287" s="342" t="s">
        <v>1682</v>
      </c>
      <c r="AM287" s="342" t="s">
        <v>2463</v>
      </c>
      <c r="AN287" s="342" t="s">
        <v>2463</v>
      </c>
    </row>
    <row r="288" spans="1:40">
      <c r="A288" s="342" t="s">
        <v>1719</v>
      </c>
      <c r="B288" s="343">
        <v>27</v>
      </c>
      <c r="C288" s="343">
        <v>0</v>
      </c>
      <c r="D288" s="343">
        <v>28684</v>
      </c>
      <c r="E288" s="343">
        <v>22692</v>
      </c>
      <c r="F288" s="343">
        <v>237</v>
      </c>
      <c r="G288" s="343">
        <v>0</v>
      </c>
      <c r="H288" s="343">
        <v>20</v>
      </c>
      <c r="I288" s="343">
        <v>18</v>
      </c>
      <c r="J288" s="343">
        <v>28968</v>
      </c>
      <c r="K288" s="343">
        <v>22710</v>
      </c>
      <c r="L288" s="343">
        <v>435</v>
      </c>
      <c r="M288" s="343">
        <v>0</v>
      </c>
      <c r="N288" s="343">
        <v>0</v>
      </c>
      <c r="O288" s="343">
        <v>0</v>
      </c>
      <c r="P288" s="343">
        <v>0</v>
      </c>
      <c r="Q288" s="343">
        <v>0</v>
      </c>
      <c r="R288" s="343">
        <v>0</v>
      </c>
      <c r="S288" s="343">
        <v>0</v>
      </c>
      <c r="T288" s="343">
        <v>0</v>
      </c>
      <c r="U288" s="343">
        <v>0</v>
      </c>
      <c r="V288" s="343">
        <v>435</v>
      </c>
      <c r="W288" s="343">
        <v>0</v>
      </c>
      <c r="X288" s="343">
        <v>29403</v>
      </c>
      <c r="Y288" s="343">
        <v>22710</v>
      </c>
      <c r="Z288" s="343">
        <v>5954</v>
      </c>
      <c r="AA288" s="343">
        <v>5954</v>
      </c>
      <c r="AB288" s="343">
        <v>0</v>
      </c>
      <c r="AC288" s="343">
        <v>0</v>
      </c>
      <c r="AD288" s="343">
        <v>0</v>
      </c>
      <c r="AE288" s="343">
        <v>0</v>
      </c>
      <c r="AF288" s="343">
        <v>0</v>
      </c>
      <c r="AG288" s="343">
        <v>0</v>
      </c>
      <c r="AH288" s="343">
        <v>5954</v>
      </c>
      <c r="AI288" s="343">
        <v>5954</v>
      </c>
      <c r="AJ288" s="343">
        <v>0</v>
      </c>
      <c r="AK288" s="343">
        <v>0</v>
      </c>
      <c r="AL288" s="342" t="s">
        <v>1717</v>
      </c>
      <c r="AM288" s="342" t="s">
        <v>2463</v>
      </c>
      <c r="AN288" s="342" t="s">
        <v>2463</v>
      </c>
    </row>
    <row r="289" spans="1:40">
      <c r="A289" s="342" t="s">
        <v>1773</v>
      </c>
      <c r="B289" s="343">
        <v>0</v>
      </c>
      <c r="C289" s="343">
        <v>0</v>
      </c>
      <c r="D289" s="343">
        <v>6195</v>
      </c>
      <c r="E289" s="343">
        <v>0</v>
      </c>
      <c r="F289" s="343">
        <v>218</v>
      </c>
      <c r="G289" s="343">
        <v>0</v>
      </c>
      <c r="H289" s="343">
        <v>1273</v>
      </c>
      <c r="I289" s="343">
        <v>0</v>
      </c>
      <c r="J289" s="343">
        <v>7686</v>
      </c>
      <c r="K289" s="343">
        <v>0</v>
      </c>
      <c r="L289" s="343">
        <v>1036</v>
      </c>
      <c r="M289" s="343">
        <v>0</v>
      </c>
      <c r="N289" s="343">
        <v>0</v>
      </c>
      <c r="O289" s="343">
        <v>0</v>
      </c>
      <c r="P289" s="343">
        <v>0</v>
      </c>
      <c r="Q289" s="343">
        <v>0</v>
      </c>
      <c r="R289" s="343">
        <v>0</v>
      </c>
      <c r="S289" s="343">
        <v>0</v>
      </c>
      <c r="T289" s="343">
        <v>0</v>
      </c>
      <c r="U289" s="343">
        <v>0</v>
      </c>
      <c r="V289" s="343">
        <v>1036</v>
      </c>
      <c r="W289" s="343">
        <v>0</v>
      </c>
      <c r="X289" s="343">
        <v>8722</v>
      </c>
      <c r="Y289" s="343">
        <v>0</v>
      </c>
      <c r="Z289" s="343">
        <v>593</v>
      </c>
      <c r="AA289" s="343">
        <v>0</v>
      </c>
      <c r="AB289" s="343">
        <v>0</v>
      </c>
      <c r="AC289" s="343">
        <v>0</v>
      </c>
      <c r="AD289" s="343">
        <v>0</v>
      </c>
      <c r="AE289" s="343">
        <v>0</v>
      </c>
      <c r="AF289" s="343">
        <v>0</v>
      </c>
      <c r="AG289" s="343">
        <v>0</v>
      </c>
      <c r="AH289" s="343">
        <v>593</v>
      </c>
      <c r="AI289" s="343">
        <v>0</v>
      </c>
      <c r="AJ289" s="343">
        <v>0</v>
      </c>
      <c r="AK289" s="343">
        <v>0</v>
      </c>
      <c r="AL289" s="342" t="s">
        <v>1771</v>
      </c>
      <c r="AM289" s="342" t="s">
        <v>2463</v>
      </c>
      <c r="AN289" s="342" t="s">
        <v>2463</v>
      </c>
    </row>
    <row r="290" spans="1:40">
      <c r="A290" s="342" t="s">
        <v>1809</v>
      </c>
      <c r="B290" s="343">
        <v>1083</v>
      </c>
      <c r="C290" s="343">
        <v>838</v>
      </c>
      <c r="D290" s="343">
        <v>95582</v>
      </c>
      <c r="E290" s="343">
        <v>70341</v>
      </c>
      <c r="F290" s="343">
        <v>773</v>
      </c>
      <c r="G290" s="343">
        <v>0</v>
      </c>
      <c r="H290" s="343">
        <v>167</v>
      </c>
      <c r="I290" s="343">
        <v>0</v>
      </c>
      <c r="J290" s="343">
        <v>97605</v>
      </c>
      <c r="K290" s="343">
        <v>71179</v>
      </c>
      <c r="L290" s="343">
        <v>953</v>
      </c>
      <c r="M290" s="343">
        <v>0</v>
      </c>
      <c r="N290" s="343">
        <v>0</v>
      </c>
      <c r="O290" s="343">
        <v>0</v>
      </c>
      <c r="P290" s="343">
        <v>7446</v>
      </c>
      <c r="Q290" s="343">
        <v>0</v>
      </c>
      <c r="R290" s="343">
        <v>0</v>
      </c>
      <c r="S290" s="343">
        <v>0</v>
      </c>
      <c r="T290" s="343">
        <v>0</v>
      </c>
      <c r="U290" s="343">
        <v>0</v>
      </c>
      <c r="V290" s="343">
        <v>8399</v>
      </c>
      <c r="W290" s="343">
        <v>0</v>
      </c>
      <c r="X290" s="343">
        <v>106004</v>
      </c>
      <c r="Y290" s="343">
        <v>71179</v>
      </c>
      <c r="Z290" s="343">
        <v>8895</v>
      </c>
      <c r="AA290" s="343">
        <v>8895</v>
      </c>
      <c r="AB290" s="343">
        <v>0</v>
      </c>
      <c r="AC290" s="343">
        <v>0</v>
      </c>
      <c r="AD290" s="343">
        <v>0</v>
      </c>
      <c r="AE290" s="343">
        <v>0</v>
      </c>
      <c r="AF290" s="343">
        <v>0</v>
      </c>
      <c r="AG290" s="343">
        <v>0</v>
      </c>
      <c r="AH290" s="343">
        <v>8895</v>
      </c>
      <c r="AI290" s="343">
        <v>8895</v>
      </c>
      <c r="AJ290" s="343">
        <v>0</v>
      </c>
      <c r="AK290" s="343">
        <v>0</v>
      </c>
      <c r="AL290" s="342" t="s">
        <v>1807</v>
      </c>
      <c r="AM290" s="342" t="s">
        <v>2463</v>
      </c>
      <c r="AN290" s="342" t="s">
        <v>2463</v>
      </c>
    </row>
    <row r="291" spans="1:40">
      <c r="A291" s="342" t="s">
        <v>1941</v>
      </c>
      <c r="B291" s="343">
        <v>13227</v>
      </c>
      <c r="C291" s="343">
        <v>9222</v>
      </c>
      <c r="D291" s="343">
        <v>33093</v>
      </c>
      <c r="E291" s="343">
        <v>20084</v>
      </c>
      <c r="F291" s="343">
        <v>1466</v>
      </c>
      <c r="G291" s="343">
        <v>0</v>
      </c>
      <c r="H291" s="343">
        <v>1835</v>
      </c>
      <c r="I291" s="343">
        <v>639</v>
      </c>
      <c r="J291" s="343">
        <v>49621</v>
      </c>
      <c r="K291" s="343">
        <v>29945</v>
      </c>
      <c r="L291" s="343">
        <v>1335</v>
      </c>
      <c r="M291" s="343">
        <v>0</v>
      </c>
      <c r="N291" s="343">
        <v>0</v>
      </c>
      <c r="O291" s="343">
        <v>0</v>
      </c>
      <c r="P291" s="343">
        <v>0</v>
      </c>
      <c r="Q291" s="343">
        <v>0</v>
      </c>
      <c r="R291" s="343">
        <v>0</v>
      </c>
      <c r="S291" s="343">
        <v>0</v>
      </c>
      <c r="T291" s="343">
        <v>0</v>
      </c>
      <c r="U291" s="343">
        <v>0</v>
      </c>
      <c r="V291" s="343">
        <v>1335</v>
      </c>
      <c r="W291" s="343">
        <v>0</v>
      </c>
      <c r="X291" s="343">
        <v>50956</v>
      </c>
      <c r="Y291" s="343">
        <v>29945</v>
      </c>
      <c r="Z291" s="343">
        <v>1737</v>
      </c>
      <c r="AA291" s="343">
        <v>1693</v>
      </c>
      <c r="AB291" s="343">
        <v>0</v>
      </c>
      <c r="AC291" s="343">
        <v>0</v>
      </c>
      <c r="AD291" s="343">
        <v>0</v>
      </c>
      <c r="AE291" s="343">
        <v>0</v>
      </c>
      <c r="AF291" s="343">
        <v>0</v>
      </c>
      <c r="AG291" s="343">
        <v>0</v>
      </c>
      <c r="AH291" s="343">
        <v>1737</v>
      </c>
      <c r="AI291" s="343">
        <v>1693</v>
      </c>
      <c r="AJ291" s="343">
        <v>0</v>
      </c>
      <c r="AK291" s="343">
        <v>0</v>
      </c>
      <c r="AL291" s="342" t="s">
        <v>1939</v>
      </c>
      <c r="AM291" s="342" t="s">
        <v>2463</v>
      </c>
      <c r="AN291" s="342" t="s">
        <v>2463</v>
      </c>
    </row>
    <row r="292" spans="1:40">
      <c r="A292" s="342" t="s">
        <v>1956</v>
      </c>
      <c r="B292" s="343">
        <v>169</v>
      </c>
      <c r="C292" s="343">
        <v>0</v>
      </c>
      <c r="D292" s="343">
        <v>11732</v>
      </c>
      <c r="E292" s="343">
        <v>0</v>
      </c>
      <c r="F292" s="343">
        <v>314</v>
      </c>
      <c r="G292" s="343">
        <v>0</v>
      </c>
      <c r="H292" s="343">
        <v>50</v>
      </c>
      <c r="I292" s="343">
        <v>0</v>
      </c>
      <c r="J292" s="343">
        <v>12265</v>
      </c>
      <c r="K292" s="343">
        <v>0</v>
      </c>
      <c r="L292" s="343">
        <v>919</v>
      </c>
      <c r="M292" s="343">
        <v>0</v>
      </c>
      <c r="N292" s="343">
        <v>0</v>
      </c>
      <c r="O292" s="343">
        <v>0</v>
      </c>
      <c r="P292" s="343">
        <v>0</v>
      </c>
      <c r="Q292" s="343">
        <v>0</v>
      </c>
      <c r="R292" s="343">
        <v>0</v>
      </c>
      <c r="S292" s="343">
        <v>0</v>
      </c>
      <c r="T292" s="343">
        <v>0</v>
      </c>
      <c r="U292" s="343">
        <v>0</v>
      </c>
      <c r="V292" s="343">
        <v>919</v>
      </c>
      <c r="W292" s="343">
        <v>0</v>
      </c>
      <c r="X292" s="343">
        <v>13184</v>
      </c>
      <c r="Y292" s="343">
        <v>0</v>
      </c>
      <c r="Z292" s="343">
        <v>648</v>
      </c>
      <c r="AA292" s="343">
        <v>0</v>
      </c>
      <c r="AB292" s="343">
        <v>0</v>
      </c>
      <c r="AC292" s="343">
        <v>0</v>
      </c>
      <c r="AD292" s="343">
        <v>163</v>
      </c>
      <c r="AE292" s="343">
        <v>0</v>
      </c>
      <c r="AF292" s="343">
        <v>0</v>
      </c>
      <c r="AG292" s="343">
        <v>0</v>
      </c>
      <c r="AH292" s="343">
        <v>811</v>
      </c>
      <c r="AI292" s="343">
        <v>0</v>
      </c>
      <c r="AJ292" s="343">
        <v>0</v>
      </c>
      <c r="AK292" s="343">
        <v>0</v>
      </c>
      <c r="AL292" s="342" t="s">
        <v>1954</v>
      </c>
      <c r="AM292" s="342" t="s">
        <v>2463</v>
      </c>
      <c r="AN292" s="342" t="s">
        <v>2463</v>
      </c>
    </row>
    <row r="293" spans="1:40">
      <c r="A293" s="342" t="s">
        <v>2070</v>
      </c>
      <c r="B293" s="343">
        <v>5236</v>
      </c>
      <c r="C293" s="343">
        <v>5048</v>
      </c>
      <c r="D293" s="343">
        <v>150524</v>
      </c>
      <c r="E293" s="343">
        <v>84531</v>
      </c>
      <c r="F293" s="343">
        <v>209</v>
      </c>
      <c r="G293" s="343">
        <v>1</v>
      </c>
      <c r="H293" s="343">
        <v>2650</v>
      </c>
      <c r="I293" s="343">
        <v>0</v>
      </c>
      <c r="J293" s="343">
        <v>158619</v>
      </c>
      <c r="K293" s="343">
        <v>89580</v>
      </c>
      <c r="L293" s="343">
        <v>1986</v>
      </c>
      <c r="M293" s="343">
        <v>704</v>
      </c>
      <c r="N293" s="343">
        <v>0</v>
      </c>
      <c r="O293" s="343">
        <v>0</v>
      </c>
      <c r="P293" s="343">
        <v>0</v>
      </c>
      <c r="Q293" s="343">
        <v>0</v>
      </c>
      <c r="R293" s="343">
        <v>0</v>
      </c>
      <c r="S293" s="343">
        <v>0</v>
      </c>
      <c r="T293" s="343">
        <v>0</v>
      </c>
      <c r="U293" s="343">
        <v>0</v>
      </c>
      <c r="V293" s="343">
        <v>1986</v>
      </c>
      <c r="W293" s="343">
        <v>704</v>
      </c>
      <c r="X293" s="343">
        <v>160605</v>
      </c>
      <c r="Y293" s="343">
        <v>89580</v>
      </c>
      <c r="Z293" s="343">
        <v>14964</v>
      </c>
      <c r="AA293" s="343">
        <v>14892</v>
      </c>
      <c r="AB293" s="343">
        <v>0</v>
      </c>
      <c r="AC293" s="343">
        <v>0</v>
      </c>
      <c r="AD293" s="343">
        <v>1</v>
      </c>
      <c r="AE293" s="343">
        <v>0</v>
      </c>
      <c r="AF293" s="343">
        <v>0</v>
      </c>
      <c r="AG293" s="343">
        <v>0</v>
      </c>
      <c r="AH293" s="343">
        <v>14965</v>
      </c>
      <c r="AI293" s="343">
        <v>14892</v>
      </c>
      <c r="AJ293" s="343">
        <v>0</v>
      </c>
      <c r="AK293" s="343">
        <v>0</v>
      </c>
      <c r="AL293" s="342" t="s">
        <v>2068</v>
      </c>
      <c r="AM293" s="342" t="s">
        <v>2463</v>
      </c>
      <c r="AN293" s="342" t="s">
        <v>2463</v>
      </c>
    </row>
    <row r="294" spans="1:40">
      <c r="A294" s="342" t="s">
        <v>2136</v>
      </c>
      <c r="B294" s="343">
        <v>88</v>
      </c>
      <c r="C294" s="343">
        <v>88</v>
      </c>
      <c r="D294" s="343">
        <v>18571</v>
      </c>
      <c r="E294" s="343">
        <v>9769</v>
      </c>
      <c r="F294" s="343">
        <v>1890</v>
      </c>
      <c r="G294" s="343">
        <v>16</v>
      </c>
      <c r="H294" s="343">
        <v>295</v>
      </c>
      <c r="I294" s="343">
        <v>0</v>
      </c>
      <c r="J294" s="343">
        <v>20844</v>
      </c>
      <c r="K294" s="343">
        <v>9873</v>
      </c>
      <c r="L294" s="343">
        <v>1977</v>
      </c>
      <c r="M294" s="343">
        <v>831</v>
      </c>
      <c r="N294" s="343">
        <v>0</v>
      </c>
      <c r="O294" s="343">
        <v>0</v>
      </c>
      <c r="P294" s="343">
        <v>0</v>
      </c>
      <c r="Q294" s="343">
        <v>0</v>
      </c>
      <c r="R294" s="343">
        <v>0</v>
      </c>
      <c r="S294" s="343">
        <v>0</v>
      </c>
      <c r="T294" s="343">
        <v>0</v>
      </c>
      <c r="U294" s="343">
        <v>0</v>
      </c>
      <c r="V294" s="343">
        <v>1977</v>
      </c>
      <c r="W294" s="343">
        <v>831</v>
      </c>
      <c r="X294" s="343">
        <v>22821</v>
      </c>
      <c r="Y294" s="343">
        <v>9873</v>
      </c>
      <c r="Z294" s="343">
        <v>1763</v>
      </c>
      <c r="AA294" s="343">
        <v>1763</v>
      </c>
      <c r="AB294" s="343">
        <v>0</v>
      </c>
      <c r="AC294" s="343">
        <v>0</v>
      </c>
      <c r="AD294" s="343">
        <v>210</v>
      </c>
      <c r="AE294" s="343">
        <v>0</v>
      </c>
      <c r="AF294" s="343">
        <v>0</v>
      </c>
      <c r="AG294" s="343">
        <v>0</v>
      </c>
      <c r="AH294" s="343">
        <v>1973</v>
      </c>
      <c r="AI294" s="343">
        <v>1763</v>
      </c>
      <c r="AJ294" s="343">
        <v>0</v>
      </c>
      <c r="AK294" s="343">
        <v>0</v>
      </c>
      <c r="AL294" s="342" t="s">
        <v>2134</v>
      </c>
      <c r="AM294" s="342" t="s">
        <v>2463</v>
      </c>
      <c r="AN294" s="342" t="s">
        <v>2463</v>
      </c>
    </row>
    <row r="295" spans="1:40">
      <c r="A295" s="342" t="s">
        <v>2196</v>
      </c>
      <c r="B295" s="343">
        <v>1248</v>
      </c>
      <c r="C295" s="343">
        <v>0</v>
      </c>
      <c r="D295" s="343">
        <v>38078</v>
      </c>
      <c r="E295" s="343">
        <v>19286</v>
      </c>
      <c r="F295" s="343">
        <v>821</v>
      </c>
      <c r="G295" s="343">
        <v>0</v>
      </c>
      <c r="H295" s="343">
        <v>0</v>
      </c>
      <c r="I295" s="343">
        <v>0</v>
      </c>
      <c r="J295" s="343">
        <v>40147</v>
      </c>
      <c r="K295" s="343">
        <v>19286</v>
      </c>
      <c r="L295" s="343">
        <v>3631</v>
      </c>
      <c r="M295" s="343">
        <v>0</v>
      </c>
      <c r="N295" s="343">
        <v>0</v>
      </c>
      <c r="O295" s="343">
        <v>0</v>
      </c>
      <c r="P295" s="343">
        <v>0</v>
      </c>
      <c r="Q295" s="343">
        <v>0</v>
      </c>
      <c r="R295" s="343">
        <v>0</v>
      </c>
      <c r="S295" s="343">
        <v>0</v>
      </c>
      <c r="T295" s="343">
        <v>0</v>
      </c>
      <c r="U295" s="343">
        <v>0</v>
      </c>
      <c r="V295" s="343">
        <v>3631</v>
      </c>
      <c r="W295" s="343">
        <v>0</v>
      </c>
      <c r="X295" s="343">
        <v>43778</v>
      </c>
      <c r="Y295" s="343">
        <v>19286</v>
      </c>
      <c r="Z295" s="343">
        <v>8725</v>
      </c>
      <c r="AA295" s="343">
        <v>8632</v>
      </c>
      <c r="AB295" s="343">
        <v>0</v>
      </c>
      <c r="AC295" s="343">
        <v>0</v>
      </c>
      <c r="AD295" s="343">
        <v>0</v>
      </c>
      <c r="AE295" s="343">
        <v>0</v>
      </c>
      <c r="AF295" s="343">
        <v>0</v>
      </c>
      <c r="AG295" s="343">
        <v>0</v>
      </c>
      <c r="AH295" s="343">
        <v>8725</v>
      </c>
      <c r="AI295" s="343">
        <v>8632</v>
      </c>
      <c r="AJ295" s="343">
        <v>0</v>
      </c>
      <c r="AK295" s="343">
        <v>0</v>
      </c>
      <c r="AL295" s="342" t="s">
        <v>2194</v>
      </c>
      <c r="AM295" s="342" t="s">
        <v>2463</v>
      </c>
      <c r="AN295" s="342" t="s">
        <v>2463</v>
      </c>
    </row>
    <row r="296" spans="1:40">
      <c r="A296" s="342" t="s">
        <v>2220</v>
      </c>
      <c r="B296" s="343">
        <v>475</v>
      </c>
      <c r="C296" s="343">
        <v>475</v>
      </c>
      <c r="D296" s="343">
        <v>38616</v>
      </c>
      <c r="E296" s="343">
        <v>18098</v>
      </c>
      <c r="F296" s="343">
        <v>244</v>
      </c>
      <c r="G296" s="343">
        <v>0</v>
      </c>
      <c r="H296" s="343">
        <v>1569</v>
      </c>
      <c r="I296" s="343">
        <v>0</v>
      </c>
      <c r="J296" s="343">
        <v>40904</v>
      </c>
      <c r="K296" s="343">
        <v>18573</v>
      </c>
      <c r="L296" s="343">
        <v>278</v>
      </c>
      <c r="M296" s="343">
        <v>278</v>
      </c>
      <c r="N296" s="343">
        <v>0</v>
      </c>
      <c r="O296" s="343">
        <v>0</v>
      </c>
      <c r="P296" s="343">
        <v>0</v>
      </c>
      <c r="Q296" s="343">
        <v>0</v>
      </c>
      <c r="R296" s="343">
        <v>0</v>
      </c>
      <c r="S296" s="343">
        <v>0</v>
      </c>
      <c r="T296" s="343">
        <v>0</v>
      </c>
      <c r="U296" s="343">
        <v>0</v>
      </c>
      <c r="V296" s="343">
        <v>278</v>
      </c>
      <c r="W296" s="343">
        <v>278</v>
      </c>
      <c r="X296" s="343">
        <v>41182</v>
      </c>
      <c r="Y296" s="343">
        <v>18573</v>
      </c>
      <c r="Z296" s="343">
        <v>13996</v>
      </c>
      <c r="AA296" s="343">
        <v>2248</v>
      </c>
      <c r="AB296" s="343">
        <v>0</v>
      </c>
      <c r="AC296" s="343">
        <v>0</v>
      </c>
      <c r="AD296" s="343">
        <v>0</v>
      </c>
      <c r="AE296" s="343">
        <v>0</v>
      </c>
      <c r="AF296" s="343">
        <v>0</v>
      </c>
      <c r="AG296" s="343">
        <v>0</v>
      </c>
      <c r="AH296" s="343">
        <v>13996</v>
      </c>
      <c r="AI296" s="343">
        <v>2248</v>
      </c>
      <c r="AJ296" s="343">
        <v>0</v>
      </c>
      <c r="AK296" s="343">
        <v>0</v>
      </c>
      <c r="AL296" s="342" t="s">
        <v>2218</v>
      </c>
      <c r="AM296" s="342" t="s">
        <v>2463</v>
      </c>
      <c r="AN296" s="342" t="s">
        <v>2463</v>
      </c>
    </row>
    <row r="297" spans="1:40">
      <c r="A297" s="342" t="s">
        <v>2223</v>
      </c>
      <c r="B297" s="343">
        <v>9791</v>
      </c>
      <c r="C297" s="343">
        <v>9782</v>
      </c>
      <c r="D297" s="343">
        <v>88073</v>
      </c>
      <c r="E297" s="343">
        <v>57346</v>
      </c>
      <c r="F297" s="343">
        <v>731</v>
      </c>
      <c r="G297" s="343">
        <v>0</v>
      </c>
      <c r="H297" s="343">
        <v>134</v>
      </c>
      <c r="I297" s="343">
        <v>0</v>
      </c>
      <c r="J297" s="343">
        <v>98729</v>
      </c>
      <c r="K297" s="343">
        <v>67128</v>
      </c>
      <c r="L297" s="343">
        <v>1581</v>
      </c>
      <c r="M297" s="343">
        <v>1116</v>
      </c>
      <c r="N297" s="343">
        <v>0</v>
      </c>
      <c r="O297" s="343">
        <v>0</v>
      </c>
      <c r="P297" s="343">
        <v>0</v>
      </c>
      <c r="Q297" s="343">
        <v>0</v>
      </c>
      <c r="R297" s="343">
        <v>0</v>
      </c>
      <c r="S297" s="343">
        <v>0</v>
      </c>
      <c r="T297" s="343">
        <v>0</v>
      </c>
      <c r="U297" s="343">
        <v>0</v>
      </c>
      <c r="V297" s="343">
        <v>1581</v>
      </c>
      <c r="W297" s="343">
        <v>1116</v>
      </c>
      <c r="X297" s="343">
        <v>100310</v>
      </c>
      <c r="Y297" s="343">
        <v>67128</v>
      </c>
      <c r="Z297" s="343">
        <v>7010</v>
      </c>
      <c r="AA297" s="343">
        <v>7010</v>
      </c>
      <c r="AB297" s="343">
        <v>0</v>
      </c>
      <c r="AC297" s="343">
        <v>0</v>
      </c>
      <c r="AD297" s="343">
        <v>0</v>
      </c>
      <c r="AE297" s="343">
        <v>0</v>
      </c>
      <c r="AF297" s="343">
        <v>0</v>
      </c>
      <c r="AG297" s="343">
        <v>0</v>
      </c>
      <c r="AH297" s="343">
        <v>7010</v>
      </c>
      <c r="AI297" s="343">
        <v>7010</v>
      </c>
      <c r="AJ297" s="343">
        <v>0</v>
      </c>
      <c r="AK297" s="343">
        <v>0</v>
      </c>
      <c r="AL297" s="342" t="s">
        <v>2221</v>
      </c>
      <c r="AM297" s="342" t="s">
        <v>2463</v>
      </c>
      <c r="AN297" s="342" t="s">
        <v>2463</v>
      </c>
    </row>
    <row r="298" spans="1:40">
      <c r="A298" s="342" t="s">
        <v>2304</v>
      </c>
      <c r="B298" s="343">
        <v>25062</v>
      </c>
      <c r="C298" s="343">
        <v>3315</v>
      </c>
      <c r="D298" s="343">
        <v>115585</v>
      </c>
      <c r="E298" s="343">
        <v>79014</v>
      </c>
      <c r="F298" s="343">
        <v>17703</v>
      </c>
      <c r="G298" s="343">
        <v>0</v>
      </c>
      <c r="H298" s="343">
        <v>217</v>
      </c>
      <c r="I298" s="343">
        <v>0</v>
      </c>
      <c r="J298" s="343">
        <v>158567</v>
      </c>
      <c r="K298" s="343">
        <v>82329</v>
      </c>
      <c r="L298" s="343">
        <v>454</v>
      </c>
      <c r="M298" s="343">
        <v>0</v>
      </c>
      <c r="N298" s="343">
        <v>0</v>
      </c>
      <c r="O298" s="343">
        <v>0</v>
      </c>
      <c r="P298" s="343">
        <v>2653</v>
      </c>
      <c r="Q298" s="343">
        <v>0</v>
      </c>
      <c r="R298" s="343">
        <v>0</v>
      </c>
      <c r="S298" s="343">
        <v>0</v>
      </c>
      <c r="T298" s="343">
        <v>0</v>
      </c>
      <c r="U298" s="343">
        <v>0</v>
      </c>
      <c r="V298" s="343">
        <v>3107</v>
      </c>
      <c r="W298" s="343">
        <v>0</v>
      </c>
      <c r="X298" s="343">
        <v>161674</v>
      </c>
      <c r="Y298" s="343">
        <v>82329</v>
      </c>
      <c r="Z298" s="343">
        <v>22528</v>
      </c>
      <c r="AA298" s="343">
        <v>22457</v>
      </c>
      <c r="AB298" s="343">
        <v>0</v>
      </c>
      <c r="AC298" s="343">
        <v>0</v>
      </c>
      <c r="AD298" s="343">
        <v>0</v>
      </c>
      <c r="AE298" s="343">
        <v>0</v>
      </c>
      <c r="AF298" s="343">
        <v>0</v>
      </c>
      <c r="AG298" s="343">
        <v>0</v>
      </c>
      <c r="AH298" s="343">
        <v>22528</v>
      </c>
      <c r="AI298" s="343">
        <v>22457</v>
      </c>
      <c r="AJ298" s="343">
        <v>0</v>
      </c>
      <c r="AK298" s="343">
        <v>0</v>
      </c>
      <c r="AL298" s="342" t="s">
        <v>2302</v>
      </c>
      <c r="AM298" s="342" t="s">
        <v>2463</v>
      </c>
      <c r="AN298" s="342" t="s">
        <v>2463</v>
      </c>
    </row>
    <row r="299" spans="1:40">
      <c r="A299" s="342" t="s">
        <v>1272</v>
      </c>
      <c r="B299" s="343">
        <v>81</v>
      </c>
      <c r="C299" s="343">
        <v>0</v>
      </c>
      <c r="D299" s="343">
        <v>67334</v>
      </c>
      <c r="E299" s="343">
        <v>0</v>
      </c>
      <c r="F299" s="343">
        <v>1849</v>
      </c>
      <c r="G299" s="343">
        <v>0</v>
      </c>
      <c r="H299" s="343">
        <v>410</v>
      </c>
      <c r="I299" s="343">
        <v>0</v>
      </c>
      <c r="J299" s="343">
        <v>69674</v>
      </c>
      <c r="K299" s="343">
        <v>0</v>
      </c>
      <c r="L299" s="343">
        <v>5338</v>
      </c>
      <c r="M299" s="343">
        <v>0</v>
      </c>
      <c r="N299" s="343">
        <v>4776</v>
      </c>
      <c r="O299" s="343">
        <v>0</v>
      </c>
      <c r="P299" s="343">
        <v>0</v>
      </c>
      <c r="Q299" s="343">
        <v>0</v>
      </c>
      <c r="R299" s="343">
        <v>0</v>
      </c>
      <c r="S299" s="343">
        <v>0</v>
      </c>
      <c r="T299" s="343">
        <v>0</v>
      </c>
      <c r="U299" s="343">
        <v>0</v>
      </c>
      <c r="V299" s="343">
        <v>5338</v>
      </c>
      <c r="W299" s="343">
        <v>0</v>
      </c>
      <c r="X299" s="343">
        <v>75012</v>
      </c>
      <c r="Y299" s="343">
        <v>0</v>
      </c>
      <c r="Z299" s="343">
        <v>162</v>
      </c>
      <c r="AA299" s="343">
        <v>0</v>
      </c>
      <c r="AB299" s="343">
        <v>0</v>
      </c>
      <c r="AC299" s="343">
        <v>0</v>
      </c>
      <c r="AD299" s="343">
        <v>0</v>
      </c>
      <c r="AE299" s="343">
        <v>0</v>
      </c>
      <c r="AF299" s="343">
        <v>0</v>
      </c>
      <c r="AG299" s="343">
        <v>0</v>
      </c>
      <c r="AH299" s="343">
        <v>162</v>
      </c>
      <c r="AI299" s="343">
        <v>0</v>
      </c>
      <c r="AJ299" s="343">
        <v>0</v>
      </c>
      <c r="AK299" s="343">
        <v>0</v>
      </c>
      <c r="AL299" s="342" t="s">
        <v>1270</v>
      </c>
      <c r="AM299" s="342" t="s">
        <v>2464</v>
      </c>
      <c r="AN299" s="342" t="s">
        <v>2464</v>
      </c>
    </row>
    <row r="300" spans="1:40">
      <c r="A300" s="342" t="s">
        <v>1386</v>
      </c>
      <c r="B300" s="343">
        <v>0</v>
      </c>
      <c r="C300" s="343">
        <v>0</v>
      </c>
      <c r="D300" s="343">
        <v>40007</v>
      </c>
      <c r="E300" s="343">
        <v>0</v>
      </c>
      <c r="F300" s="343">
        <v>1841</v>
      </c>
      <c r="G300" s="343">
        <v>0</v>
      </c>
      <c r="H300" s="343">
        <v>138</v>
      </c>
      <c r="I300" s="343">
        <v>0</v>
      </c>
      <c r="J300" s="343">
        <v>41986</v>
      </c>
      <c r="K300" s="343">
        <v>0</v>
      </c>
      <c r="L300" s="343">
        <v>1656</v>
      </c>
      <c r="M300" s="343">
        <v>0</v>
      </c>
      <c r="N300" s="343">
        <v>0</v>
      </c>
      <c r="O300" s="343">
        <v>0</v>
      </c>
      <c r="P300" s="343">
        <v>0</v>
      </c>
      <c r="Q300" s="343">
        <v>0</v>
      </c>
      <c r="R300" s="343">
        <v>0</v>
      </c>
      <c r="S300" s="343">
        <v>0</v>
      </c>
      <c r="T300" s="343">
        <v>0</v>
      </c>
      <c r="U300" s="343">
        <v>0</v>
      </c>
      <c r="V300" s="343">
        <v>1656</v>
      </c>
      <c r="W300" s="343">
        <v>0</v>
      </c>
      <c r="X300" s="343">
        <v>43642</v>
      </c>
      <c r="Y300" s="343">
        <v>0</v>
      </c>
      <c r="Z300" s="343">
        <v>2863</v>
      </c>
      <c r="AA300" s="343">
        <v>0</v>
      </c>
      <c r="AB300" s="343">
        <v>0</v>
      </c>
      <c r="AC300" s="343">
        <v>0</v>
      </c>
      <c r="AD300" s="343">
        <v>0</v>
      </c>
      <c r="AE300" s="343">
        <v>0</v>
      </c>
      <c r="AF300" s="343">
        <v>0</v>
      </c>
      <c r="AG300" s="343">
        <v>0</v>
      </c>
      <c r="AH300" s="343">
        <v>2863</v>
      </c>
      <c r="AI300" s="343">
        <v>0</v>
      </c>
      <c r="AJ300" s="343">
        <v>0</v>
      </c>
      <c r="AK300" s="343">
        <v>0</v>
      </c>
      <c r="AL300" s="342" t="s">
        <v>1384</v>
      </c>
      <c r="AM300" s="342" t="s">
        <v>2464</v>
      </c>
      <c r="AN300" s="342" t="s">
        <v>2464</v>
      </c>
    </row>
    <row r="301" spans="1:40">
      <c r="A301" s="342" t="s">
        <v>1398</v>
      </c>
      <c r="B301" s="343">
        <v>536</v>
      </c>
      <c r="C301" s="343">
        <v>0</v>
      </c>
      <c r="D301" s="343">
        <v>45371</v>
      </c>
      <c r="E301" s="343">
        <v>0</v>
      </c>
      <c r="F301" s="343">
        <v>2491</v>
      </c>
      <c r="G301" s="343">
        <v>0</v>
      </c>
      <c r="H301" s="343">
        <v>270</v>
      </c>
      <c r="I301" s="343">
        <v>0</v>
      </c>
      <c r="J301" s="343">
        <v>48668</v>
      </c>
      <c r="K301" s="343">
        <v>0</v>
      </c>
      <c r="L301" s="343">
        <v>10873</v>
      </c>
      <c r="M301" s="343">
        <v>0</v>
      </c>
      <c r="N301" s="343">
        <v>2</v>
      </c>
      <c r="O301" s="343">
        <v>0</v>
      </c>
      <c r="P301" s="343">
        <v>0</v>
      </c>
      <c r="Q301" s="343">
        <v>0</v>
      </c>
      <c r="R301" s="343">
        <v>0</v>
      </c>
      <c r="S301" s="343">
        <v>0</v>
      </c>
      <c r="T301" s="343">
        <v>0</v>
      </c>
      <c r="U301" s="343">
        <v>0</v>
      </c>
      <c r="V301" s="343">
        <v>10873</v>
      </c>
      <c r="W301" s="343">
        <v>0</v>
      </c>
      <c r="X301" s="343">
        <v>59541</v>
      </c>
      <c r="Y301" s="343">
        <v>0</v>
      </c>
      <c r="Z301" s="343">
        <v>163</v>
      </c>
      <c r="AA301" s="343">
        <v>0</v>
      </c>
      <c r="AB301" s="343">
        <v>0</v>
      </c>
      <c r="AC301" s="343">
        <v>0</v>
      </c>
      <c r="AD301" s="343">
        <v>0</v>
      </c>
      <c r="AE301" s="343">
        <v>0</v>
      </c>
      <c r="AF301" s="343">
        <v>0</v>
      </c>
      <c r="AG301" s="343">
        <v>0</v>
      </c>
      <c r="AH301" s="343">
        <v>163</v>
      </c>
      <c r="AI301" s="343">
        <v>0</v>
      </c>
      <c r="AJ301" s="343">
        <v>0</v>
      </c>
      <c r="AK301" s="343">
        <v>0</v>
      </c>
      <c r="AL301" s="342" t="s">
        <v>1396</v>
      </c>
      <c r="AM301" s="342" t="s">
        <v>2464</v>
      </c>
      <c r="AN301" s="342" t="s">
        <v>2464</v>
      </c>
    </row>
    <row r="302" spans="1:40">
      <c r="A302" s="342" t="s">
        <v>1465</v>
      </c>
      <c r="B302" s="343">
        <v>90</v>
      </c>
      <c r="C302" s="343">
        <v>0</v>
      </c>
      <c r="D302" s="343">
        <v>19408</v>
      </c>
      <c r="E302" s="343">
        <v>0</v>
      </c>
      <c r="F302" s="343">
        <v>483</v>
      </c>
      <c r="G302" s="343">
        <v>0</v>
      </c>
      <c r="H302" s="343">
        <v>1791</v>
      </c>
      <c r="I302" s="343">
        <v>0</v>
      </c>
      <c r="J302" s="343">
        <v>21772</v>
      </c>
      <c r="K302" s="343">
        <v>0</v>
      </c>
      <c r="L302" s="343">
        <v>23</v>
      </c>
      <c r="M302" s="343">
        <v>0</v>
      </c>
      <c r="N302" s="343">
        <v>0</v>
      </c>
      <c r="O302" s="343">
        <v>0</v>
      </c>
      <c r="P302" s="343">
        <v>53</v>
      </c>
      <c r="Q302" s="343">
        <v>0</v>
      </c>
      <c r="R302" s="343">
        <v>0</v>
      </c>
      <c r="S302" s="343">
        <v>0</v>
      </c>
      <c r="T302" s="343">
        <v>0</v>
      </c>
      <c r="U302" s="343">
        <v>0</v>
      </c>
      <c r="V302" s="343">
        <v>76</v>
      </c>
      <c r="W302" s="343">
        <v>0</v>
      </c>
      <c r="X302" s="343">
        <v>21848</v>
      </c>
      <c r="Y302" s="343">
        <v>0</v>
      </c>
      <c r="Z302" s="343">
        <v>1845</v>
      </c>
      <c r="AA302" s="343">
        <v>0</v>
      </c>
      <c r="AB302" s="343">
        <v>0</v>
      </c>
      <c r="AC302" s="343">
        <v>0</v>
      </c>
      <c r="AD302" s="343">
        <v>0</v>
      </c>
      <c r="AE302" s="343">
        <v>0</v>
      </c>
      <c r="AF302" s="343">
        <v>0</v>
      </c>
      <c r="AG302" s="343">
        <v>0</v>
      </c>
      <c r="AH302" s="343">
        <v>1845</v>
      </c>
      <c r="AI302" s="343">
        <v>0</v>
      </c>
      <c r="AJ302" s="343">
        <v>0</v>
      </c>
      <c r="AK302" s="343">
        <v>0</v>
      </c>
      <c r="AL302" s="342" t="s">
        <v>1463</v>
      </c>
      <c r="AM302" s="342" t="s">
        <v>2464</v>
      </c>
      <c r="AN302" s="342" t="s">
        <v>2464</v>
      </c>
    </row>
    <row r="303" spans="1:40">
      <c r="A303" s="342" t="s">
        <v>1492</v>
      </c>
      <c r="B303" s="343">
        <v>0</v>
      </c>
      <c r="C303" s="343">
        <v>0</v>
      </c>
      <c r="D303" s="343">
        <v>120906</v>
      </c>
      <c r="E303" s="343">
        <v>0</v>
      </c>
      <c r="F303" s="343">
        <v>353</v>
      </c>
      <c r="G303" s="343">
        <v>0</v>
      </c>
      <c r="H303" s="343">
        <v>0</v>
      </c>
      <c r="I303" s="343">
        <v>0</v>
      </c>
      <c r="J303" s="343">
        <v>121259</v>
      </c>
      <c r="K303" s="343">
        <v>0</v>
      </c>
      <c r="L303" s="343">
        <v>12583</v>
      </c>
      <c r="M303" s="343">
        <v>0</v>
      </c>
      <c r="N303" s="343">
        <v>1786</v>
      </c>
      <c r="O303" s="343">
        <v>0</v>
      </c>
      <c r="P303" s="343">
        <v>4178</v>
      </c>
      <c r="Q303" s="343">
        <v>0</v>
      </c>
      <c r="R303" s="343">
        <v>0</v>
      </c>
      <c r="S303" s="343">
        <v>0</v>
      </c>
      <c r="T303" s="343">
        <v>0</v>
      </c>
      <c r="U303" s="343">
        <v>0</v>
      </c>
      <c r="V303" s="343">
        <v>16761</v>
      </c>
      <c r="W303" s="343">
        <v>0</v>
      </c>
      <c r="X303" s="343">
        <v>138020</v>
      </c>
      <c r="Y303" s="343">
        <v>0</v>
      </c>
      <c r="Z303" s="343">
        <v>350</v>
      </c>
      <c r="AA303" s="343">
        <v>0</v>
      </c>
      <c r="AB303" s="343">
        <v>0</v>
      </c>
      <c r="AC303" s="343">
        <v>0</v>
      </c>
      <c r="AD303" s="343">
        <v>0</v>
      </c>
      <c r="AE303" s="343">
        <v>0</v>
      </c>
      <c r="AF303" s="343">
        <v>0</v>
      </c>
      <c r="AG303" s="343">
        <v>0</v>
      </c>
      <c r="AH303" s="343">
        <v>350</v>
      </c>
      <c r="AI303" s="343">
        <v>0</v>
      </c>
      <c r="AJ303" s="343">
        <v>0</v>
      </c>
      <c r="AK303" s="343">
        <v>0</v>
      </c>
      <c r="AL303" s="342" t="s">
        <v>1490</v>
      </c>
      <c r="AM303" s="342" t="s">
        <v>2464</v>
      </c>
      <c r="AN303" s="342" t="s">
        <v>2464</v>
      </c>
    </row>
    <row r="304" spans="1:40">
      <c r="A304" s="342" t="s">
        <v>1531</v>
      </c>
      <c r="B304" s="343">
        <v>85</v>
      </c>
      <c r="C304" s="343">
        <v>0</v>
      </c>
      <c r="D304" s="343">
        <v>49326</v>
      </c>
      <c r="E304" s="343">
        <v>0</v>
      </c>
      <c r="F304" s="343">
        <v>3128</v>
      </c>
      <c r="G304" s="343">
        <v>0</v>
      </c>
      <c r="H304" s="343">
        <v>0</v>
      </c>
      <c r="I304" s="343">
        <v>0</v>
      </c>
      <c r="J304" s="343">
        <v>52539</v>
      </c>
      <c r="K304" s="343">
        <v>0</v>
      </c>
      <c r="L304" s="343">
        <v>5086</v>
      </c>
      <c r="M304" s="343">
        <v>0</v>
      </c>
      <c r="N304" s="343">
        <v>5086</v>
      </c>
      <c r="O304" s="343">
        <v>0</v>
      </c>
      <c r="P304" s="343">
        <v>0</v>
      </c>
      <c r="Q304" s="343">
        <v>0</v>
      </c>
      <c r="R304" s="343">
        <v>0</v>
      </c>
      <c r="S304" s="343">
        <v>0</v>
      </c>
      <c r="T304" s="343">
        <v>0</v>
      </c>
      <c r="U304" s="343">
        <v>0</v>
      </c>
      <c r="V304" s="343">
        <v>5086</v>
      </c>
      <c r="W304" s="343">
        <v>0</v>
      </c>
      <c r="X304" s="343">
        <v>57625</v>
      </c>
      <c r="Y304" s="343">
        <v>0</v>
      </c>
      <c r="Z304" s="343">
        <v>385</v>
      </c>
      <c r="AA304" s="343">
        <v>0</v>
      </c>
      <c r="AB304" s="343">
        <v>0</v>
      </c>
      <c r="AC304" s="343">
        <v>0</v>
      </c>
      <c r="AD304" s="343">
        <v>0</v>
      </c>
      <c r="AE304" s="343">
        <v>0</v>
      </c>
      <c r="AF304" s="343">
        <v>0</v>
      </c>
      <c r="AG304" s="343">
        <v>0</v>
      </c>
      <c r="AH304" s="343">
        <v>385</v>
      </c>
      <c r="AI304" s="343">
        <v>0</v>
      </c>
      <c r="AJ304" s="343">
        <v>0</v>
      </c>
      <c r="AK304" s="343">
        <v>0</v>
      </c>
      <c r="AL304" s="342" t="s">
        <v>1529</v>
      </c>
      <c r="AM304" s="342" t="s">
        <v>2464</v>
      </c>
      <c r="AN304" s="342" t="s">
        <v>2464</v>
      </c>
    </row>
    <row r="305" spans="1:40">
      <c r="A305" s="342" t="s">
        <v>1564</v>
      </c>
      <c r="B305" s="343">
        <v>227</v>
      </c>
      <c r="C305" s="343">
        <v>0</v>
      </c>
      <c r="D305" s="343">
        <v>65329</v>
      </c>
      <c r="E305" s="343">
        <v>0</v>
      </c>
      <c r="F305" s="343">
        <v>3909</v>
      </c>
      <c r="G305" s="343">
        <v>0</v>
      </c>
      <c r="H305" s="343">
        <v>0</v>
      </c>
      <c r="I305" s="343">
        <v>0</v>
      </c>
      <c r="J305" s="343">
        <v>69465</v>
      </c>
      <c r="K305" s="343">
        <v>0</v>
      </c>
      <c r="L305" s="343">
        <v>15457</v>
      </c>
      <c r="M305" s="343">
        <v>0</v>
      </c>
      <c r="N305" s="343">
        <v>15335</v>
      </c>
      <c r="O305" s="343">
        <v>0</v>
      </c>
      <c r="P305" s="343">
        <v>0</v>
      </c>
      <c r="Q305" s="343">
        <v>0</v>
      </c>
      <c r="R305" s="343">
        <v>0</v>
      </c>
      <c r="S305" s="343">
        <v>0</v>
      </c>
      <c r="T305" s="343">
        <v>0</v>
      </c>
      <c r="U305" s="343">
        <v>0</v>
      </c>
      <c r="V305" s="343">
        <v>15457</v>
      </c>
      <c r="W305" s="343">
        <v>0</v>
      </c>
      <c r="X305" s="343">
        <v>84922</v>
      </c>
      <c r="Y305" s="343">
        <v>0</v>
      </c>
      <c r="Z305" s="343">
        <v>18119</v>
      </c>
      <c r="AA305" s="343">
        <v>0</v>
      </c>
      <c r="AB305" s="343">
        <v>0</v>
      </c>
      <c r="AC305" s="343">
        <v>0</v>
      </c>
      <c r="AD305" s="343">
        <v>0</v>
      </c>
      <c r="AE305" s="343">
        <v>0</v>
      </c>
      <c r="AF305" s="343">
        <v>0</v>
      </c>
      <c r="AG305" s="343">
        <v>0</v>
      </c>
      <c r="AH305" s="343">
        <v>18119</v>
      </c>
      <c r="AI305" s="343">
        <v>0</v>
      </c>
      <c r="AJ305" s="343">
        <v>7544</v>
      </c>
      <c r="AK305" s="343">
        <v>0</v>
      </c>
      <c r="AL305" s="342" t="s">
        <v>1562</v>
      </c>
      <c r="AM305" s="342" t="s">
        <v>2464</v>
      </c>
      <c r="AN305" s="342" t="s">
        <v>2464</v>
      </c>
    </row>
    <row r="306" spans="1:40">
      <c r="A306" s="342" t="s">
        <v>1606</v>
      </c>
      <c r="B306" s="343">
        <v>6384</v>
      </c>
      <c r="C306" s="343">
        <v>0</v>
      </c>
      <c r="D306" s="343">
        <v>107912</v>
      </c>
      <c r="E306" s="343">
        <v>0</v>
      </c>
      <c r="F306" s="343">
        <v>3421</v>
      </c>
      <c r="G306" s="343">
        <v>0</v>
      </c>
      <c r="H306" s="343">
        <v>48</v>
      </c>
      <c r="I306" s="343">
        <v>0</v>
      </c>
      <c r="J306" s="343">
        <v>117765</v>
      </c>
      <c r="K306" s="343">
        <v>0</v>
      </c>
      <c r="L306" s="343">
        <v>6174</v>
      </c>
      <c r="M306" s="343">
        <v>0</v>
      </c>
      <c r="N306" s="343">
        <v>0</v>
      </c>
      <c r="O306" s="343">
        <v>0</v>
      </c>
      <c r="P306" s="343">
        <v>3138</v>
      </c>
      <c r="Q306" s="343">
        <v>0</v>
      </c>
      <c r="R306" s="343">
        <v>0</v>
      </c>
      <c r="S306" s="343">
        <v>0</v>
      </c>
      <c r="T306" s="343">
        <v>0</v>
      </c>
      <c r="U306" s="343">
        <v>0</v>
      </c>
      <c r="V306" s="343">
        <v>9312</v>
      </c>
      <c r="W306" s="343">
        <v>0</v>
      </c>
      <c r="X306" s="343">
        <v>127077</v>
      </c>
      <c r="Y306" s="343">
        <v>0</v>
      </c>
      <c r="Z306" s="343">
        <v>22046</v>
      </c>
      <c r="AA306" s="343">
        <v>0</v>
      </c>
      <c r="AB306" s="343">
        <v>0</v>
      </c>
      <c r="AC306" s="343">
        <v>0</v>
      </c>
      <c r="AD306" s="343">
        <v>0</v>
      </c>
      <c r="AE306" s="343">
        <v>0</v>
      </c>
      <c r="AF306" s="343">
        <v>0</v>
      </c>
      <c r="AG306" s="343">
        <v>0</v>
      </c>
      <c r="AH306" s="343">
        <v>22046</v>
      </c>
      <c r="AI306" s="343">
        <v>0</v>
      </c>
      <c r="AJ306" s="343">
        <v>0</v>
      </c>
      <c r="AK306" s="343">
        <v>0</v>
      </c>
      <c r="AL306" s="342" t="s">
        <v>1604</v>
      </c>
      <c r="AM306" s="342" t="s">
        <v>2464</v>
      </c>
      <c r="AN306" s="342" t="s">
        <v>2464</v>
      </c>
    </row>
    <row r="307" spans="1:40">
      <c r="A307" s="342" t="s">
        <v>1657</v>
      </c>
      <c r="B307" s="343">
        <v>1</v>
      </c>
      <c r="C307" s="343">
        <v>0</v>
      </c>
      <c r="D307" s="343">
        <v>75563</v>
      </c>
      <c r="E307" s="343">
        <v>0</v>
      </c>
      <c r="F307" s="343">
        <v>514</v>
      </c>
      <c r="G307" s="343">
        <v>0</v>
      </c>
      <c r="H307" s="343">
        <v>0</v>
      </c>
      <c r="I307" s="343">
        <v>0</v>
      </c>
      <c r="J307" s="343">
        <v>76078</v>
      </c>
      <c r="K307" s="343">
        <v>0</v>
      </c>
      <c r="L307" s="343">
        <v>1223</v>
      </c>
      <c r="M307" s="343">
        <v>0</v>
      </c>
      <c r="N307" s="343">
        <v>386</v>
      </c>
      <c r="O307" s="343">
        <v>0</v>
      </c>
      <c r="P307" s="343">
        <v>6247</v>
      </c>
      <c r="Q307" s="343">
        <v>0</v>
      </c>
      <c r="R307" s="343">
        <v>0</v>
      </c>
      <c r="S307" s="343">
        <v>0</v>
      </c>
      <c r="T307" s="343">
        <v>0</v>
      </c>
      <c r="U307" s="343">
        <v>0</v>
      </c>
      <c r="V307" s="343">
        <v>7470</v>
      </c>
      <c r="W307" s="343">
        <v>0</v>
      </c>
      <c r="X307" s="343">
        <v>83548</v>
      </c>
      <c r="Y307" s="343">
        <v>0</v>
      </c>
      <c r="Z307" s="343">
        <v>9849</v>
      </c>
      <c r="AA307" s="343">
        <v>0</v>
      </c>
      <c r="AB307" s="343">
        <v>0</v>
      </c>
      <c r="AC307" s="343">
        <v>0</v>
      </c>
      <c r="AD307" s="343">
        <v>1103</v>
      </c>
      <c r="AE307" s="343">
        <v>0</v>
      </c>
      <c r="AF307" s="343">
        <v>0</v>
      </c>
      <c r="AG307" s="343">
        <v>0</v>
      </c>
      <c r="AH307" s="343">
        <v>10952</v>
      </c>
      <c r="AI307" s="343">
        <v>0</v>
      </c>
      <c r="AJ307" s="343">
        <v>0</v>
      </c>
      <c r="AK307" s="343">
        <v>0</v>
      </c>
      <c r="AL307" s="342" t="s">
        <v>1655</v>
      </c>
      <c r="AM307" s="342" t="s">
        <v>2464</v>
      </c>
      <c r="AN307" s="342" t="s">
        <v>2464</v>
      </c>
    </row>
    <row r="308" spans="1:40">
      <c r="A308" s="342" t="s">
        <v>1687</v>
      </c>
      <c r="B308" s="343">
        <v>1027</v>
      </c>
      <c r="C308" s="343">
        <v>0</v>
      </c>
      <c r="D308" s="343">
        <v>73408</v>
      </c>
      <c r="E308" s="343">
        <v>0</v>
      </c>
      <c r="F308" s="343">
        <v>1272</v>
      </c>
      <c r="G308" s="343">
        <v>0</v>
      </c>
      <c r="H308" s="343">
        <v>663</v>
      </c>
      <c r="I308" s="343">
        <v>0</v>
      </c>
      <c r="J308" s="343">
        <v>76370</v>
      </c>
      <c r="K308" s="343">
        <v>0</v>
      </c>
      <c r="L308" s="343">
        <v>0</v>
      </c>
      <c r="M308" s="343">
        <v>0</v>
      </c>
      <c r="N308" s="343">
        <v>0</v>
      </c>
      <c r="O308" s="343">
        <v>0</v>
      </c>
      <c r="P308" s="343">
        <v>0</v>
      </c>
      <c r="Q308" s="343">
        <v>0</v>
      </c>
      <c r="R308" s="343">
        <v>0</v>
      </c>
      <c r="S308" s="343">
        <v>0</v>
      </c>
      <c r="T308" s="343">
        <v>0</v>
      </c>
      <c r="U308" s="343">
        <v>0</v>
      </c>
      <c r="V308" s="343">
        <v>0</v>
      </c>
      <c r="W308" s="343">
        <v>0</v>
      </c>
      <c r="X308" s="343">
        <v>76370</v>
      </c>
      <c r="Y308" s="343">
        <v>0</v>
      </c>
      <c r="Z308" s="343">
        <v>1731</v>
      </c>
      <c r="AA308" s="343">
        <v>0</v>
      </c>
      <c r="AB308" s="343">
        <v>0</v>
      </c>
      <c r="AC308" s="343">
        <v>0</v>
      </c>
      <c r="AD308" s="343">
        <v>0</v>
      </c>
      <c r="AE308" s="343">
        <v>0</v>
      </c>
      <c r="AF308" s="343">
        <v>0</v>
      </c>
      <c r="AG308" s="343">
        <v>0</v>
      </c>
      <c r="AH308" s="343">
        <v>1731</v>
      </c>
      <c r="AI308" s="343">
        <v>0</v>
      </c>
      <c r="AJ308" s="343">
        <v>0</v>
      </c>
      <c r="AK308" s="343">
        <v>0</v>
      </c>
      <c r="AL308" s="342" t="s">
        <v>1685</v>
      </c>
      <c r="AM308" s="342" t="s">
        <v>2464</v>
      </c>
      <c r="AN308" s="342" t="s">
        <v>2464</v>
      </c>
    </row>
    <row r="309" spans="1:40">
      <c r="A309" s="342" t="s">
        <v>1707</v>
      </c>
      <c r="B309" s="343">
        <v>159</v>
      </c>
      <c r="C309" s="343">
        <v>0</v>
      </c>
      <c r="D309" s="343">
        <v>47960</v>
      </c>
      <c r="E309" s="343">
        <v>0</v>
      </c>
      <c r="F309" s="343">
        <v>811</v>
      </c>
      <c r="G309" s="343">
        <v>0</v>
      </c>
      <c r="H309" s="343">
        <v>0</v>
      </c>
      <c r="I309" s="343">
        <v>0</v>
      </c>
      <c r="J309" s="343">
        <v>48930</v>
      </c>
      <c r="K309" s="343">
        <v>0</v>
      </c>
      <c r="L309" s="343">
        <v>4871</v>
      </c>
      <c r="M309" s="343">
        <v>0</v>
      </c>
      <c r="N309" s="343">
        <v>4447</v>
      </c>
      <c r="O309" s="343">
        <v>0</v>
      </c>
      <c r="P309" s="343">
        <v>0</v>
      </c>
      <c r="Q309" s="343">
        <v>0</v>
      </c>
      <c r="R309" s="343">
        <v>0</v>
      </c>
      <c r="S309" s="343">
        <v>0</v>
      </c>
      <c r="T309" s="343">
        <v>0</v>
      </c>
      <c r="U309" s="343">
        <v>0</v>
      </c>
      <c r="V309" s="343">
        <v>4871</v>
      </c>
      <c r="W309" s="343">
        <v>0</v>
      </c>
      <c r="X309" s="343">
        <v>53801</v>
      </c>
      <c r="Y309" s="343">
        <v>0</v>
      </c>
      <c r="Z309" s="343">
        <v>1026</v>
      </c>
      <c r="AA309" s="343">
        <v>0</v>
      </c>
      <c r="AB309" s="343">
        <v>0</v>
      </c>
      <c r="AC309" s="343">
        <v>0</v>
      </c>
      <c r="AD309" s="343">
        <v>0</v>
      </c>
      <c r="AE309" s="343">
        <v>0</v>
      </c>
      <c r="AF309" s="343">
        <v>0</v>
      </c>
      <c r="AG309" s="343">
        <v>0</v>
      </c>
      <c r="AH309" s="343">
        <v>1026</v>
      </c>
      <c r="AI309" s="343">
        <v>0</v>
      </c>
      <c r="AJ309" s="343">
        <v>0</v>
      </c>
      <c r="AK309" s="343">
        <v>0</v>
      </c>
      <c r="AL309" s="342" t="s">
        <v>1705</v>
      </c>
      <c r="AM309" s="342" t="s">
        <v>2464</v>
      </c>
      <c r="AN309" s="342" t="s">
        <v>2464</v>
      </c>
    </row>
    <row r="310" spans="1:40">
      <c r="A310" s="342" t="s">
        <v>1728</v>
      </c>
      <c r="B310" s="343">
        <v>111</v>
      </c>
      <c r="C310" s="343">
        <v>0</v>
      </c>
      <c r="D310" s="343">
        <v>60264</v>
      </c>
      <c r="E310" s="343">
        <v>0</v>
      </c>
      <c r="F310" s="343">
        <v>1157</v>
      </c>
      <c r="G310" s="343">
        <v>0</v>
      </c>
      <c r="H310" s="343">
        <v>19</v>
      </c>
      <c r="I310" s="343">
        <v>0</v>
      </c>
      <c r="J310" s="343">
        <v>61551</v>
      </c>
      <c r="K310" s="343">
        <v>0</v>
      </c>
      <c r="L310" s="343">
        <v>7553</v>
      </c>
      <c r="M310" s="343">
        <v>0</v>
      </c>
      <c r="N310" s="343">
        <v>7553</v>
      </c>
      <c r="O310" s="343">
        <v>0</v>
      </c>
      <c r="P310" s="343">
        <v>0</v>
      </c>
      <c r="Q310" s="343">
        <v>0</v>
      </c>
      <c r="R310" s="343">
        <v>0</v>
      </c>
      <c r="S310" s="343">
        <v>0</v>
      </c>
      <c r="T310" s="343">
        <v>0</v>
      </c>
      <c r="U310" s="343">
        <v>0</v>
      </c>
      <c r="V310" s="343">
        <v>7553</v>
      </c>
      <c r="W310" s="343">
        <v>0</v>
      </c>
      <c r="X310" s="343">
        <v>69104</v>
      </c>
      <c r="Y310" s="343">
        <v>0</v>
      </c>
      <c r="Z310" s="343">
        <v>3881</v>
      </c>
      <c r="AA310" s="343">
        <v>0</v>
      </c>
      <c r="AB310" s="343">
        <v>0</v>
      </c>
      <c r="AC310" s="343">
        <v>0</v>
      </c>
      <c r="AD310" s="343">
        <v>0</v>
      </c>
      <c r="AE310" s="343">
        <v>0</v>
      </c>
      <c r="AF310" s="343">
        <v>0</v>
      </c>
      <c r="AG310" s="343">
        <v>0</v>
      </c>
      <c r="AH310" s="343">
        <v>3881</v>
      </c>
      <c r="AI310" s="343">
        <v>0</v>
      </c>
      <c r="AJ310" s="343">
        <v>0</v>
      </c>
      <c r="AK310" s="343">
        <v>0</v>
      </c>
      <c r="AL310" s="342" t="s">
        <v>1726</v>
      </c>
      <c r="AM310" s="342" t="s">
        <v>2464</v>
      </c>
      <c r="AN310" s="342" t="s">
        <v>2464</v>
      </c>
    </row>
    <row r="311" spans="1:40">
      <c r="A311" s="342" t="s">
        <v>1812</v>
      </c>
      <c r="B311" s="343">
        <v>3413</v>
      </c>
      <c r="C311" s="343">
        <v>0</v>
      </c>
      <c r="D311" s="343">
        <v>80462</v>
      </c>
      <c r="E311" s="343">
        <v>0</v>
      </c>
      <c r="F311" s="343">
        <v>2286</v>
      </c>
      <c r="G311" s="343">
        <v>0</v>
      </c>
      <c r="H311" s="343">
        <v>3817</v>
      </c>
      <c r="I311" s="343">
        <v>0</v>
      </c>
      <c r="J311" s="343">
        <v>89978</v>
      </c>
      <c r="K311" s="343">
        <v>0</v>
      </c>
      <c r="L311" s="343">
        <v>17333</v>
      </c>
      <c r="M311" s="343">
        <v>0</v>
      </c>
      <c r="N311" s="343">
        <v>0</v>
      </c>
      <c r="O311" s="343">
        <v>0</v>
      </c>
      <c r="P311" s="343">
        <v>0</v>
      </c>
      <c r="Q311" s="343">
        <v>0</v>
      </c>
      <c r="R311" s="343">
        <v>0</v>
      </c>
      <c r="S311" s="343">
        <v>0</v>
      </c>
      <c r="T311" s="343">
        <v>0</v>
      </c>
      <c r="U311" s="343">
        <v>0</v>
      </c>
      <c r="V311" s="343">
        <v>17333</v>
      </c>
      <c r="W311" s="343">
        <v>0</v>
      </c>
      <c r="X311" s="343">
        <v>107311</v>
      </c>
      <c r="Y311" s="343">
        <v>0</v>
      </c>
      <c r="Z311" s="343">
        <v>1058</v>
      </c>
      <c r="AA311" s="343">
        <v>0</v>
      </c>
      <c r="AB311" s="343">
        <v>0</v>
      </c>
      <c r="AC311" s="343">
        <v>0</v>
      </c>
      <c r="AD311" s="343">
        <v>730</v>
      </c>
      <c r="AE311" s="343">
        <v>0</v>
      </c>
      <c r="AF311" s="343">
        <v>0</v>
      </c>
      <c r="AG311" s="343">
        <v>0</v>
      </c>
      <c r="AH311" s="343">
        <v>1788</v>
      </c>
      <c r="AI311" s="343">
        <v>0</v>
      </c>
      <c r="AJ311" s="343">
        <v>0</v>
      </c>
      <c r="AK311" s="343">
        <v>0</v>
      </c>
      <c r="AL311" s="342" t="s">
        <v>1810</v>
      </c>
      <c r="AM311" s="342" t="s">
        <v>2464</v>
      </c>
      <c r="AN311" s="342" t="s">
        <v>2464</v>
      </c>
    </row>
    <row r="312" spans="1:40">
      <c r="A312" s="342" t="s">
        <v>1896</v>
      </c>
      <c r="B312" s="343">
        <v>0</v>
      </c>
      <c r="C312" s="343">
        <v>0</v>
      </c>
      <c r="D312" s="343">
        <v>29256</v>
      </c>
      <c r="E312" s="343">
        <v>0</v>
      </c>
      <c r="F312" s="343">
        <v>764</v>
      </c>
      <c r="G312" s="343">
        <v>0</v>
      </c>
      <c r="H312" s="343">
        <v>2900</v>
      </c>
      <c r="I312" s="343">
        <v>0</v>
      </c>
      <c r="J312" s="343">
        <v>32920</v>
      </c>
      <c r="K312" s="343">
        <v>0</v>
      </c>
      <c r="L312" s="343">
        <v>13519</v>
      </c>
      <c r="M312" s="343">
        <v>0</v>
      </c>
      <c r="N312" s="343">
        <v>0</v>
      </c>
      <c r="O312" s="343">
        <v>0</v>
      </c>
      <c r="P312" s="343">
        <v>0</v>
      </c>
      <c r="Q312" s="343">
        <v>0</v>
      </c>
      <c r="R312" s="343">
        <v>0</v>
      </c>
      <c r="S312" s="343">
        <v>0</v>
      </c>
      <c r="T312" s="343">
        <v>0</v>
      </c>
      <c r="U312" s="343">
        <v>0</v>
      </c>
      <c r="V312" s="343">
        <v>13519</v>
      </c>
      <c r="W312" s="343">
        <v>0</v>
      </c>
      <c r="X312" s="343">
        <v>46439</v>
      </c>
      <c r="Y312" s="343">
        <v>0</v>
      </c>
      <c r="Z312" s="343">
        <v>84</v>
      </c>
      <c r="AA312" s="343">
        <v>0</v>
      </c>
      <c r="AB312" s="343">
        <v>0</v>
      </c>
      <c r="AC312" s="343">
        <v>0</v>
      </c>
      <c r="AD312" s="343">
        <v>0</v>
      </c>
      <c r="AE312" s="343">
        <v>0</v>
      </c>
      <c r="AF312" s="343">
        <v>0</v>
      </c>
      <c r="AG312" s="343">
        <v>0</v>
      </c>
      <c r="AH312" s="343">
        <v>84</v>
      </c>
      <c r="AI312" s="343">
        <v>0</v>
      </c>
      <c r="AJ312" s="343">
        <v>0</v>
      </c>
      <c r="AK312" s="343">
        <v>0</v>
      </c>
      <c r="AL312" s="342" t="s">
        <v>1894</v>
      </c>
      <c r="AM312" s="342" t="s">
        <v>2464</v>
      </c>
      <c r="AN312" s="342" t="s">
        <v>2464</v>
      </c>
    </row>
    <row r="313" spans="1:40">
      <c r="A313" s="342" t="s">
        <v>1917</v>
      </c>
      <c r="B313" s="343">
        <v>1021</v>
      </c>
      <c r="C313" s="343">
        <v>0</v>
      </c>
      <c r="D313" s="343">
        <v>64456</v>
      </c>
      <c r="E313" s="343">
        <v>0</v>
      </c>
      <c r="F313" s="343">
        <v>455</v>
      </c>
      <c r="G313" s="343">
        <v>0</v>
      </c>
      <c r="H313" s="343">
        <v>0</v>
      </c>
      <c r="I313" s="343">
        <v>0</v>
      </c>
      <c r="J313" s="343">
        <v>65932</v>
      </c>
      <c r="K313" s="343">
        <v>0</v>
      </c>
      <c r="L313" s="343">
        <v>18625</v>
      </c>
      <c r="M313" s="343">
        <v>0</v>
      </c>
      <c r="N313" s="343">
        <v>6659</v>
      </c>
      <c r="O313" s="343">
        <v>0</v>
      </c>
      <c r="P313" s="343">
        <v>0</v>
      </c>
      <c r="Q313" s="343">
        <v>0</v>
      </c>
      <c r="R313" s="343">
        <v>0</v>
      </c>
      <c r="S313" s="343">
        <v>0</v>
      </c>
      <c r="T313" s="343">
        <v>0</v>
      </c>
      <c r="U313" s="343">
        <v>0</v>
      </c>
      <c r="V313" s="343">
        <v>18625</v>
      </c>
      <c r="W313" s="343">
        <v>0</v>
      </c>
      <c r="X313" s="343">
        <v>84557</v>
      </c>
      <c r="Y313" s="343">
        <v>0</v>
      </c>
      <c r="Z313" s="343">
        <v>1436</v>
      </c>
      <c r="AA313" s="343">
        <v>0</v>
      </c>
      <c r="AB313" s="343">
        <v>0</v>
      </c>
      <c r="AC313" s="343">
        <v>0</v>
      </c>
      <c r="AD313" s="343">
        <v>616</v>
      </c>
      <c r="AE313" s="343">
        <v>0</v>
      </c>
      <c r="AF313" s="343">
        <v>0</v>
      </c>
      <c r="AG313" s="343">
        <v>0</v>
      </c>
      <c r="AH313" s="343">
        <v>2052</v>
      </c>
      <c r="AI313" s="343">
        <v>0</v>
      </c>
      <c r="AJ313" s="343">
        <v>0</v>
      </c>
      <c r="AK313" s="343">
        <v>0</v>
      </c>
      <c r="AL313" s="342" t="s">
        <v>1915</v>
      </c>
      <c r="AM313" s="342" t="s">
        <v>2464</v>
      </c>
      <c r="AN313" s="342" t="s">
        <v>2464</v>
      </c>
    </row>
    <row r="314" spans="1:40">
      <c r="A314" s="342" t="s">
        <v>2085</v>
      </c>
      <c r="B314" s="343">
        <v>0</v>
      </c>
      <c r="C314" s="343">
        <v>0</v>
      </c>
      <c r="D314" s="343">
        <v>43215</v>
      </c>
      <c r="E314" s="343">
        <v>0</v>
      </c>
      <c r="F314" s="343">
        <v>191</v>
      </c>
      <c r="G314" s="343">
        <v>0</v>
      </c>
      <c r="H314" s="343">
        <v>0</v>
      </c>
      <c r="I314" s="343">
        <v>0</v>
      </c>
      <c r="J314" s="343">
        <v>43406</v>
      </c>
      <c r="K314" s="343">
        <v>0</v>
      </c>
      <c r="L314" s="343">
        <v>0</v>
      </c>
      <c r="M314" s="343">
        <v>0</v>
      </c>
      <c r="N314" s="343">
        <v>0</v>
      </c>
      <c r="O314" s="343">
        <v>0</v>
      </c>
      <c r="P314" s="343">
        <v>0</v>
      </c>
      <c r="Q314" s="343">
        <v>0</v>
      </c>
      <c r="R314" s="343">
        <v>0</v>
      </c>
      <c r="S314" s="343">
        <v>0</v>
      </c>
      <c r="T314" s="343">
        <v>0</v>
      </c>
      <c r="U314" s="343">
        <v>0</v>
      </c>
      <c r="V314" s="343">
        <v>0</v>
      </c>
      <c r="W314" s="343">
        <v>0</v>
      </c>
      <c r="X314" s="343">
        <v>43406</v>
      </c>
      <c r="Y314" s="343">
        <v>0</v>
      </c>
      <c r="Z314" s="343">
        <v>3774</v>
      </c>
      <c r="AA314" s="343">
        <v>0</v>
      </c>
      <c r="AB314" s="343">
        <v>0</v>
      </c>
      <c r="AC314" s="343">
        <v>0</v>
      </c>
      <c r="AD314" s="343">
        <v>0</v>
      </c>
      <c r="AE314" s="343">
        <v>0</v>
      </c>
      <c r="AF314" s="343">
        <v>0</v>
      </c>
      <c r="AG314" s="343">
        <v>0</v>
      </c>
      <c r="AH314" s="343">
        <v>3774</v>
      </c>
      <c r="AI314" s="343">
        <v>0</v>
      </c>
      <c r="AJ314" s="343">
        <v>0</v>
      </c>
      <c r="AK314" s="343">
        <v>0</v>
      </c>
      <c r="AL314" s="342" t="s">
        <v>2083</v>
      </c>
      <c r="AM314" s="342" t="s">
        <v>2464</v>
      </c>
      <c r="AN314" s="342" t="s">
        <v>2464</v>
      </c>
    </row>
    <row r="315" spans="1:40">
      <c r="A315" s="342" t="s">
        <v>2115</v>
      </c>
      <c r="B315" s="343">
        <v>926</v>
      </c>
      <c r="C315" s="343">
        <v>0</v>
      </c>
      <c r="D315" s="343">
        <v>53619</v>
      </c>
      <c r="E315" s="343">
        <v>0</v>
      </c>
      <c r="F315" s="343">
        <v>4421</v>
      </c>
      <c r="G315" s="343">
        <v>0</v>
      </c>
      <c r="H315" s="343">
        <v>510</v>
      </c>
      <c r="I315" s="343">
        <v>0</v>
      </c>
      <c r="J315" s="343">
        <v>59476</v>
      </c>
      <c r="K315" s="343">
        <v>0</v>
      </c>
      <c r="L315" s="343">
        <v>8244</v>
      </c>
      <c r="M315" s="343">
        <v>0</v>
      </c>
      <c r="N315" s="343">
        <v>7166</v>
      </c>
      <c r="O315" s="343">
        <v>0</v>
      </c>
      <c r="P315" s="343">
        <v>0</v>
      </c>
      <c r="Q315" s="343">
        <v>0</v>
      </c>
      <c r="R315" s="343">
        <v>0</v>
      </c>
      <c r="S315" s="343">
        <v>0</v>
      </c>
      <c r="T315" s="343">
        <v>0</v>
      </c>
      <c r="U315" s="343">
        <v>0</v>
      </c>
      <c r="V315" s="343">
        <v>8244</v>
      </c>
      <c r="W315" s="343">
        <v>0</v>
      </c>
      <c r="X315" s="343">
        <v>67720</v>
      </c>
      <c r="Y315" s="343">
        <v>0</v>
      </c>
      <c r="Z315" s="343">
        <v>525</v>
      </c>
      <c r="AA315" s="343">
        <v>0</v>
      </c>
      <c r="AB315" s="343">
        <v>0</v>
      </c>
      <c r="AC315" s="343">
        <v>0</v>
      </c>
      <c r="AD315" s="343">
        <v>0</v>
      </c>
      <c r="AE315" s="343">
        <v>0</v>
      </c>
      <c r="AF315" s="343">
        <v>0</v>
      </c>
      <c r="AG315" s="343">
        <v>0</v>
      </c>
      <c r="AH315" s="343">
        <v>525</v>
      </c>
      <c r="AI315" s="343">
        <v>0</v>
      </c>
      <c r="AJ315" s="343">
        <v>0</v>
      </c>
      <c r="AK315" s="343">
        <v>0</v>
      </c>
      <c r="AL315" s="342" t="s">
        <v>2113</v>
      </c>
      <c r="AM315" s="342" t="s">
        <v>2464</v>
      </c>
      <c r="AN315" s="342" t="s">
        <v>2464</v>
      </c>
    </row>
    <row r="316" spans="1:40">
      <c r="A316" s="342" t="s">
        <v>2124</v>
      </c>
      <c r="B316" s="343">
        <v>0</v>
      </c>
      <c r="C316" s="343">
        <v>0</v>
      </c>
      <c r="D316" s="343">
        <v>115065</v>
      </c>
      <c r="E316" s="343">
        <v>0</v>
      </c>
      <c r="F316" s="343">
        <v>7160</v>
      </c>
      <c r="G316" s="343">
        <v>0</v>
      </c>
      <c r="H316" s="343">
        <v>-868</v>
      </c>
      <c r="I316" s="343">
        <v>0</v>
      </c>
      <c r="J316" s="343">
        <v>121357</v>
      </c>
      <c r="K316" s="343">
        <v>0</v>
      </c>
      <c r="L316" s="343">
        <v>5695</v>
      </c>
      <c r="M316" s="343">
        <v>0</v>
      </c>
      <c r="N316" s="343">
        <v>0</v>
      </c>
      <c r="O316" s="343">
        <v>0</v>
      </c>
      <c r="P316" s="343">
        <v>0</v>
      </c>
      <c r="Q316" s="343">
        <v>0</v>
      </c>
      <c r="R316" s="343">
        <v>0</v>
      </c>
      <c r="S316" s="343">
        <v>0</v>
      </c>
      <c r="T316" s="343">
        <v>0</v>
      </c>
      <c r="U316" s="343">
        <v>0</v>
      </c>
      <c r="V316" s="343">
        <v>5695</v>
      </c>
      <c r="W316" s="343">
        <v>0</v>
      </c>
      <c r="X316" s="343">
        <v>127052</v>
      </c>
      <c r="Y316" s="343">
        <v>0</v>
      </c>
      <c r="Z316" s="343">
        <v>3645</v>
      </c>
      <c r="AA316" s="343">
        <v>0</v>
      </c>
      <c r="AB316" s="343">
        <v>0</v>
      </c>
      <c r="AC316" s="343">
        <v>0</v>
      </c>
      <c r="AD316" s="343">
        <v>0</v>
      </c>
      <c r="AE316" s="343">
        <v>0</v>
      </c>
      <c r="AF316" s="343">
        <v>0</v>
      </c>
      <c r="AG316" s="343">
        <v>0</v>
      </c>
      <c r="AH316" s="343">
        <v>3645</v>
      </c>
      <c r="AI316" s="343">
        <v>0</v>
      </c>
      <c r="AJ316" s="343">
        <v>0</v>
      </c>
      <c r="AK316" s="343">
        <v>0</v>
      </c>
      <c r="AL316" s="342" t="s">
        <v>2122</v>
      </c>
      <c r="AM316" s="342" t="s">
        <v>2464</v>
      </c>
      <c r="AN316" s="342" t="s">
        <v>2464</v>
      </c>
    </row>
    <row r="317" spans="1:40">
      <c r="A317" s="342" t="s">
        <v>2232</v>
      </c>
      <c r="B317" s="343">
        <v>378</v>
      </c>
      <c r="C317" s="343">
        <v>0</v>
      </c>
      <c r="D317" s="343">
        <v>48015</v>
      </c>
      <c r="E317" s="343">
        <v>0</v>
      </c>
      <c r="F317" s="343">
        <v>772</v>
      </c>
      <c r="G317" s="343">
        <v>0</v>
      </c>
      <c r="H317" s="343">
        <v>39</v>
      </c>
      <c r="I317" s="343">
        <v>0</v>
      </c>
      <c r="J317" s="343">
        <v>49204</v>
      </c>
      <c r="K317" s="343">
        <v>0</v>
      </c>
      <c r="L317" s="343">
        <v>12473</v>
      </c>
      <c r="M317" s="343">
        <v>0</v>
      </c>
      <c r="N317" s="343">
        <v>5572</v>
      </c>
      <c r="O317" s="343">
        <v>0</v>
      </c>
      <c r="P317" s="343">
        <v>4152</v>
      </c>
      <c r="Q317" s="343">
        <v>0</v>
      </c>
      <c r="R317" s="343">
        <v>0</v>
      </c>
      <c r="S317" s="343">
        <v>0</v>
      </c>
      <c r="T317" s="343">
        <v>0</v>
      </c>
      <c r="U317" s="343">
        <v>0</v>
      </c>
      <c r="V317" s="343">
        <v>16625</v>
      </c>
      <c r="W317" s="343">
        <v>0</v>
      </c>
      <c r="X317" s="343">
        <v>65829</v>
      </c>
      <c r="Y317" s="343">
        <v>0</v>
      </c>
      <c r="Z317" s="343">
        <v>60</v>
      </c>
      <c r="AA317" s="343">
        <v>0</v>
      </c>
      <c r="AB317" s="343">
        <v>0</v>
      </c>
      <c r="AC317" s="343">
        <v>0</v>
      </c>
      <c r="AD317" s="343">
        <v>0</v>
      </c>
      <c r="AE317" s="343">
        <v>0</v>
      </c>
      <c r="AF317" s="343">
        <v>0</v>
      </c>
      <c r="AG317" s="343">
        <v>0</v>
      </c>
      <c r="AH317" s="343">
        <v>60</v>
      </c>
      <c r="AI317" s="343">
        <v>0</v>
      </c>
      <c r="AJ317" s="343">
        <v>0</v>
      </c>
      <c r="AK317" s="343">
        <v>0</v>
      </c>
      <c r="AL317" s="342" t="s">
        <v>2230</v>
      </c>
      <c r="AM317" s="342" t="s">
        <v>2464</v>
      </c>
      <c r="AN317" s="342" t="s">
        <v>2464</v>
      </c>
    </row>
    <row r="318" spans="1:40">
      <c r="A318" s="342" t="s">
        <v>2289</v>
      </c>
      <c r="B318" s="343">
        <v>5</v>
      </c>
      <c r="C318" s="343">
        <v>0</v>
      </c>
      <c r="D318" s="343">
        <v>51794</v>
      </c>
      <c r="E318" s="343">
        <v>0</v>
      </c>
      <c r="F318" s="343">
        <v>555</v>
      </c>
      <c r="G318" s="343">
        <v>0</v>
      </c>
      <c r="H318" s="343">
        <v>0</v>
      </c>
      <c r="I318" s="343">
        <v>0</v>
      </c>
      <c r="J318" s="343">
        <v>52354</v>
      </c>
      <c r="K318" s="343">
        <v>0</v>
      </c>
      <c r="L318" s="343">
        <v>0</v>
      </c>
      <c r="M318" s="343">
        <v>0</v>
      </c>
      <c r="N318" s="343">
        <v>0</v>
      </c>
      <c r="O318" s="343">
        <v>0</v>
      </c>
      <c r="P318" s="343">
        <v>0</v>
      </c>
      <c r="Q318" s="343">
        <v>0</v>
      </c>
      <c r="R318" s="343">
        <v>0</v>
      </c>
      <c r="S318" s="343">
        <v>0</v>
      </c>
      <c r="T318" s="343">
        <v>0</v>
      </c>
      <c r="U318" s="343">
        <v>0</v>
      </c>
      <c r="V318" s="343">
        <v>0</v>
      </c>
      <c r="W318" s="343">
        <v>0</v>
      </c>
      <c r="X318" s="343">
        <v>52354</v>
      </c>
      <c r="Y318" s="343">
        <v>0</v>
      </c>
      <c r="Z318" s="343">
        <v>6310</v>
      </c>
      <c r="AA318" s="343">
        <v>0</v>
      </c>
      <c r="AB318" s="343">
        <v>0</v>
      </c>
      <c r="AC318" s="343">
        <v>0</v>
      </c>
      <c r="AD318" s="343">
        <v>0</v>
      </c>
      <c r="AE318" s="343">
        <v>0</v>
      </c>
      <c r="AF318" s="343">
        <v>0</v>
      </c>
      <c r="AG318" s="343">
        <v>0</v>
      </c>
      <c r="AH318" s="343">
        <v>6310</v>
      </c>
      <c r="AI318" s="343">
        <v>0</v>
      </c>
      <c r="AJ318" s="343">
        <v>0</v>
      </c>
      <c r="AK318" s="343">
        <v>0</v>
      </c>
      <c r="AL318" s="342" t="s">
        <v>2287</v>
      </c>
      <c r="AM318" s="342" t="s">
        <v>2464</v>
      </c>
      <c r="AN318" s="342" t="s">
        <v>2464</v>
      </c>
    </row>
    <row r="319" spans="1:40">
      <c r="A319" s="342" t="s">
        <v>2340</v>
      </c>
      <c r="B319" s="343">
        <v>58</v>
      </c>
      <c r="C319" s="343">
        <v>0</v>
      </c>
      <c r="D319" s="343">
        <v>41396</v>
      </c>
      <c r="E319" s="343">
        <v>0</v>
      </c>
      <c r="F319" s="343">
        <v>1689</v>
      </c>
      <c r="G319" s="343">
        <v>0</v>
      </c>
      <c r="H319" s="343">
        <v>9</v>
      </c>
      <c r="I319" s="343">
        <v>0</v>
      </c>
      <c r="J319" s="343">
        <v>43152</v>
      </c>
      <c r="K319" s="343">
        <v>0</v>
      </c>
      <c r="L319" s="343">
        <v>2293</v>
      </c>
      <c r="M319" s="343">
        <v>0</v>
      </c>
      <c r="N319" s="343">
        <v>0</v>
      </c>
      <c r="O319" s="343">
        <v>0</v>
      </c>
      <c r="P319" s="343">
        <v>0</v>
      </c>
      <c r="Q319" s="343">
        <v>0</v>
      </c>
      <c r="R319" s="343">
        <v>0</v>
      </c>
      <c r="S319" s="343">
        <v>0</v>
      </c>
      <c r="T319" s="343">
        <v>0</v>
      </c>
      <c r="U319" s="343">
        <v>0</v>
      </c>
      <c r="V319" s="343">
        <v>2293</v>
      </c>
      <c r="W319" s="343">
        <v>0</v>
      </c>
      <c r="X319" s="343">
        <v>45445</v>
      </c>
      <c r="Y319" s="343">
        <v>0</v>
      </c>
      <c r="Z319" s="343">
        <v>1258</v>
      </c>
      <c r="AA319" s="343">
        <v>0</v>
      </c>
      <c r="AB319" s="343">
        <v>0</v>
      </c>
      <c r="AC319" s="343">
        <v>0</v>
      </c>
      <c r="AD319" s="343">
        <v>0</v>
      </c>
      <c r="AE319" s="343">
        <v>0</v>
      </c>
      <c r="AF319" s="343">
        <v>0</v>
      </c>
      <c r="AG319" s="343">
        <v>0</v>
      </c>
      <c r="AH319" s="343">
        <v>1258</v>
      </c>
      <c r="AI319" s="343">
        <v>0</v>
      </c>
      <c r="AJ319" s="343">
        <v>0</v>
      </c>
      <c r="AK319" s="343">
        <v>0</v>
      </c>
      <c r="AL319" s="342" t="s">
        <v>2338</v>
      </c>
      <c r="AM319" s="342" t="s">
        <v>2464</v>
      </c>
      <c r="AN319" s="342" t="s">
        <v>2464</v>
      </c>
    </row>
    <row r="320" spans="1:40">
      <c r="A320" s="342" t="s">
        <v>2388</v>
      </c>
      <c r="B320" s="343">
        <v>8618</v>
      </c>
      <c r="C320" s="343">
        <v>0</v>
      </c>
      <c r="D320" s="343">
        <v>326907</v>
      </c>
      <c r="E320" s="343">
        <v>0</v>
      </c>
      <c r="F320" s="343">
        <v>101040</v>
      </c>
      <c r="G320" s="343">
        <v>0</v>
      </c>
      <c r="H320" s="343">
        <v>7710</v>
      </c>
      <c r="I320" s="343">
        <v>0</v>
      </c>
      <c r="J320" s="343">
        <v>444275</v>
      </c>
      <c r="K320" s="343">
        <v>0</v>
      </c>
      <c r="L320" s="343">
        <v>680841</v>
      </c>
      <c r="M320" s="343">
        <v>0</v>
      </c>
      <c r="N320" s="343">
        <v>40197</v>
      </c>
      <c r="O320" s="343">
        <v>0</v>
      </c>
      <c r="P320" s="343">
        <v>76538</v>
      </c>
      <c r="Q320" s="343">
        <v>0</v>
      </c>
      <c r="R320" s="343">
        <v>0</v>
      </c>
      <c r="S320" s="343">
        <v>0</v>
      </c>
      <c r="T320" s="343">
        <v>3628</v>
      </c>
      <c r="U320" s="343">
        <v>0</v>
      </c>
      <c r="V320" s="343">
        <v>761007</v>
      </c>
      <c r="W320" s="343">
        <v>0</v>
      </c>
      <c r="X320" s="343">
        <v>1205282</v>
      </c>
      <c r="Y320" s="343">
        <v>0</v>
      </c>
      <c r="Z320" s="343">
        <v>57956</v>
      </c>
      <c r="AA320" s="343">
        <v>0</v>
      </c>
      <c r="AB320" s="343">
        <v>0</v>
      </c>
      <c r="AC320" s="343">
        <v>0</v>
      </c>
      <c r="AD320" s="343">
        <v>32105</v>
      </c>
      <c r="AE320" s="343">
        <v>0</v>
      </c>
      <c r="AF320" s="343">
        <v>0</v>
      </c>
      <c r="AG320" s="343">
        <v>0</v>
      </c>
      <c r="AH320" s="343">
        <v>90061</v>
      </c>
      <c r="AI320" s="343">
        <v>0</v>
      </c>
      <c r="AJ320" s="343">
        <v>690</v>
      </c>
      <c r="AK320" s="343">
        <v>0</v>
      </c>
      <c r="AL320" s="342" t="s">
        <v>2465</v>
      </c>
      <c r="AM320" s="342" t="s">
        <v>2466</v>
      </c>
      <c r="AN320" s="342" t="s">
        <v>2467</v>
      </c>
    </row>
    <row r="321" spans="1:40">
      <c r="A321" s="342" t="s">
        <v>1367</v>
      </c>
      <c r="B321" s="343">
        <v>0</v>
      </c>
      <c r="C321" s="343">
        <v>0</v>
      </c>
      <c r="D321" s="343">
        <v>80</v>
      </c>
      <c r="E321" s="343">
        <v>0</v>
      </c>
      <c r="F321" s="343">
        <v>1756</v>
      </c>
      <c r="G321" s="343">
        <v>0</v>
      </c>
      <c r="H321" s="343">
        <v>0</v>
      </c>
      <c r="I321" s="343">
        <v>0</v>
      </c>
      <c r="J321" s="343">
        <v>1836</v>
      </c>
      <c r="K321" s="343">
        <v>0</v>
      </c>
      <c r="L321" s="343">
        <v>0</v>
      </c>
      <c r="M321" s="343">
        <v>0</v>
      </c>
      <c r="N321" s="343">
        <v>0</v>
      </c>
      <c r="O321" s="343">
        <v>0</v>
      </c>
      <c r="P321" s="343">
        <v>0</v>
      </c>
      <c r="Q321" s="343">
        <v>0</v>
      </c>
      <c r="R321" s="343">
        <v>0</v>
      </c>
      <c r="S321" s="343">
        <v>0</v>
      </c>
      <c r="T321" s="343">
        <v>0</v>
      </c>
      <c r="U321" s="343">
        <v>0</v>
      </c>
      <c r="V321" s="343">
        <v>0</v>
      </c>
      <c r="W321" s="343">
        <v>0</v>
      </c>
      <c r="X321" s="343">
        <v>1836</v>
      </c>
      <c r="Y321" s="343">
        <v>0</v>
      </c>
      <c r="Z321" s="343">
        <v>0</v>
      </c>
      <c r="AA321" s="343">
        <v>0</v>
      </c>
      <c r="AB321" s="343">
        <v>0</v>
      </c>
      <c r="AC321" s="343">
        <v>0</v>
      </c>
      <c r="AD321" s="343">
        <v>0</v>
      </c>
      <c r="AE321" s="343">
        <v>0</v>
      </c>
      <c r="AF321" s="343">
        <v>0</v>
      </c>
      <c r="AG321" s="343">
        <v>0</v>
      </c>
      <c r="AH321" s="343">
        <v>0</v>
      </c>
      <c r="AI321" s="343">
        <v>0</v>
      </c>
      <c r="AJ321" s="343">
        <v>0</v>
      </c>
      <c r="AK321" s="343">
        <v>0</v>
      </c>
      <c r="AL321" s="342" t="s">
        <v>2468</v>
      </c>
      <c r="AM321" s="342" t="s">
        <v>2466</v>
      </c>
      <c r="AN321" s="342" t="s">
        <v>2469</v>
      </c>
    </row>
    <row r="322" spans="1:40">
      <c r="A322" s="342" t="s">
        <v>1693</v>
      </c>
      <c r="B322" s="343">
        <v>3498</v>
      </c>
      <c r="C322" s="343">
        <v>0</v>
      </c>
      <c r="D322" s="343">
        <v>1294</v>
      </c>
      <c r="E322" s="343">
        <v>0</v>
      </c>
      <c r="F322" s="343">
        <v>8260</v>
      </c>
      <c r="G322" s="343">
        <v>0</v>
      </c>
      <c r="H322" s="343">
        <v>1068</v>
      </c>
      <c r="I322" s="343">
        <v>0</v>
      </c>
      <c r="J322" s="343">
        <v>14120</v>
      </c>
      <c r="K322" s="343">
        <v>0</v>
      </c>
      <c r="L322" s="343">
        <v>0</v>
      </c>
      <c r="M322" s="343">
        <v>0</v>
      </c>
      <c r="N322" s="343">
        <v>0</v>
      </c>
      <c r="O322" s="343">
        <v>0</v>
      </c>
      <c r="P322" s="343">
        <v>0</v>
      </c>
      <c r="Q322" s="343">
        <v>0</v>
      </c>
      <c r="R322" s="343">
        <v>0</v>
      </c>
      <c r="S322" s="343">
        <v>0</v>
      </c>
      <c r="T322" s="343">
        <v>0</v>
      </c>
      <c r="U322" s="343">
        <v>0</v>
      </c>
      <c r="V322" s="343">
        <v>0</v>
      </c>
      <c r="W322" s="343">
        <v>0</v>
      </c>
      <c r="X322" s="343">
        <v>14120</v>
      </c>
      <c r="Y322" s="343">
        <v>0</v>
      </c>
      <c r="Z322" s="343">
        <v>0</v>
      </c>
      <c r="AA322" s="343">
        <v>0</v>
      </c>
      <c r="AB322" s="343">
        <v>0</v>
      </c>
      <c r="AC322" s="343">
        <v>0</v>
      </c>
      <c r="AD322" s="343">
        <v>0</v>
      </c>
      <c r="AE322" s="343">
        <v>0</v>
      </c>
      <c r="AF322" s="343">
        <v>0</v>
      </c>
      <c r="AG322" s="343">
        <v>0</v>
      </c>
      <c r="AH322" s="343">
        <v>0</v>
      </c>
      <c r="AI322" s="343">
        <v>0</v>
      </c>
      <c r="AJ322" s="343">
        <v>0</v>
      </c>
      <c r="AK322" s="343">
        <v>0</v>
      </c>
      <c r="AL322" s="342" t="s">
        <v>1691</v>
      </c>
      <c r="AM322" s="342" t="s">
        <v>2466</v>
      </c>
      <c r="AN322" s="342" t="s">
        <v>2469</v>
      </c>
    </row>
    <row r="323" spans="1:40">
      <c r="A323" s="342" t="s">
        <v>1767</v>
      </c>
      <c r="B323" s="343">
        <v>0</v>
      </c>
      <c r="C323" s="343">
        <v>0</v>
      </c>
      <c r="D323" s="343">
        <v>4986</v>
      </c>
      <c r="E323" s="343">
        <v>0</v>
      </c>
      <c r="F323" s="343">
        <v>3006</v>
      </c>
      <c r="G323" s="343">
        <v>0</v>
      </c>
      <c r="H323" s="343">
        <v>153</v>
      </c>
      <c r="I323" s="343">
        <v>0</v>
      </c>
      <c r="J323" s="343">
        <v>8145</v>
      </c>
      <c r="K323" s="343">
        <v>0</v>
      </c>
      <c r="L323" s="343">
        <v>0</v>
      </c>
      <c r="M323" s="343">
        <v>0</v>
      </c>
      <c r="N323" s="343">
        <v>0</v>
      </c>
      <c r="O323" s="343">
        <v>0</v>
      </c>
      <c r="P323" s="343">
        <v>0</v>
      </c>
      <c r="Q323" s="343">
        <v>0</v>
      </c>
      <c r="R323" s="343">
        <v>0</v>
      </c>
      <c r="S323" s="343">
        <v>0</v>
      </c>
      <c r="T323" s="343">
        <v>0</v>
      </c>
      <c r="U323" s="343">
        <v>0</v>
      </c>
      <c r="V323" s="343">
        <v>0</v>
      </c>
      <c r="W323" s="343">
        <v>0</v>
      </c>
      <c r="X323" s="343">
        <v>8145</v>
      </c>
      <c r="Y323" s="343">
        <v>0</v>
      </c>
      <c r="Z323" s="343">
        <v>447</v>
      </c>
      <c r="AA323" s="343">
        <v>0</v>
      </c>
      <c r="AB323" s="343">
        <v>0</v>
      </c>
      <c r="AC323" s="343">
        <v>0</v>
      </c>
      <c r="AD323" s="343">
        <v>0</v>
      </c>
      <c r="AE323" s="343">
        <v>0</v>
      </c>
      <c r="AF323" s="343">
        <v>0</v>
      </c>
      <c r="AG323" s="343">
        <v>0</v>
      </c>
      <c r="AH323" s="343">
        <v>447</v>
      </c>
      <c r="AI323" s="343">
        <v>0</v>
      </c>
      <c r="AJ323" s="343">
        <v>0</v>
      </c>
      <c r="AK323" s="343">
        <v>0</v>
      </c>
      <c r="AL323" s="342" t="s">
        <v>1765</v>
      </c>
      <c r="AM323" s="342" t="s">
        <v>2466</v>
      </c>
      <c r="AN323" s="342" t="s">
        <v>2469</v>
      </c>
    </row>
    <row r="324" spans="1:40">
      <c r="A324" s="342" t="s">
        <v>1319</v>
      </c>
      <c r="B324" s="343">
        <v>0</v>
      </c>
      <c r="C324" s="343">
        <v>0</v>
      </c>
      <c r="D324" s="343">
        <v>205</v>
      </c>
      <c r="E324" s="343">
        <v>0</v>
      </c>
      <c r="F324" s="343">
        <v>1830</v>
      </c>
      <c r="G324" s="343">
        <v>0</v>
      </c>
      <c r="H324" s="343">
        <v>223</v>
      </c>
      <c r="I324" s="343">
        <v>0</v>
      </c>
      <c r="J324" s="343">
        <v>2258</v>
      </c>
      <c r="K324" s="343">
        <v>0</v>
      </c>
      <c r="L324" s="343">
        <v>0</v>
      </c>
      <c r="M324" s="343">
        <v>0</v>
      </c>
      <c r="N324" s="343">
        <v>0</v>
      </c>
      <c r="O324" s="343">
        <v>0</v>
      </c>
      <c r="P324" s="343">
        <v>0</v>
      </c>
      <c r="Q324" s="343">
        <v>0</v>
      </c>
      <c r="R324" s="343">
        <v>0</v>
      </c>
      <c r="S324" s="343">
        <v>0</v>
      </c>
      <c r="T324" s="343">
        <v>0</v>
      </c>
      <c r="U324" s="343">
        <v>0</v>
      </c>
      <c r="V324" s="343">
        <v>0</v>
      </c>
      <c r="W324" s="343">
        <v>0</v>
      </c>
      <c r="X324" s="343">
        <v>2258</v>
      </c>
      <c r="Y324" s="343">
        <v>0</v>
      </c>
      <c r="Z324" s="343">
        <v>0</v>
      </c>
      <c r="AA324" s="343">
        <v>0</v>
      </c>
      <c r="AB324" s="343">
        <v>0</v>
      </c>
      <c r="AC324" s="343">
        <v>0</v>
      </c>
      <c r="AD324" s="343">
        <v>0</v>
      </c>
      <c r="AE324" s="343">
        <v>0</v>
      </c>
      <c r="AF324" s="343">
        <v>0</v>
      </c>
      <c r="AG324" s="343">
        <v>0</v>
      </c>
      <c r="AH324" s="343">
        <v>0</v>
      </c>
      <c r="AI324" s="343">
        <v>0</v>
      </c>
      <c r="AJ324" s="343">
        <v>0</v>
      </c>
      <c r="AK324" s="343">
        <v>0</v>
      </c>
      <c r="AL324" s="342" t="s">
        <v>1317</v>
      </c>
      <c r="AM324" s="342" t="s">
        <v>2466</v>
      </c>
      <c r="AN324" s="342" t="s">
        <v>2469</v>
      </c>
    </row>
    <row r="325" spans="1:40">
      <c r="A325" s="342" t="s">
        <v>1887</v>
      </c>
      <c r="B325" s="343">
        <v>0</v>
      </c>
      <c r="C325" s="343">
        <v>0</v>
      </c>
      <c r="D325" s="343">
        <v>1744</v>
      </c>
      <c r="E325" s="343">
        <v>0</v>
      </c>
      <c r="F325" s="343">
        <v>3430</v>
      </c>
      <c r="G325" s="343">
        <v>0</v>
      </c>
      <c r="H325" s="343">
        <v>558</v>
      </c>
      <c r="I325" s="343">
        <v>0</v>
      </c>
      <c r="J325" s="343">
        <v>5732</v>
      </c>
      <c r="K325" s="343">
        <v>0</v>
      </c>
      <c r="L325" s="343">
        <v>0</v>
      </c>
      <c r="M325" s="343">
        <v>0</v>
      </c>
      <c r="N325" s="343">
        <v>0</v>
      </c>
      <c r="O325" s="343">
        <v>0</v>
      </c>
      <c r="P325" s="343">
        <v>0</v>
      </c>
      <c r="Q325" s="343">
        <v>0</v>
      </c>
      <c r="R325" s="343">
        <v>0</v>
      </c>
      <c r="S325" s="343">
        <v>0</v>
      </c>
      <c r="T325" s="343">
        <v>0</v>
      </c>
      <c r="U325" s="343">
        <v>0</v>
      </c>
      <c r="V325" s="343">
        <v>0</v>
      </c>
      <c r="W325" s="343">
        <v>0</v>
      </c>
      <c r="X325" s="343">
        <v>5732</v>
      </c>
      <c r="Y325" s="343">
        <v>0</v>
      </c>
      <c r="Z325" s="343">
        <v>82</v>
      </c>
      <c r="AA325" s="343">
        <v>0</v>
      </c>
      <c r="AB325" s="343">
        <v>0</v>
      </c>
      <c r="AC325" s="343">
        <v>0</v>
      </c>
      <c r="AD325" s="343">
        <v>0</v>
      </c>
      <c r="AE325" s="343">
        <v>0</v>
      </c>
      <c r="AF325" s="343">
        <v>0</v>
      </c>
      <c r="AG325" s="343">
        <v>0</v>
      </c>
      <c r="AH325" s="343">
        <v>82</v>
      </c>
      <c r="AI325" s="343">
        <v>0</v>
      </c>
      <c r="AJ325" s="343">
        <v>0</v>
      </c>
      <c r="AK325" s="343">
        <v>0</v>
      </c>
      <c r="AL325" s="342" t="s">
        <v>1885</v>
      </c>
      <c r="AM325" s="342" t="s">
        <v>2466</v>
      </c>
      <c r="AN325" s="342" t="s">
        <v>2469</v>
      </c>
    </row>
    <row r="326" spans="1:40">
      <c r="A326" s="342" t="s">
        <v>1431</v>
      </c>
      <c r="B326" s="343">
        <v>0</v>
      </c>
      <c r="C326" s="343">
        <v>0</v>
      </c>
      <c r="D326" s="343">
        <v>1980</v>
      </c>
      <c r="E326" s="343">
        <v>0</v>
      </c>
      <c r="F326" s="343">
        <v>1239</v>
      </c>
      <c r="G326" s="343">
        <v>0</v>
      </c>
      <c r="H326" s="343">
        <v>0</v>
      </c>
      <c r="I326" s="343">
        <v>0</v>
      </c>
      <c r="J326" s="343">
        <v>3219</v>
      </c>
      <c r="K326" s="343">
        <v>0</v>
      </c>
      <c r="L326" s="343">
        <v>0</v>
      </c>
      <c r="M326" s="343">
        <v>0</v>
      </c>
      <c r="N326" s="343">
        <v>0</v>
      </c>
      <c r="O326" s="343">
        <v>0</v>
      </c>
      <c r="P326" s="343">
        <v>0</v>
      </c>
      <c r="Q326" s="343">
        <v>0</v>
      </c>
      <c r="R326" s="343">
        <v>0</v>
      </c>
      <c r="S326" s="343">
        <v>0</v>
      </c>
      <c r="T326" s="343">
        <v>0</v>
      </c>
      <c r="U326" s="343">
        <v>0</v>
      </c>
      <c r="V326" s="343">
        <v>0</v>
      </c>
      <c r="W326" s="343">
        <v>0</v>
      </c>
      <c r="X326" s="343">
        <v>3219</v>
      </c>
      <c r="Y326" s="343">
        <v>0</v>
      </c>
      <c r="Z326" s="343">
        <v>51</v>
      </c>
      <c r="AA326" s="343">
        <v>0</v>
      </c>
      <c r="AB326" s="343">
        <v>0</v>
      </c>
      <c r="AC326" s="343">
        <v>0</v>
      </c>
      <c r="AD326" s="343">
        <v>0</v>
      </c>
      <c r="AE326" s="343">
        <v>0</v>
      </c>
      <c r="AF326" s="343">
        <v>0</v>
      </c>
      <c r="AG326" s="343">
        <v>0</v>
      </c>
      <c r="AH326" s="343">
        <v>51</v>
      </c>
      <c r="AI326" s="343">
        <v>0</v>
      </c>
      <c r="AJ326" s="343">
        <v>0</v>
      </c>
      <c r="AK326" s="343">
        <v>0</v>
      </c>
      <c r="AL326" s="342" t="s">
        <v>1429</v>
      </c>
      <c r="AM326" s="342" t="s">
        <v>2466</v>
      </c>
      <c r="AN326" s="342" t="s">
        <v>2469</v>
      </c>
    </row>
    <row r="327" spans="1:40">
      <c r="A327" s="342" t="s">
        <v>1872</v>
      </c>
      <c r="B327" s="343">
        <v>0</v>
      </c>
      <c r="C327" s="343">
        <v>0</v>
      </c>
      <c r="D327" s="343">
        <v>261</v>
      </c>
      <c r="E327" s="343">
        <v>0</v>
      </c>
      <c r="F327" s="343">
        <v>1900</v>
      </c>
      <c r="G327" s="343">
        <v>0</v>
      </c>
      <c r="H327" s="343">
        <v>70</v>
      </c>
      <c r="I327" s="343">
        <v>0</v>
      </c>
      <c r="J327" s="343">
        <v>2231</v>
      </c>
      <c r="K327" s="343">
        <v>0</v>
      </c>
      <c r="L327" s="343">
        <v>0</v>
      </c>
      <c r="M327" s="343">
        <v>0</v>
      </c>
      <c r="N327" s="343">
        <v>0</v>
      </c>
      <c r="O327" s="343">
        <v>0</v>
      </c>
      <c r="P327" s="343">
        <v>0</v>
      </c>
      <c r="Q327" s="343">
        <v>0</v>
      </c>
      <c r="R327" s="343">
        <v>0</v>
      </c>
      <c r="S327" s="343">
        <v>0</v>
      </c>
      <c r="T327" s="343">
        <v>0</v>
      </c>
      <c r="U327" s="343">
        <v>0</v>
      </c>
      <c r="V327" s="343">
        <v>0</v>
      </c>
      <c r="W327" s="343">
        <v>0</v>
      </c>
      <c r="X327" s="343">
        <v>2231</v>
      </c>
      <c r="Y327" s="343">
        <v>0</v>
      </c>
      <c r="Z327" s="343">
        <v>291</v>
      </c>
      <c r="AA327" s="343">
        <v>0</v>
      </c>
      <c r="AB327" s="343">
        <v>0</v>
      </c>
      <c r="AC327" s="343">
        <v>0</v>
      </c>
      <c r="AD327" s="343">
        <v>0</v>
      </c>
      <c r="AE327" s="343">
        <v>0</v>
      </c>
      <c r="AF327" s="343">
        <v>0</v>
      </c>
      <c r="AG327" s="343">
        <v>0</v>
      </c>
      <c r="AH327" s="343">
        <v>291</v>
      </c>
      <c r="AI327" s="343">
        <v>0</v>
      </c>
      <c r="AJ327" s="343">
        <v>0</v>
      </c>
      <c r="AK327" s="343">
        <v>0</v>
      </c>
      <c r="AL327" s="342" t="s">
        <v>2470</v>
      </c>
      <c r="AM327" s="342" t="s">
        <v>2466</v>
      </c>
      <c r="AN327" s="342" t="s">
        <v>2469</v>
      </c>
    </row>
    <row r="328" spans="1:40">
      <c r="A328" s="342" t="s">
        <v>2298</v>
      </c>
      <c r="B328" s="343">
        <v>0</v>
      </c>
      <c r="C328" s="343">
        <v>0</v>
      </c>
      <c r="D328" s="343">
        <v>6927</v>
      </c>
      <c r="E328" s="343">
        <v>0</v>
      </c>
      <c r="F328" s="343">
        <v>8563</v>
      </c>
      <c r="G328" s="343">
        <v>0</v>
      </c>
      <c r="H328" s="343">
        <v>0</v>
      </c>
      <c r="I328" s="343">
        <v>0</v>
      </c>
      <c r="J328" s="343">
        <v>15490</v>
      </c>
      <c r="K328" s="343">
        <v>0</v>
      </c>
      <c r="L328" s="343">
        <v>0</v>
      </c>
      <c r="M328" s="343">
        <v>0</v>
      </c>
      <c r="N328" s="343">
        <v>0</v>
      </c>
      <c r="O328" s="343">
        <v>0</v>
      </c>
      <c r="P328" s="343">
        <v>0</v>
      </c>
      <c r="Q328" s="343">
        <v>0</v>
      </c>
      <c r="R328" s="343">
        <v>0</v>
      </c>
      <c r="S328" s="343">
        <v>0</v>
      </c>
      <c r="T328" s="343">
        <v>0</v>
      </c>
      <c r="U328" s="343">
        <v>0</v>
      </c>
      <c r="V328" s="343">
        <v>0</v>
      </c>
      <c r="W328" s="343">
        <v>0</v>
      </c>
      <c r="X328" s="343">
        <v>15490</v>
      </c>
      <c r="Y328" s="343">
        <v>0</v>
      </c>
      <c r="Z328" s="343">
        <v>0</v>
      </c>
      <c r="AA328" s="343">
        <v>0</v>
      </c>
      <c r="AB328" s="343">
        <v>0</v>
      </c>
      <c r="AC328" s="343">
        <v>0</v>
      </c>
      <c r="AD328" s="343">
        <v>0</v>
      </c>
      <c r="AE328" s="343">
        <v>0</v>
      </c>
      <c r="AF328" s="343">
        <v>0</v>
      </c>
      <c r="AG328" s="343">
        <v>0</v>
      </c>
      <c r="AH328" s="343">
        <v>0</v>
      </c>
      <c r="AI328" s="343">
        <v>0</v>
      </c>
      <c r="AJ328" s="343">
        <v>0</v>
      </c>
      <c r="AK328" s="343">
        <v>0</v>
      </c>
      <c r="AL328" s="342" t="s">
        <v>2296</v>
      </c>
      <c r="AM328" s="342" t="s">
        <v>2466</v>
      </c>
      <c r="AN328" s="342" t="s">
        <v>2469</v>
      </c>
    </row>
    <row r="329" spans="1:40">
      <c r="A329" s="342" t="s">
        <v>2061</v>
      </c>
      <c r="B329" s="343">
        <v>0</v>
      </c>
      <c r="C329" s="343">
        <v>0</v>
      </c>
      <c r="D329" s="343">
        <v>716</v>
      </c>
      <c r="E329" s="343">
        <v>0</v>
      </c>
      <c r="F329" s="343">
        <v>2989</v>
      </c>
      <c r="G329" s="343">
        <v>0</v>
      </c>
      <c r="H329" s="343">
        <v>2608</v>
      </c>
      <c r="I329" s="343">
        <v>0</v>
      </c>
      <c r="J329" s="343">
        <v>6313</v>
      </c>
      <c r="K329" s="343">
        <v>0</v>
      </c>
      <c r="L329" s="343">
        <v>183</v>
      </c>
      <c r="M329" s="343">
        <v>0</v>
      </c>
      <c r="N329" s="343">
        <v>0</v>
      </c>
      <c r="O329" s="343">
        <v>0</v>
      </c>
      <c r="P329" s="343">
        <v>0</v>
      </c>
      <c r="Q329" s="343">
        <v>0</v>
      </c>
      <c r="R329" s="343">
        <v>0</v>
      </c>
      <c r="S329" s="343">
        <v>0</v>
      </c>
      <c r="T329" s="343">
        <v>0</v>
      </c>
      <c r="U329" s="343">
        <v>0</v>
      </c>
      <c r="V329" s="343">
        <v>183</v>
      </c>
      <c r="W329" s="343">
        <v>0</v>
      </c>
      <c r="X329" s="343">
        <v>6496</v>
      </c>
      <c r="Y329" s="343">
        <v>0</v>
      </c>
      <c r="Z329" s="343">
        <v>0</v>
      </c>
      <c r="AA329" s="343">
        <v>0</v>
      </c>
      <c r="AB329" s="343">
        <v>0</v>
      </c>
      <c r="AC329" s="343">
        <v>0</v>
      </c>
      <c r="AD329" s="343">
        <v>0</v>
      </c>
      <c r="AE329" s="343">
        <v>0</v>
      </c>
      <c r="AF329" s="343">
        <v>0</v>
      </c>
      <c r="AG329" s="343">
        <v>0</v>
      </c>
      <c r="AH329" s="343">
        <v>0</v>
      </c>
      <c r="AI329" s="343">
        <v>0</v>
      </c>
      <c r="AJ329" s="343">
        <v>0</v>
      </c>
      <c r="AK329" s="343">
        <v>0</v>
      </c>
      <c r="AL329" s="342" t="s">
        <v>2059</v>
      </c>
      <c r="AM329" s="342" t="s">
        <v>2466</v>
      </c>
      <c r="AN329" s="342" t="s">
        <v>2469</v>
      </c>
    </row>
    <row r="330" spans="1:40">
      <c r="A330" s="342" t="s">
        <v>1633</v>
      </c>
      <c r="B330" s="343">
        <v>0</v>
      </c>
      <c r="C330" s="343">
        <v>0</v>
      </c>
      <c r="D330" s="343">
        <v>170</v>
      </c>
      <c r="E330" s="343">
        <v>0</v>
      </c>
      <c r="F330" s="343">
        <v>2094</v>
      </c>
      <c r="G330" s="343">
        <v>0</v>
      </c>
      <c r="H330" s="343">
        <v>346</v>
      </c>
      <c r="I330" s="343">
        <v>0</v>
      </c>
      <c r="J330" s="343">
        <v>2610</v>
      </c>
      <c r="K330" s="343">
        <v>0</v>
      </c>
      <c r="L330" s="343">
        <v>0</v>
      </c>
      <c r="M330" s="343">
        <v>0</v>
      </c>
      <c r="N330" s="343">
        <v>0</v>
      </c>
      <c r="O330" s="343">
        <v>0</v>
      </c>
      <c r="P330" s="343">
        <v>0</v>
      </c>
      <c r="Q330" s="343">
        <v>0</v>
      </c>
      <c r="R330" s="343">
        <v>0</v>
      </c>
      <c r="S330" s="343">
        <v>0</v>
      </c>
      <c r="T330" s="343">
        <v>0</v>
      </c>
      <c r="U330" s="343">
        <v>0</v>
      </c>
      <c r="V330" s="343">
        <v>0</v>
      </c>
      <c r="W330" s="343">
        <v>0</v>
      </c>
      <c r="X330" s="343">
        <v>2610</v>
      </c>
      <c r="Y330" s="343">
        <v>0</v>
      </c>
      <c r="Z330" s="343">
        <v>0</v>
      </c>
      <c r="AA330" s="343">
        <v>0</v>
      </c>
      <c r="AB330" s="343">
        <v>0</v>
      </c>
      <c r="AC330" s="343">
        <v>0</v>
      </c>
      <c r="AD330" s="343">
        <v>0</v>
      </c>
      <c r="AE330" s="343">
        <v>0</v>
      </c>
      <c r="AF330" s="343">
        <v>0</v>
      </c>
      <c r="AG330" s="343">
        <v>0</v>
      </c>
      <c r="AH330" s="343">
        <v>0</v>
      </c>
      <c r="AI330" s="343">
        <v>0</v>
      </c>
      <c r="AJ330" s="343">
        <v>0</v>
      </c>
      <c r="AK330" s="343">
        <v>0</v>
      </c>
      <c r="AL330" s="342" t="s">
        <v>1631</v>
      </c>
      <c r="AM330" s="342" t="s">
        <v>2466</v>
      </c>
      <c r="AN330" s="342" t="s">
        <v>2469</v>
      </c>
    </row>
    <row r="331" spans="1:40">
      <c r="A331" s="342" t="s">
        <v>1340</v>
      </c>
      <c r="B331" s="343">
        <v>22</v>
      </c>
      <c r="C331" s="343">
        <v>0</v>
      </c>
      <c r="D331" s="343">
        <v>364</v>
      </c>
      <c r="E331" s="343">
        <v>0</v>
      </c>
      <c r="F331" s="343">
        <v>2174</v>
      </c>
      <c r="G331" s="343">
        <v>0</v>
      </c>
      <c r="H331" s="343">
        <v>668</v>
      </c>
      <c r="I331" s="343">
        <v>0</v>
      </c>
      <c r="J331" s="343">
        <v>3228</v>
      </c>
      <c r="K331" s="343">
        <v>0</v>
      </c>
      <c r="L331" s="343">
        <v>0</v>
      </c>
      <c r="M331" s="343">
        <v>0</v>
      </c>
      <c r="N331" s="343">
        <v>0</v>
      </c>
      <c r="O331" s="343">
        <v>0</v>
      </c>
      <c r="P331" s="343">
        <v>0</v>
      </c>
      <c r="Q331" s="343">
        <v>0</v>
      </c>
      <c r="R331" s="343">
        <v>0</v>
      </c>
      <c r="S331" s="343">
        <v>0</v>
      </c>
      <c r="T331" s="343">
        <v>0</v>
      </c>
      <c r="U331" s="343">
        <v>0</v>
      </c>
      <c r="V331" s="343">
        <v>0</v>
      </c>
      <c r="W331" s="343">
        <v>0</v>
      </c>
      <c r="X331" s="343">
        <v>3228</v>
      </c>
      <c r="Y331" s="343">
        <v>0</v>
      </c>
      <c r="Z331" s="343">
        <v>72</v>
      </c>
      <c r="AA331" s="343">
        <v>0</v>
      </c>
      <c r="AB331" s="343">
        <v>0</v>
      </c>
      <c r="AC331" s="343">
        <v>0</v>
      </c>
      <c r="AD331" s="343">
        <v>0</v>
      </c>
      <c r="AE331" s="343">
        <v>0</v>
      </c>
      <c r="AF331" s="343">
        <v>0</v>
      </c>
      <c r="AG331" s="343">
        <v>0</v>
      </c>
      <c r="AH331" s="343">
        <v>72</v>
      </c>
      <c r="AI331" s="343">
        <v>0</v>
      </c>
      <c r="AJ331" s="343">
        <v>0</v>
      </c>
      <c r="AK331" s="343">
        <v>0</v>
      </c>
      <c r="AL331" s="342" t="s">
        <v>1338</v>
      </c>
      <c r="AM331" s="342" t="s">
        <v>2466</v>
      </c>
      <c r="AN331" s="342" t="s">
        <v>2469</v>
      </c>
    </row>
    <row r="332" spans="1:40">
      <c r="A332" s="342" t="s">
        <v>2274</v>
      </c>
      <c r="B332" s="343">
        <v>0</v>
      </c>
      <c r="C332" s="343">
        <v>0</v>
      </c>
      <c r="D332" s="343">
        <v>10</v>
      </c>
      <c r="E332" s="343">
        <v>0</v>
      </c>
      <c r="F332" s="343">
        <v>5772</v>
      </c>
      <c r="G332" s="343">
        <v>0</v>
      </c>
      <c r="H332" s="343">
        <v>37</v>
      </c>
      <c r="I332" s="343">
        <v>0</v>
      </c>
      <c r="J332" s="343">
        <v>5819</v>
      </c>
      <c r="K332" s="343">
        <v>0</v>
      </c>
      <c r="L332" s="343">
        <v>0</v>
      </c>
      <c r="M332" s="343">
        <v>0</v>
      </c>
      <c r="N332" s="343">
        <v>0</v>
      </c>
      <c r="O332" s="343">
        <v>0</v>
      </c>
      <c r="P332" s="343">
        <v>0</v>
      </c>
      <c r="Q332" s="343">
        <v>0</v>
      </c>
      <c r="R332" s="343">
        <v>0</v>
      </c>
      <c r="S332" s="343">
        <v>0</v>
      </c>
      <c r="T332" s="343">
        <v>0</v>
      </c>
      <c r="U332" s="343">
        <v>0</v>
      </c>
      <c r="V332" s="343">
        <v>0</v>
      </c>
      <c r="W332" s="343">
        <v>0</v>
      </c>
      <c r="X332" s="343">
        <v>5819</v>
      </c>
      <c r="Y332" s="343">
        <v>0</v>
      </c>
      <c r="Z332" s="343">
        <v>1319</v>
      </c>
      <c r="AA332" s="343">
        <v>0</v>
      </c>
      <c r="AB332" s="343">
        <v>0</v>
      </c>
      <c r="AC332" s="343">
        <v>0</v>
      </c>
      <c r="AD332" s="343">
        <v>0</v>
      </c>
      <c r="AE332" s="343">
        <v>0</v>
      </c>
      <c r="AF332" s="343">
        <v>0</v>
      </c>
      <c r="AG332" s="343">
        <v>0</v>
      </c>
      <c r="AH332" s="343">
        <v>1319</v>
      </c>
      <c r="AI332" s="343">
        <v>0</v>
      </c>
      <c r="AJ332" s="343">
        <v>0</v>
      </c>
      <c r="AK332" s="343">
        <v>0</v>
      </c>
      <c r="AL332" s="342" t="s">
        <v>2272</v>
      </c>
      <c r="AM332" s="342" t="s">
        <v>2466</v>
      </c>
      <c r="AN332" s="342" t="s">
        <v>2469</v>
      </c>
    </row>
    <row r="333" spans="1:40">
      <c r="A333" s="342" t="s">
        <v>2094</v>
      </c>
      <c r="B333" s="343">
        <v>646</v>
      </c>
      <c r="C333" s="343">
        <v>0</v>
      </c>
      <c r="D333" s="343">
        <v>631</v>
      </c>
      <c r="E333" s="343">
        <v>0</v>
      </c>
      <c r="F333" s="343">
        <v>2386</v>
      </c>
      <c r="G333" s="343">
        <v>0</v>
      </c>
      <c r="H333" s="343">
        <v>1191</v>
      </c>
      <c r="I333" s="343">
        <v>0</v>
      </c>
      <c r="J333" s="343">
        <v>4854</v>
      </c>
      <c r="K333" s="343">
        <v>0</v>
      </c>
      <c r="L333" s="343">
        <v>0</v>
      </c>
      <c r="M333" s="343">
        <v>0</v>
      </c>
      <c r="N333" s="343">
        <v>0</v>
      </c>
      <c r="O333" s="343">
        <v>0</v>
      </c>
      <c r="P333" s="343">
        <v>0</v>
      </c>
      <c r="Q333" s="343">
        <v>0</v>
      </c>
      <c r="R333" s="343">
        <v>0</v>
      </c>
      <c r="S333" s="343">
        <v>0</v>
      </c>
      <c r="T333" s="343">
        <v>0</v>
      </c>
      <c r="U333" s="343">
        <v>0</v>
      </c>
      <c r="V333" s="343">
        <v>0</v>
      </c>
      <c r="W333" s="343">
        <v>0</v>
      </c>
      <c r="X333" s="343">
        <v>4854</v>
      </c>
      <c r="Y333" s="343">
        <v>0</v>
      </c>
      <c r="Z333" s="343">
        <v>0</v>
      </c>
      <c r="AA333" s="343">
        <v>0</v>
      </c>
      <c r="AB333" s="343">
        <v>0</v>
      </c>
      <c r="AC333" s="343">
        <v>0</v>
      </c>
      <c r="AD333" s="343">
        <v>0</v>
      </c>
      <c r="AE333" s="343">
        <v>0</v>
      </c>
      <c r="AF333" s="343">
        <v>0</v>
      </c>
      <c r="AG333" s="343">
        <v>0</v>
      </c>
      <c r="AH333" s="343">
        <v>0</v>
      </c>
      <c r="AI333" s="343">
        <v>0</v>
      </c>
      <c r="AJ333" s="343">
        <v>0</v>
      </c>
      <c r="AK333" s="343">
        <v>0</v>
      </c>
      <c r="AL333" s="342" t="s">
        <v>2471</v>
      </c>
      <c r="AM333" s="342" t="s">
        <v>2466</v>
      </c>
      <c r="AN333" s="342" t="s">
        <v>2469</v>
      </c>
    </row>
    <row r="334" spans="1:40">
      <c r="A334" s="342" t="s">
        <v>2265</v>
      </c>
      <c r="B334" s="343">
        <v>0</v>
      </c>
      <c r="C334" s="343">
        <v>0</v>
      </c>
      <c r="D334" s="343">
        <v>5571</v>
      </c>
      <c r="E334" s="343">
        <v>0</v>
      </c>
      <c r="F334" s="343">
        <v>5893</v>
      </c>
      <c r="G334" s="343">
        <v>0</v>
      </c>
      <c r="H334" s="343">
        <v>39</v>
      </c>
      <c r="I334" s="343">
        <v>0</v>
      </c>
      <c r="J334" s="343">
        <v>11503</v>
      </c>
      <c r="K334" s="343">
        <v>0</v>
      </c>
      <c r="L334" s="343">
        <v>0</v>
      </c>
      <c r="M334" s="343">
        <v>0</v>
      </c>
      <c r="N334" s="343">
        <v>0</v>
      </c>
      <c r="O334" s="343">
        <v>0</v>
      </c>
      <c r="P334" s="343">
        <v>0</v>
      </c>
      <c r="Q334" s="343">
        <v>0</v>
      </c>
      <c r="R334" s="343">
        <v>0</v>
      </c>
      <c r="S334" s="343">
        <v>0</v>
      </c>
      <c r="T334" s="343">
        <v>0</v>
      </c>
      <c r="U334" s="343">
        <v>0</v>
      </c>
      <c r="V334" s="343">
        <v>0</v>
      </c>
      <c r="W334" s="343">
        <v>0</v>
      </c>
      <c r="X334" s="343">
        <v>11503</v>
      </c>
      <c r="Y334" s="343">
        <v>0</v>
      </c>
      <c r="Z334" s="343">
        <v>232</v>
      </c>
      <c r="AA334" s="343">
        <v>0</v>
      </c>
      <c r="AB334" s="343">
        <v>0</v>
      </c>
      <c r="AC334" s="343">
        <v>0</v>
      </c>
      <c r="AD334" s="343">
        <v>0</v>
      </c>
      <c r="AE334" s="343">
        <v>0</v>
      </c>
      <c r="AF334" s="343">
        <v>0</v>
      </c>
      <c r="AG334" s="343">
        <v>0</v>
      </c>
      <c r="AH334" s="343">
        <v>232</v>
      </c>
      <c r="AI334" s="343">
        <v>0</v>
      </c>
      <c r="AJ334" s="343">
        <v>0</v>
      </c>
      <c r="AK334" s="343">
        <v>0</v>
      </c>
      <c r="AL334" s="342" t="s">
        <v>2263</v>
      </c>
      <c r="AM334" s="342" t="s">
        <v>2466</v>
      </c>
      <c r="AN334" s="342" t="s">
        <v>2469</v>
      </c>
    </row>
    <row r="335" spans="1:40">
      <c r="A335" s="342" t="s">
        <v>2235</v>
      </c>
      <c r="B335" s="343">
        <v>0</v>
      </c>
      <c r="C335" s="343">
        <v>0</v>
      </c>
      <c r="D335" s="343">
        <v>150</v>
      </c>
      <c r="E335" s="343">
        <v>0</v>
      </c>
      <c r="F335" s="343">
        <v>1195</v>
      </c>
      <c r="G335" s="343">
        <v>0</v>
      </c>
      <c r="H335" s="343">
        <v>809</v>
      </c>
      <c r="I335" s="343">
        <v>0</v>
      </c>
      <c r="J335" s="343">
        <v>2154</v>
      </c>
      <c r="K335" s="343">
        <v>0</v>
      </c>
      <c r="L335" s="343">
        <v>0</v>
      </c>
      <c r="M335" s="343">
        <v>0</v>
      </c>
      <c r="N335" s="343">
        <v>0</v>
      </c>
      <c r="O335" s="343">
        <v>0</v>
      </c>
      <c r="P335" s="343">
        <v>0</v>
      </c>
      <c r="Q335" s="343">
        <v>0</v>
      </c>
      <c r="R335" s="343">
        <v>0</v>
      </c>
      <c r="S335" s="343">
        <v>0</v>
      </c>
      <c r="T335" s="343">
        <v>0</v>
      </c>
      <c r="U335" s="343">
        <v>0</v>
      </c>
      <c r="V335" s="343">
        <v>0</v>
      </c>
      <c r="W335" s="343">
        <v>0</v>
      </c>
      <c r="X335" s="343">
        <v>2154</v>
      </c>
      <c r="Y335" s="343">
        <v>0</v>
      </c>
      <c r="Z335" s="343">
        <v>0</v>
      </c>
      <c r="AA335" s="343">
        <v>0</v>
      </c>
      <c r="AB335" s="343">
        <v>0</v>
      </c>
      <c r="AC335" s="343">
        <v>0</v>
      </c>
      <c r="AD335" s="343">
        <v>0</v>
      </c>
      <c r="AE335" s="343">
        <v>0</v>
      </c>
      <c r="AF335" s="343">
        <v>0</v>
      </c>
      <c r="AG335" s="343">
        <v>0</v>
      </c>
      <c r="AH335" s="343">
        <v>0</v>
      </c>
      <c r="AI335" s="343">
        <v>0</v>
      </c>
      <c r="AJ335" s="343">
        <v>0</v>
      </c>
      <c r="AK335" s="343">
        <v>0</v>
      </c>
      <c r="AL335" s="342" t="s">
        <v>2233</v>
      </c>
      <c r="AM335" s="342" t="s">
        <v>2466</v>
      </c>
      <c r="AN335" s="342" t="s">
        <v>2469</v>
      </c>
    </row>
    <row r="336" spans="1:40">
      <c r="A336" s="342" t="s">
        <v>1395</v>
      </c>
      <c r="B336" s="343">
        <v>0</v>
      </c>
      <c r="C336" s="343">
        <v>0</v>
      </c>
      <c r="D336" s="343">
        <v>1366</v>
      </c>
      <c r="E336" s="343">
        <v>0</v>
      </c>
      <c r="F336" s="343">
        <v>3283</v>
      </c>
      <c r="G336" s="343">
        <v>0</v>
      </c>
      <c r="H336" s="343">
        <v>1979</v>
      </c>
      <c r="I336" s="343">
        <v>0</v>
      </c>
      <c r="J336" s="343">
        <v>6628</v>
      </c>
      <c r="K336" s="343">
        <v>0</v>
      </c>
      <c r="L336" s="343">
        <v>0</v>
      </c>
      <c r="M336" s="343">
        <v>0</v>
      </c>
      <c r="N336" s="343">
        <v>0</v>
      </c>
      <c r="O336" s="343">
        <v>0</v>
      </c>
      <c r="P336" s="343">
        <v>0</v>
      </c>
      <c r="Q336" s="343">
        <v>0</v>
      </c>
      <c r="R336" s="343">
        <v>0</v>
      </c>
      <c r="S336" s="343">
        <v>0</v>
      </c>
      <c r="T336" s="343">
        <v>0</v>
      </c>
      <c r="U336" s="343">
        <v>0</v>
      </c>
      <c r="V336" s="343">
        <v>0</v>
      </c>
      <c r="W336" s="343">
        <v>0</v>
      </c>
      <c r="X336" s="343">
        <v>6628</v>
      </c>
      <c r="Y336" s="343">
        <v>0</v>
      </c>
      <c r="Z336" s="343">
        <v>749</v>
      </c>
      <c r="AA336" s="343">
        <v>0</v>
      </c>
      <c r="AB336" s="343">
        <v>0</v>
      </c>
      <c r="AC336" s="343">
        <v>0</v>
      </c>
      <c r="AD336" s="343">
        <v>0</v>
      </c>
      <c r="AE336" s="343">
        <v>0</v>
      </c>
      <c r="AF336" s="343">
        <v>0</v>
      </c>
      <c r="AG336" s="343">
        <v>0</v>
      </c>
      <c r="AH336" s="343">
        <v>749</v>
      </c>
      <c r="AI336" s="343">
        <v>0</v>
      </c>
      <c r="AJ336" s="343">
        <v>0</v>
      </c>
      <c r="AK336" s="343">
        <v>0</v>
      </c>
      <c r="AL336" s="342" t="s">
        <v>1393</v>
      </c>
      <c r="AM336" s="342" t="s">
        <v>2466</v>
      </c>
      <c r="AN336" s="342" t="s">
        <v>2469</v>
      </c>
    </row>
    <row r="337" spans="1:40">
      <c r="A337" s="342" t="s">
        <v>1902</v>
      </c>
      <c r="B337" s="343">
        <v>0</v>
      </c>
      <c r="C337" s="343">
        <v>0</v>
      </c>
      <c r="D337" s="343">
        <v>1245</v>
      </c>
      <c r="E337" s="343">
        <v>0</v>
      </c>
      <c r="F337" s="343">
        <v>2946</v>
      </c>
      <c r="G337" s="343">
        <v>0</v>
      </c>
      <c r="H337" s="343">
        <v>0</v>
      </c>
      <c r="I337" s="343">
        <v>0</v>
      </c>
      <c r="J337" s="343">
        <v>4191</v>
      </c>
      <c r="K337" s="343">
        <v>0</v>
      </c>
      <c r="L337" s="343">
        <v>0</v>
      </c>
      <c r="M337" s="343">
        <v>0</v>
      </c>
      <c r="N337" s="343">
        <v>0</v>
      </c>
      <c r="O337" s="343">
        <v>0</v>
      </c>
      <c r="P337" s="343">
        <v>0</v>
      </c>
      <c r="Q337" s="343">
        <v>0</v>
      </c>
      <c r="R337" s="343">
        <v>0</v>
      </c>
      <c r="S337" s="343">
        <v>0</v>
      </c>
      <c r="T337" s="343">
        <v>0</v>
      </c>
      <c r="U337" s="343">
        <v>0</v>
      </c>
      <c r="V337" s="343">
        <v>0</v>
      </c>
      <c r="W337" s="343">
        <v>0</v>
      </c>
      <c r="X337" s="343">
        <v>4191</v>
      </c>
      <c r="Y337" s="343">
        <v>0</v>
      </c>
      <c r="Z337" s="343">
        <v>900</v>
      </c>
      <c r="AA337" s="343">
        <v>0</v>
      </c>
      <c r="AB337" s="343">
        <v>0</v>
      </c>
      <c r="AC337" s="343">
        <v>0</v>
      </c>
      <c r="AD337" s="343">
        <v>0</v>
      </c>
      <c r="AE337" s="343">
        <v>0</v>
      </c>
      <c r="AF337" s="343">
        <v>0</v>
      </c>
      <c r="AG337" s="343">
        <v>0</v>
      </c>
      <c r="AH337" s="343">
        <v>900</v>
      </c>
      <c r="AI337" s="343">
        <v>0</v>
      </c>
      <c r="AJ337" s="343">
        <v>0</v>
      </c>
      <c r="AK337" s="343">
        <v>0</v>
      </c>
      <c r="AL337" s="342" t="s">
        <v>1900</v>
      </c>
      <c r="AM337" s="342" t="s">
        <v>2466</v>
      </c>
      <c r="AN337" s="342" t="s">
        <v>2469</v>
      </c>
    </row>
    <row r="338" spans="1:40">
      <c r="A338" s="342" t="s">
        <v>1731</v>
      </c>
      <c r="B338" s="343">
        <v>0</v>
      </c>
      <c r="C338" s="343">
        <v>0</v>
      </c>
      <c r="D338" s="343">
        <v>265</v>
      </c>
      <c r="E338" s="343">
        <v>0</v>
      </c>
      <c r="F338" s="343">
        <v>2567</v>
      </c>
      <c r="G338" s="343">
        <v>0</v>
      </c>
      <c r="H338" s="343">
        <v>0</v>
      </c>
      <c r="I338" s="343">
        <v>0</v>
      </c>
      <c r="J338" s="343">
        <v>2832</v>
      </c>
      <c r="K338" s="343">
        <v>0</v>
      </c>
      <c r="L338" s="343">
        <v>0</v>
      </c>
      <c r="M338" s="343">
        <v>0</v>
      </c>
      <c r="N338" s="343">
        <v>0</v>
      </c>
      <c r="O338" s="343">
        <v>0</v>
      </c>
      <c r="P338" s="343">
        <v>0</v>
      </c>
      <c r="Q338" s="343">
        <v>0</v>
      </c>
      <c r="R338" s="343">
        <v>0</v>
      </c>
      <c r="S338" s="343">
        <v>0</v>
      </c>
      <c r="T338" s="343">
        <v>0</v>
      </c>
      <c r="U338" s="343">
        <v>0</v>
      </c>
      <c r="V338" s="343">
        <v>0</v>
      </c>
      <c r="W338" s="343">
        <v>0</v>
      </c>
      <c r="X338" s="343">
        <v>2832</v>
      </c>
      <c r="Y338" s="343">
        <v>0</v>
      </c>
      <c r="Z338" s="343">
        <v>35</v>
      </c>
      <c r="AA338" s="343">
        <v>0</v>
      </c>
      <c r="AB338" s="343">
        <v>0</v>
      </c>
      <c r="AC338" s="343">
        <v>0</v>
      </c>
      <c r="AD338" s="343">
        <v>0</v>
      </c>
      <c r="AE338" s="343">
        <v>0</v>
      </c>
      <c r="AF338" s="343">
        <v>0</v>
      </c>
      <c r="AG338" s="343">
        <v>0</v>
      </c>
      <c r="AH338" s="343">
        <v>35</v>
      </c>
      <c r="AI338" s="343">
        <v>0</v>
      </c>
      <c r="AJ338" s="343">
        <v>0</v>
      </c>
      <c r="AK338" s="343">
        <v>0</v>
      </c>
      <c r="AL338" s="342" t="s">
        <v>1729</v>
      </c>
      <c r="AM338" s="342" t="s">
        <v>2466</v>
      </c>
      <c r="AN338" s="342" t="s">
        <v>2469</v>
      </c>
    </row>
    <row r="339" spans="1:40">
      <c r="A339" s="342" t="s">
        <v>1713</v>
      </c>
      <c r="B339" s="343">
        <v>0</v>
      </c>
      <c r="C339" s="343">
        <v>0</v>
      </c>
      <c r="D339" s="343">
        <v>268</v>
      </c>
      <c r="E339" s="343">
        <v>0</v>
      </c>
      <c r="F339" s="343">
        <v>2344</v>
      </c>
      <c r="G339" s="343">
        <v>0</v>
      </c>
      <c r="H339" s="343">
        <v>183</v>
      </c>
      <c r="I339" s="343">
        <v>0</v>
      </c>
      <c r="J339" s="343">
        <v>2795</v>
      </c>
      <c r="K339" s="343">
        <v>0</v>
      </c>
      <c r="L339" s="343">
        <v>0</v>
      </c>
      <c r="M339" s="343">
        <v>0</v>
      </c>
      <c r="N339" s="343">
        <v>0</v>
      </c>
      <c r="O339" s="343">
        <v>0</v>
      </c>
      <c r="P339" s="343">
        <v>0</v>
      </c>
      <c r="Q339" s="343">
        <v>0</v>
      </c>
      <c r="R339" s="343">
        <v>0</v>
      </c>
      <c r="S339" s="343">
        <v>0</v>
      </c>
      <c r="T339" s="343">
        <v>0</v>
      </c>
      <c r="U339" s="343">
        <v>0</v>
      </c>
      <c r="V339" s="343">
        <v>0</v>
      </c>
      <c r="W339" s="343">
        <v>0</v>
      </c>
      <c r="X339" s="343">
        <v>2795</v>
      </c>
      <c r="Y339" s="343">
        <v>0</v>
      </c>
      <c r="Z339" s="343">
        <v>0</v>
      </c>
      <c r="AA339" s="343">
        <v>0</v>
      </c>
      <c r="AB339" s="343">
        <v>0</v>
      </c>
      <c r="AC339" s="343">
        <v>0</v>
      </c>
      <c r="AD339" s="343">
        <v>0</v>
      </c>
      <c r="AE339" s="343">
        <v>0</v>
      </c>
      <c r="AF339" s="343">
        <v>0</v>
      </c>
      <c r="AG339" s="343">
        <v>0</v>
      </c>
      <c r="AH339" s="343">
        <v>0</v>
      </c>
      <c r="AI339" s="343">
        <v>0</v>
      </c>
      <c r="AJ339" s="343">
        <v>0</v>
      </c>
      <c r="AK339" s="343">
        <v>0</v>
      </c>
      <c r="AL339" s="342" t="s">
        <v>1711</v>
      </c>
      <c r="AM339" s="342" t="s">
        <v>2466</v>
      </c>
      <c r="AN339" s="342" t="s">
        <v>2469</v>
      </c>
    </row>
    <row r="340" spans="1:40">
      <c r="A340" s="342" t="s">
        <v>1878</v>
      </c>
      <c r="B340" s="343">
        <v>0</v>
      </c>
      <c r="C340" s="343">
        <v>0</v>
      </c>
      <c r="D340" s="343">
        <v>186</v>
      </c>
      <c r="E340" s="343">
        <v>0</v>
      </c>
      <c r="F340" s="343">
        <v>1275</v>
      </c>
      <c r="G340" s="343">
        <v>0</v>
      </c>
      <c r="H340" s="343">
        <v>146</v>
      </c>
      <c r="I340" s="343">
        <v>0</v>
      </c>
      <c r="J340" s="343">
        <v>1607</v>
      </c>
      <c r="K340" s="343">
        <v>0</v>
      </c>
      <c r="L340" s="343">
        <v>0</v>
      </c>
      <c r="M340" s="343">
        <v>0</v>
      </c>
      <c r="N340" s="343">
        <v>0</v>
      </c>
      <c r="O340" s="343">
        <v>0</v>
      </c>
      <c r="P340" s="343">
        <v>0</v>
      </c>
      <c r="Q340" s="343">
        <v>0</v>
      </c>
      <c r="R340" s="343">
        <v>0</v>
      </c>
      <c r="S340" s="343">
        <v>0</v>
      </c>
      <c r="T340" s="343">
        <v>0</v>
      </c>
      <c r="U340" s="343">
        <v>0</v>
      </c>
      <c r="V340" s="343">
        <v>0</v>
      </c>
      <c r="W340" s="343">
        <v>0</v>
      </c>
      <c r="X340" s="343">
        <v>1607</v>
      </c>
      <c r="Y340" s="343">
        <v>0</v>
      </c>
      <c r="Z340" s="343">
        <v>900</v>
      </c>
      <c r="AA340" s="343">
        <v>0</v>
      </c>
      <c r="AB340" s="343">
        <v>0</v>
      </c>
      <c r="AC340" s="343">
        <v>0</v>
      </c>
      <c r="AD340" s="343">
        <v>0</v>
      </c>
      <c r="AE340" s="343">
        <v>0</v>
      </c>
      <c r="AF340" s="343">
        <v>0</v>
      </c>
      <c r="AG340" s="343">
        <v>0</v>
      </c>
      <c r="AH340" s="343">
        <v>900</v>
      </c>
      <c r="AI340" s="343">
        <v>0</v>
      </c>
      <c r="AJ340" s="343">
        <v>0</v>
      </c>
      <c r="AK340" s="343">
        <v>0</v>
      </c>
      <c r="AL340" s="342" t="s">
        <v>2472</v>
      </c>
      <c r="AM340" s="342" t="s">
        <v>2466</v>
      </c>
      <c r="AN340" s="342" t="s">
        <v>2469</v>
      </c>
    </row>
    <row r="341" spans="1:40">
      <c r="A341" s="342" t="s">
        <v>1283</v>
      </c>
      <c r="B341" s="343">
        <v>0</v>
      </c>
      <c r="C341" s="343">
        <v>0</v>
      </c>
      <c r="D341" s="343">
        <v>911</v>
      </c>
      <c r="E341" s="343">
        <v>0</v>
      </c>
      <c r="F341" s="343">
        <v>1843</v>
      </c>
      <c r="G341" s="343">
        <v>0</v>
      </c>
      <c r="H341" s="343">
        <v>85</v>
      </c>
      <c r="I341" s="343">
        <v>0</v>
      </c>
      <c r="J341" s="343">
        <v>2839</v>
      </c>
      <c r="K341" s="343">
        <v>0</v>
      </c>
      <c r="L341" s="343">
        <v>0</v>
      </c>
      <c r="M341" s="343">
        <v>0</v>
      </c>
      <c r="N341" s="343">
        <v>0</v>
      </c>
      <c r="O341" s="343">
        <v>0</v>
      </c>
      <c r="P341" s="343">
        <v>0</v>
      </c>
      <c r="Q341" s="343">
        <v>0</v>
      </c>
      <c r="R341" s="343">
        <v>0</v>
      </c>
      <c r="S341" s="343">
        <v>0</v>
      </c>
      <c r="T341" s="343">
        <v>0</v>
      </c>
      <c r="U341" s="343">
        <v>0</v>
      </c>
      <c r="V341" s="343">
        <v>0</v>
      </c>
      <c r="W341" s="343">
        <v>0</v>
      </c>
      <c r="X341" s="343">
        <v>2839</v>
      </c>
      <c r="Y341" s="343">
        <v>0</v>
      </c>
      <c r="Z341" s="343">
        <v>0</v>
      </c>
      <c r="AA341" s="343">
        <v>0</v>
      </c>
      <c r="AB341" s="343">
        <v>0</v>
      </c>
      <c r="AC341" s="343">
        <v>0</v>
      </c>
      <c r="AD341" s="343">
        <v>0</v>
      </c>
      <c r="AE341" s="343">
        <v>0</v>
      </c>
      <c r="AF341" s="343">
        <v>0</v>
      </c>
      <c r="AG341" s="343">
        <v>0</v>
      </c>
      <c r="AH341" s="343">
        <v>0</v>
      </c>
      <c r="AI341" s="343">
        <v>0</v>
      </c>
      <c r="AJ341" s="343">
        <v>0</v>
      </c>
      <c r="AK341" s="343">
        <v>0</v>
      </c>
      <c r="AL341" s="342" t="s">
        <v>1281</v>
      </c>
      <c r="AM341" s="342" t="s">
        <v>2466</v>
      </c>
      <c r="AN341" s="342" t="s">
        <v>2469</v>
      </c>
    </row>
    <row r="342" spans="1:40">
      <c r="A342" s="342" t="s">
        <v>1815</v>
      </c>
      <c r="B342" s="343">
        <v>0</v>
      </c>
      <c r="C342" s="343">
        <v>0</v>
      </c>
      <c r="D342" s="343">
        <v>325</v>
      </c>
      <c r="E342" s="343">
        <v>0</v>
      </c>
      <c r="F342" s="343">
        <v>1474</v>
      </c>
      <c r="G342" s="343">
        <v>0</v>
      </c>
      <c r="H342" s="343">
        <v>761</v>
      </c>
      <c r="I342" s="343">
        <v>0</v>
      </c>
      <c r="J342" s="343">
        <v>2560</v>
      </c>
      <c r="K342" s="343">
        <v>0</v>
      </c>
      <c r="L342" s="343">
        <v>0</v>
      </c>
      <c r="M342" s="343">
        <v>0</v>
      </c>
      <c r="N342" s="343">
        <v>0</v>
      </c>
      <c r="O342" s="343">
        <v>0</v>
      </c>
      <c r="P342" s="343">
        <v>0</v>
      </c>
      <c r="Q342" s="343">
        <v>0</v>
      </c>
      <c r="R342" s="343">
        <v>0</v>
      </c>
      <c r="S342" s="343">
        <v>0</v>
      </c>
      <c r="T342" s="343">
        <v>0</v>
      </c>
      <c r="U342" s="343">
        <v>0</v>
      </c>
      <c r="V342" s="343">
        <v>0</v>
      </c>
      <c r="W342" s="343">
        <v>0</v>
      </c>
      <c r="X342" s="343">
        <v>2560</v>
      </c>
      <c r="Y342" s="343">
        <v>0</v>
      </c>
      <c r="Z342" s="343">
        <v>78</v>
      </c>
      <c r="AA342" s="343">
        <v>0</v>
      </c>
      <c r="AB342" s="343">
        <v>0</v>
      </c>
      <c r="AC342" s="343">
        <v>0</v>
      </c>
      <c r="AD342" s="343">
        <v>0</v>
      </c>
      <c r="AE342" s="343">
        <v>0</v>
      </c>
      <c r="AF342" s="343">
        <v>0</v>
      </c>
      <c r="AG342" s="343">
        <v>0</v>
      </c>
      <c r="AH342" s="343">
        <v>78</v>
      </c>
      <c r="AI342" s="343">
        <v>0</v>
      </c>
      <c r="AJ342" s="343">
        <v>0</v>
      </c>
      <c r="AK342" s="343">
        <v>0</v>
      </c>
      <c r="AL342" s="342" t="s">
        <v>1813</v>
      </c>
      <c r="AM342" s="342" t="s">
        <v>2466</v>
      </c>
      <c r="AN342" s="342" t="s">
        <v>2469</v>
      </c>
    </row>
    <row r="343" spans="1:40">
      <c r="A343" s="342" t="s">
        <v>2118</v>
      </c>
      <c r="B343" s="343">
        <v>0</v>
      </c>
      <c r="C343" s="343">
        <v>0</v>
      </c>
      <c r="D343" s="343">
        <v>213</v>
      </c>
      <c r="E343" s="343">
        <v>0</v>
      </c>
      <c r="F343" s="343">
        <v>501</v>
      </c>
      <c r="G343" s="343">
        <v>0</v>
      </c>
      <c r="H343" s="343">
        <v>537</v>
      </c>
      <c r="I343" s="343">
        <v>0</v>
      </c>
      <c r="J343" s="343">
        <v>1251</v>
      </c>
      <c r="K343" s="343">
        <v>0</v>
      </c>
      <c r="L343" s="343">
        <v>0</v>
      </c>
      <c r="M343" s="343">
        <v>0</v>
      </c>
      <c r="N343" s="343">
        <v>0</v>
      </c>
      <c r="O343" s="343">
        <v>0</v>
      </c>
      <c r="P343" s="343">
        <v>0</v>
      </c>
      <c r="Q343" s="343">
        <v>0</v>
      </c>
      <c r="R343" s="343">
        <v>0</v>
      </c>
      <c r="S343" s="343">
        <v>0</v>
      </c>
      <c r="T343" s="343">
        <v>0</v>
      </c>
      <c r="U343" s="343">
        <v>0</v>
      </c>
      <c r="V343" s="343">
        <v>0</v>
      </c>
      <c r="W343" s="343">
        <v>0</v>
      </c>
      <c r="X343" s="343">
        <v>1251</v>
      </c>
      <c r="Y343" s="343">
        <v>0</v>
      </c>
      <c r="Z343" s="343">
        <v>77</v>
      </c>
      <c r="AA343" s="343">
        <v>0</v>
      </c>
      <c r="AB343" s="343">
        <v>0</v>
      </c>
      <c r="AC343" s="343">
        <v>0</v>
      </c>
      <c r="AD343" s="343">
        <v>0</v>
      </c>
      <c r="AE343" s="343">
        <v>0</v>
      </c>
      <c r="AF343" s="343">
        <v>0</v>
      </c>
      <c r="AG343" s="343">
        <v>0</v>
      </c>
      <c r="AH343" s="343">
        <v>77</v>
      </c>
      <c r="AI343" s="343">
        <v>0</v>
      </c>
      <c r="AJ343" s="343">
        <v>0</v>
      </c>
      <c r="AK343" s="343">
        <v>0</v>
      </c>
      <c r="AL343" s="342" t="s">
        <v>2116</v>
      </c>
      <c r="AM343" s="342" t="s">
        <v>2466</v>
      </c>
      <c r="AN343" s="342" t="s">
        <v>2469</v>
      </c>
    </row>
    <row r="344" spans="1:40">
      <c r="A344" s="342" t="s">
        <v>1182</v>
      </c>
      <c r="B344" s="343">
        <v>0</v>
      </c>
      <c r="C344" s="343">
        <v>0</v>
      </c>
      <c r="D344" s="343">
        <v>641</v>
      </c>
      <c r="E344" s="343">
        <v>0</v>
      </c>
      <c r="F344" s="343">
        <v>1968</v>
      </c>
      <c r="G344" s="343">
        <v>0</v>
      </c>
      <c r="H344" s="343">
        <v>0</v>
      </c>
      <c r="I344" s="343">
        <v>0</v>
      </c>
      <c r="J344" s="343">
        <v>2609</v>
      </c>
      <c r="K344" s="343">
        <v>0</v>
      </c>
      <c r="L344" s="343">
        <v>0</v>
      </c>
      <c r="M344" s="343">
        <v>0</v>
      </c>
      <c r="N344" s="343">
        <v>0</v>
      </c>
      <c r="O344" s="343">
        <v>0</v>
      </c>
      <c r="P344" s="343">
        <v>0</v>
      </c>
      <c r="Q344" s="343">
        <v>0</v>
      </c>
      <c r="R344" s="343">
        <v>0</v>
      </c>
      <c r="S344" s="343">
        <v>0</v>
      </c>
      <c r="T344" s="343">
        <v>0</v>
      </c>
      <c r="U344" s="343">
        <v>0</v>
      </c>
      <c r="V344" s="343">
        <v>0</v>
      </c>
      <c r="W344" s="343">
        <v>0</v>
      </c>
      <c r="X344" s="343">
        <v>2609</v>
      </c>
      <c r="Y344" s="343">
        <v>0</v>
      </c>
      <c r="Z344" s="343">
        <v>18</v>
      </c>
      <c r="AA344" s="343">
        <v>0</v>
      </c>
      <c r="AB344" s="343">
        <v>0</v>
      </c>
      <c r="AC344" s="343">
        <v>0</v>
      </c>
      <c r="AD344" s="343">
        <v>0</v>
      </c>
      <c r="AE344" s="343">
        <v>0</v>
      </c>
      <c r="AF344" s="343">
        <v>0</v>
      </c>
      <c r="AG344" s="343">
        <v>0</v>
      </c>
      <c r="AH344" s="343">
        <v>18</v>
      </c>
      <c r="AI344" s="343">
        <v>0</v>
      </c>
      <c r="AJ344" s="343">
        <v>0</v>
      </c>
      <c r="AK344" s="343">
        <v>0</v>
      </c>
      <c r="AL344" s="342" t="s">
        <v>1180</v>
      </c>
      <c r="AM344" s="342" t="s">
        <v>2466</v>
      </c>
      <c r="AN344" s="342" t="s">
        <v>2469</v>
      </c>
    </row>
    <row r="345" spans="1:40">
      <c r="A345" s="342" t="s">
        <v>1609</v>
      </c>
      <c r="B345" s="343">
        <v>0</v>
      </c>
      <c r="C345" s="343">
        <v>0</v>
      </c>
      <c r="D345" s="343">
        <v>5459</v>
      </c>
      <c r="E345" s="343">
        <v>0</v>
      </c>
      <c r="F345" s="343">
        <v>2868</v>
      </c>
      <c r="G345" s="343">
        <v>0</v>
      </c>
      <c r="H345" s="343">
        <v>144</v>
      </c>
      <c r="I345" s="343">
        <v>0</v>
      </c>
      <c r="J345" s="343">
        <v>8471</v>
      </c>
      <c r="K345" s="343">
        <v>0</v>
      </c>
      <c r="L345" s="343">
        <v>0</v>
      </c>
      <c r="M345" s="343">
        <v>0</v>
      </c>
      <c r="N345" s="343">
        <v>0</v>
      </c>
      <c r="O345" s="343">
        <v>0</v>
      </c>
      <c r="P345" s="343">
        <v>0</v>
      </c>
      <c r="Q345" s="343">
        <v>0</v>
      </c>
      <c r="R345" s="343">
        <v>0</v>
      </c>
      <c r="S345" s="343">
        <v>0</v>
      </c>
      <c r="T345" s="343">
        <v>0</v>
      </c>
      <c r="U345" s="343">
        <v>0</v>
      </c>
      <c r="V345" s="343">
        <v>0</v>
      </c>
      <c r="W345" s="343">
        <v>0</v>
      </c>
      <c r="X345" s="343">
        <v>8471</v>
      </c>
      <c r="Y345" s="343">
        <v>0</v>
      </c>
      <c r="Z345" s="343">
        <v>0</v>
      </c>
      <c r="AA345" s="343">
        <v>0</v>
      </c>
      <c r="AB345" s="343">
        <v>0</v>
      </c>
      <c r="AC345" s="343">
        <v>0</v>
      </c>
      <c r="AD345" s="343">
        <v>0</v>
      </c>
      <c r="AE345" s="343">
        <v>0</v>
      </c>
      <c r="AF345" s="343">
        <v>0</v>
      </c>
      <c r="AG345" s="343">
        <v>0</v>
      </c>
      <c r="AH345" s="343">
        <v>0</v>
      </c>
      <c r="AI345" s="343">
        <v>0</v>
      </c>
      <c r="AJ345" s="343">
        <v>0</v>
      </c>
      <c r="AK345" s="343">
        <v>0</v>
      </c>
      <c r="AL345" s="342" t="s">
        <v>1607</v>
      </c>
      <c r="AM345" s="342" t="s">
        <v>2466</v>
      </c>
      <c r="AN345" s="342" t="s">
        <v>2469</v>
      </c>
    </row>
    <row r="346" spans="1:40">
      <c r="A346" s="342" t="s">
        <v>1498</v>
      </c>
      <c r="B346" s="343">
        <v>0</v>
      </c>
      <c r="C346" s="343">
        <v>0</v>
      </c>
      <c r="D346" s="343">
        <v>2926</v>
      </c>
      <c r="E346" s="343">
        <v>0</v>
      </c>
      <c r="F346" s="343">
        <v>2111</v>
      </c>
      <c r="G346" s="343">
        <v>0</v>
      </c>
      <c r="H346" s="343">
        <v>36</v>
      </c>
      <c r="I346" s="343">
        <v>0</v>
      </c>
      <c r="J346" s="343">
        <v>5073</v>
      </c>
      <c r="K346" s="343">
        <v>0</v>
      </c>
      <c r="L346" s="343">
        <v>0</v>
      </c>
      <c r="M346" s="343">
        <v>0</v>
      </c>
      <c r="N346" s="343">
        <v>0</v>
      </c>
      <c r="O346" s="343">
        <v>0</v>
      </c>
      <c r="P346" s="343">
        <v>0</v>
      </c>
      <c r="Q346" s="343">
        <v>0</v>
      </c>
      <c r="R346" s="343">
        <v>0</v>
      </c>
      <c r="S346" s="343">
        <v>0</v>
      </c>
      <c r="T346" s="343">
        <v>0</v>
      </c>
      <c r="U346" s="343">
        <v>0</v>
      </c>
      <c r="V346" s="343">
        <v>0</v>
      </c>
      <c r="W346" s="343">
        <v>0</v>
      </c>
      <c r="X346" s="343">
        <v>5073</v>
      </c>
      <c r="Y346" s="343">
        <v>0</v>
      </c>
      <c r="Z346" s="343">
        <v>805</v>
      </c>
      <c r="AA346" s="343">
        <v>0</v>
      </c>
      <c r="AB346" s="343">
        <v>0</v>
      </c>
      <c r="AC346" s="343">
        <v>0</v>
      </c>
      <c r="AD346" s="343">
        <v>0</v>
      </c>
      <c r="AE346" s="343">
        <v>0</v>
      </c>
      <c r="AF346" s="343">
        <v>0</v>
      </c>
      <c r="AG346" s="343">
        <v>0</v>
      </c>
      <c r="AH346" s="343">
        <v>805</v>
      </c>
      <c r="AI346" s="343">
        <v>0</v>
      </c>
      <c r="AJ346" s="343">
        <v>0</v>
      </c>
      <c r="AK346" s="343">
        <v>0</v>
      </c>
      <c r="AL346" s="342" t="s">
        <v>1496</v>
      </c>
      <c r="AM346" s="342" t="s">
        <v>2466</v>
      </c>
      <c r="AN346" s="342" t="s">
        <v>2469</v>
      </c>
    </row>
    <row r="347" spans="1:40">
      <c r="A347" s="342" t="s">
        <v>2172</v>
      </c>
      <c r="B347" s="343">
        <v>0</v>
      </c>
      <c r="C347" s="343">
        <v>0</v>
      </c>
      <c r="D347" s="343">
        <v>2999</v>
      </c>
      <c r="E347" s="343">
        <v>0</v>
      </c>
      <c r="F347" s="343">
        <v>1923</v>
      </c>
      <c r="G347" s="343">
        <v>0</v>
      </c>
      <c r="H347" s="343">
        <v>4335</v>
      </c>
      <c r="I347" s="343">
        <v>0</v>
      </c>
      <c r="J347" s="343">
        <v>9257</v>
      </c>
      <c r="K347" s="343">
        <v>0</v>
      </c>
      <c r="L347" s="343">
        <v>0</v>
      </c>
      <c r="M347" s="343">
        <v>0</v>
      </c>
      <c r="N347" s="343">
        <v>0</v>
      </c>
      <c r="O347" s="343">
        <v>0</v>
      </c>
      <c r="P347" s="343">
        <v>0</v>
      </c>
      <c r="Q347" s="343">
        <v>0</v>
      </c>
      <c r="R347" s="343">
        <v>0</v>
      </c>
      <c r="S347" s="343">
        <v>0</v>
      </c>
      <c r="T347" s="343">
        <v>0</v>
      </c>
      <c r="U347" s="343">
        <v>0</v>
      </c>
      <c r="V347" s="343">
        <v>0</v>
      </c>
      <c r="W347" s="343">
        <v>0</v>
      </c>
      <c r="X347" s="343">
        <v>9257</v>
      </c>
      <c r="Y347" s="343">
        <v>0</v>
      </c>
      <c r="Z347" s="343">
        <v>950</v>
      </c>
      <c r="AA347" s="343">
        <v>0</v>
      </c>
      <c r="AB347" s="343">
        <v>0</v>
      </c>
      <c r="AC347" s="343">
        <v>0</v>
      </c>
      <c r="AD347" s="343">
        <v>0</v>
      </c>
      <c r="AE347" s="343">
        <v>0</v>
      </c>
      <c r="AF347" s="343">
        <v>0</v>
      </c>
      <c r="AG347" s="343">
        <v>0</v>
      </c>
      <c r="AH347" s="343">
        <v>950</v>
      </c>
      <c r="AI347" s="343">
        <v>0</v>
      </c>
      <c r="AJ347" s="343">
        <v>0</v>
      </c>
      <c r="AK347" s="343">
        <v>0</v>
      </c>
      <c r="AL347" s="342" t="s">
        <v>2170</v>
      </c>
      <c r="AM347" s="342" t="s">
        <v>2466</v>
      </c>
      <c r="AN347" s="342" t="s">
        <v>2469</v>
      </c>
    </row>
    <row r="348" spans="1:40">
      <c r="A348" s="342" t="s">
        <v>1570</v>
      </c>
      <c r="B348" s="343">
        <v>0</v>
      </c>
      <c r="C348" s="343">
        <v>0</v>
      </c>
      <c r="D348" s="343">
        <v>2605</v>
      </c>
      <c r="E348" s="343">
        <v>0</v>
      </c>
      <c r="F348" s="343">
        <v>1563</v>
      </c>
      <c r="G348" s="343">
        <v>0</v>
      </c>
      <c r="H348" s="343">
        <v>0</v>
      </c>
      <c r="I348" s="343">
        <v>0</v>
      </c>
      <c r="J348" s="343">
        <v>4168</v>
      </c>
      <c r="K348" s="343">
        <v>0</v>
      </c>
      <c r="L348" s="343">
        <v>0</v>
      </c>
      <c r="M348" s="343">
        <v>0</v>
      </c>
      <c r="N348" s="343">
        <v>0</v>
      </c>
      <c r="O348" s="343">
        <v>0</v>
      </c>
      <c r="P348" s="343">
        <v>0</v>
      </c>
      <c r="Q348" s="343">
        <v>0</v>
      </c>
      <c r="R348" s="343">
        <v>0</v>
      </c>
      <c r="S348" s="343">
        <v>0</v>
      </c>
      <c r="T348" s="343">
        <v>0</v>
      </c>
      <c r="U348" s="343">
        <v>0</v>
      </c>
      <c r="V348" s="343">
        <v>0</v>
      </c>
      <c r="W348" s="343">
        <v>0</v>
      </c>
      <c r="X348" s="343">
        <v>4168</v>
      </c>
      <c r="Y348" s="343">
        <v>0</v>
      </c>
      <c r="Z348" s="343">
        <v>677</v>
      </c>
      <c r="AA348" s="343">
        <v>0</v>
      </c>
      <c r="AB348" s="343">
        <v>0</v>
      </c>
      <c r="AC348" s="343">
        <v>0</v>
      </c>
      <c r="AD348" s="343">
        <v>20</v>
      </c>
      <c r="AE348" s="343">
        <v>0</v>
      </c>
      <c r="AF348" s="343">
        <v>0</v>
      </c>
      <c r="AG348" s="343">
        <v>0</v>
      </c>
      <c r="AH348" s="343">
        <v>697</v>
      </c>
      <c r="AI348" s="343">
        <v>0</v>
      </c>
      <c r="AJ348" s="343">
        <v>0</v>
      </c>
      <c r="AK348" s="343">
        <v>0</v>
      </c>
      <c r="AL348" s="342" t="s">
        <v>1568</v>
      </c>
      <c r="AM348" s="342" t="s">
        <v>2466</v>
      </c>
      <c r="AN348" s="342" t="s">
        <v>2469</v>
      </c>
    </row>
    <row r="349" spans="1:40">
      <c r="A349" s="342" t="s">
        <v>2130</v>
      </c>
      <c r="B349" s="343">
        <v>0</v>
      </c>
      <c r="C349" s="343">
        <v>0</v>
      </c>
      <c r="D349" s="343">
        <v>1437</v>
      </c>
      <c r="E349" s="343">
        <v>0</v>
      </c>
      <c r="F349" s="343">
        <v>2367</v>
      </c>
      <c r="G349" s="343">
        <v>0</v>
      </c>
      <c r="H349" s="343">
        <v>490</v>
      </c>
      <c r="I349" s="343">
        <v>0</v>
      </c>
      <c r="J349" s="343">
        <v>4294</v>
      </c>
      <c r="K349" s="343">
        <v>0</v>
      </c>
      <c r="L349" s="343">
        <v>0</v>
      </c>
      <c r="M349" s="343">
        <v>0</v>
      </c>
      <c r="N349" s="343">
        <v>0</v>
      </c>
      <c r="O349" s="343">
        <v>0</v>
      </c>
      <c r="P349" s="343">
        <v>0</v>
      </c>
      <c r="Q349" s="343">
        <v>0</v>
      </c>
      <c r="R349" s="343">
        <v>0</v>
      </c>
      <c r="S349" s="343">
        <v>0</v>
      </c>
      <c r="T349" s="343">
        <v>0</v>
      </c>
      <c r="U349" s="343">
        <v>0</v>
      </c>
      <c r="V349" s="343">
        <v>0</v>
      </c>
      <c r="W349" s="343">
        <v>0</v>
      </c>
      <c r="X349" s="343">
        <v>4294</v>
      </c>
      <c r="Y349" s="343">
        <v>0</v>
      </c>
      <c r="Z349" s="343">
        <v>0</v>
      </c>
      <c r="AA349" s="343">
        <v>0</v>
      </c>
      <c r="AB349" s="343">
        <v>0</v>
      </c>
      <c r="AC349" s="343">
        <v>0</v>
      </c>
      <c r="AD349" s="343">
        <v>0</v>
      </c>
      <c r="AE349" s="343">
        <v>0</v>
      </c>
      <c r="AF349" s="343">
        <v>0</v>
      </c>
      <c r="AG349" s="343">
        <v>0</v>
      </c>
      <c r="AH349" s="343">
        <v>0</v>
      </c>
      <c r="AI349" s="343">
        <v>0</v>
      </c>
      <c r="AJ349" s="343">
        <v>0</v>
      </c>
      <c r="AK349" s="343">
        <v>0</v>
      </c>
      <c r="AL349" s="342" t="s">
        <v>2128</v>
      </c>
      <c r="AM349" s="342" t="s">
        <v>2466</v>
      </c>
      <c r="AN349" s="342" t="s">
        <v>2469</v>
      </c>
    </row>
    <row r="350" spans="1:40">
      <c r="A350" s="342" t="s">
        <v>1663</v>
      </c>
      <c r="B350" s="343">
        <v>0</v>
      </c>
      <c r="C350" s="343">
        <v>0</v>
      </c>
      <c r="D350" s="343">
        <v>8471</v>
      </c>
      <c r="E350" s="343">
        <v>0</v>
      </c>
      <c r="F350" s="343">
        <v>3488</v>
      </c>
      <c r="G350" s="343">
        <v>0</v>
      </c>
      <c r="H350" s="343">
        <v>411</v>
      </c>
      <c r="I350" s="343">
        <v>0</v>
      </c>
      <c r="J350" s="343">
        <v>12370</v>
      </c>
      <c r="K350" s="343">
        <v>0</v>
      </c>
      <c r="L350" s="343">
        <v>0</v>
      </c>
      <c r="M350" s="343">
        <v>0</v>
      </c>
      <c r="N350" s="343">
        <v>0</v>
      </c>
      <c r="O350" s="343">
        <v>0</v>
      </c>
      <c r="P350" s="343">
        <v>0</v>
      </c>
      <c r="Q350" s="343">
        <v>0</v>
      </c>
      <c r="R350" s="343">
        <v>0</v>
      </c>
      <c r="S350" s="343">
        <v>0</v>
      </c>
      <c r="T350" s="343">
        <v>0</v>
      </c>
      <c r="U350" s="343">
        <v>0</v>
      </c>
      <c r="V350" s="343">
        <v>0</v>
      </c>
      <c r="W350" s="343">
        <v>0</v>
      </c>
      <c r="X350" s="343">
        <v>12370</v>
      </c>
      <c r="Y350" s="343">
        <v>0</v>
      </c>
      <c r="Z350" s="343">
        <v>745</v>
      </c>
      <c r="AA350" s="343">
        <v>0</v>
      </c>
      <c r="AB350" s="343">
        <v>0</v>
      </c>
      <c r="AC350" s="343">
        <v>0</v>
      </c>
      <c r="AD350" s="343">
        <v>0</v>
      </c>
      <c r="AE350" s="343">
        <v>0</v>
      </c>
      <c r="AF350" s="343">
        <v>0</v>
      </c>
      <c r="AG350" s="343">
        <v>0</v>
      </c>
      <c r="AH350" s="343">
        <v>745</v>
      </c>
      <c r="AI350" s="343">
        <v>0</v>
      </c>
      <c r="AJ350" s="343">
        <v>0</v>
      </c>
      <c r="AK350" s="343">
        <v>0</v>
      </c>
      <c r="AL350" s="342" t="s">
        <v>1661</v>
      </c>
      <c r="AM350" s="342" t="s">
        <v>2466</v>
      </c>
      <c r="AN350" s="342" t="s">
        <v>2469</v>
      </c>
    </row>
    <row r="351" spans="1:40">
      <c r="A351" s="342" t="s">
        <v>2133</v>
      </c>
      <c r="B351" s="343">
        <v>0</v>
      </c>
      <c r="C351" s="343">
        <v>0</v>
      </c>
      <c r="D351" s="343">
        <v>554</v>
      </c>
      <c r="E351" s="343">
        <v>0</v>
      </c>
      <c r="F351" s="343">
        <v>4227</v>
      </c>
      <c r="G351" s="343">
        <v>0</v>
      </c>
      <c r="H351" s="343">
        <v>225</v>
      </c>
      <c r="I351" s="343">
        <v>0</v>
      </c>
      <c r="J351" s="343">
        <v>5006</v>
      </c>
      <c r="K351" s="343">
        <v>0</v>
      </c>
      <c r="L351" s="343">
        <v>0</v>
      </c>
      <c r="M351" s="343">
        <v>0</v>
      </c>
      <c r="N351" s="343">
        <v>0</v>
      </c>
      <c r="O351" s="343">
        <v>0</v>
      </c>
      <c r="P351" s="343">
        <v>0</v>
      </c>
      <c r="Q351" s="343">
        <v>0</v>
      </c>
      <c r="R351" s="343">
        <v>0</v>
      </c>
      <c r="S351" s="343">
        <v>0</v>
      </c>
      <c r="T351" s="343">
        <v>0</v>
      </c>
      <c r="U351" s="343">
        <v>0</v>
      </c>
      <c r="V351" s="343">
        <v>0</v>
      </c>
      <c r="W351" s="343">
        <v>0</v>
      </c>
      <c r="X351" s="343">
        <v>5006</v>
      </c>
      <c r="Y351" s="343">
        <v>0</v>
      </c>
      <c r="Z351" s="343">
        <v>401</v>
      </c>
      <c r="AA351" s="343">
        <v>0</v>
      </c>
      <c r="AB351" s="343">
        <v>0</v>
      </c>
      <c r="AC351" s="343">
        <v>0</v>
      </c>
      <c r="AD351" s="343">
        <v>0</v>
      </c>
      <c r="AE351" s="343">
        <v>0</v>
      </c>
      <c r="AF351" s="343">
        <v>0</v>
      </c>
      <c r="AG351" s="343">
        <v>0</v>
      </c>
      <c r="AH351" s="343">
        <v>401</v>
      </c>
      <c r="AI351" s="343">
        <v>0</v>
      </c>
      <c r="AJ351" s="343">
        <v>0</v>
      </c>
      <c r="AK351" s="343">
        <v>0</v>
      </c>
      <c r="AL351" s="342" t="s">
        <v>2131</v>
      </c>
      <c r="AM351" s="342" t="s">
        <v>2466</v>
      </c>
      <c r="AN351" s="342" t="s">
        <v>2469</v>
      </c>
    </row>
    <row r="352" spans="1:40">
      <c r="A352" s="342" t="s">
        <v>1401</v>
      </c>
      <c r="B352" s="343">
        <v>0</v>
      </c>
      <c r="C352" s="343">
        <v>0</v>
      </c>
      <c r="D352" s="343">
        <v>1596</v>
      </c>
      <c r="E352" s="343">
        <v>0</v>
      </c>
      <c r="F352" s="343">
        <v>4613</v>
      </c>
      <c r="G352" s="343">
        <v>0</v>
      </c>
      <c r="H352" s="343">
        <v>0</v>
      </c>
      <c r="I352" s="343">
        <v>0</v>
      </c>
      <c r="J352" s="343">
        <v>6209</v>
      </c>
      <c r="K352" s="343">
        <v>0</v>
      </c>
      <c r="L352" s="343">
        <v>0</v>
      </c>
      <c r="M352" s="343">
        <v>0</v>
      </c>
      <c r="N352" s="343">
        <v>0</v>
      </c>
      <c r="O352" s="343">
        <v>0</v>
      </c>
      <c r="P352" s="343">
        <v>0</v>
      </c>
      <c r="Q352" s="343">
        <v>0</v>
      </c>
      <c r="R352" s="343">
        <v>0</v>
      </c>
      <c r="S352" s="343">
        <v>0</v>
      </c>
      <c r="T352" s="343">
        <v>0</v>
      </c>
      <c r="U352" s="343">
        <v>0</v>
      </c>
      <c r="V352" s="343">
        <v>0</v>
      </c>
      <c r="W352" s="343">
        <v>0</v>
      </c>
      <c r="X352" s="343">
        <v>6209</v>
      </c>
      <c r="Y352" s="343">
        <v>0</v>
      </c>
      <c r="Z352" s="343">
        <v>0</v>
      </c>
      <c r="AA352" s="343">
        <v>0</v>
      </c>
      <c r="AB352" s="343">
        <v>0</v>
      </c>
      <c r="AC352" s="343">
        <v>0</v>
      </c>
      <c r="AD352" s="343">
        <v>0</v>
      </c>
      <c r="AE352" s="343">
        <v>0</v>
      </c>
      <c r="AF352" s="343">
        <v>0</v>
      </c>
      <c r="AG352" s="343">
        <v>0</v>
      </c>
      <c r="AH352" s="343">
        <v>0</v>
      </c>
      <c r="AI352" s="343">
        <v>0</v>
      </c>
      <c r="AJ352" s="343">
        <v>0</v>
      </c>
      <c r="AK352" s="343">
        <v>0</v>
      </c>
      <c r="AL352" s="342" t="s">
        <v>1399</v>
      </c>
      <c r="AM352" s="342" t="s">
        <v>2466</v>
      </c>
      <c r="AN352" s="342" t="s">
        <v>2469</v>
      </c>
    </row>
    <row r="353" spans="1:40">
      <c r="A353" s="342" t="s">
        <v>1141</v>
      </c>
      <c r="B353" s="343">
        <v>1853</v>
      </c>
      <c r="C353" s="343">
        <v>0</v>
      </c>
      <c r="D353" s="343">
        <v>242</v>
      </c>
      <c r="E353" s="343">
        <v>0</v>
      </c>
      <c r="F353" s="343">
        <v>4517</v>
      </c>
      <c r="G353" s="343">
        <v>0</v>
      </c>
      <c r="H353" s="343">
        <v>0</v>
      </c>
      <c r="I353" s="343">
        <v>0</v>
      </c>
      <c r="J353" s="343">
        <v>6612</v>
      </c>
      <c r="K353" s="343">
        <v>0</v>
      </c>
      <c r="L353" s="343">
        <v>0</v>
      </c>
      <c r="M353" s="343">
        <v>0</v>
      </c>
      <c r="N353" s="343">
        <v>0</v>
      </c>
      <c r="O353" s="343">
        <v>0</v>
      </c>
      <c r="P353" s="343">
        <v>0</v>
      </c>
      <c r="Q353" s="343">
        <v>0</v>
      </c>
      <c r="R353" s="343">
        <v>0</v>
      </c>
      <c r="S353" s="343">
        <v>0</v>
      </c>
      <c r="T353" s="343">
        <v>0</v>
      </c>
      <c r="U353" s="343">
        <v>0</v>
      </c>
      <c r="V353" s="343">
        <v>0</v>
      </c>
      <c r="W353" s="343">
        <v>0</v>
      </c>
      <c r="X353" s="343">
        <v>6612</v>
      </c>
      <c r="Y353" s="343">
        <v>0</v>
      </c>
      <c r="Z353" s="343">
        <v>93</v>
      </c>
      <c r="AA353" s="343">
        <v>0</v>
      </c>
      <c r="AB353" s="343">
        <v>0</v>
      </c>
      <c r="AC353" s="343">
        <v>0</v>
      </c>
      <c r="AD353" s="343">
        <v>0</v>
      </c>
      <c r="AE353" s="343">
        <v>0</v>
      </c>
      <c r="AF353" s="343">
        <v>0</v>
      </c>
      <c r="AG353" s="343">
        <v>0</v>
      </c>
      <c r="AH353" s="343">
        <v>93</v>
      </c>
      <c r="AI353" s="343">
        <v>0</v>
      </c>
      <c r="AJ353" s="343">
        <v>0</v>
      </c>
      <c r="AK353" s="343">
        <v>0</v>
      </c>
      <c r="AL353" s="342" t="s">
        <v>1139</v>
      </c>
      <c r="AM353" s="342" t="s">
        <v>2466</v>
      </c>
      <c r="AN353" s="342" t="s">
        <v>2469</v>
      </c>
    </row>
    <row r="354" spans="1:40">
      <c r="A354" s="342" t="s">
        <v>1534</v>
      </c>
      <c r="B354" s="343">
        <v>0</v>
      </c>
      <c r="C354" s="343">
        <v>0</v>
      </c>
      <c r="D354" s="343">
        <v>429</v>
      </c>
      <c r="E354" s="343">
        <v>0</v>
      </c>
      <c r="F354" s="343">
        <v>1523</v>
      </c>
      <c r="G354" s="343">
        <v>0</v>
      </c>
      <c r="H354" s="343">
        <v>760</v>
      </c>
      <c r="I354" s="343">
        <v>0</v>
      </c>
      <c r="J354" s="343">
        <v>2712</v>
      </c>
      <c r="K354" s="343">
        <v>0</v>
      </c>
      <c r="L354" s="343">
        <v>0</v>
      </c>
      <c r="M354" s="343">
        <v>0</v>
      </c>
      <c r="N354" s="343">
        <v>0</v>
      </c>
      <c r="O354" s="343">
        <v>0</v>
      </c>
      <c r="P354" s="343">
        <v>0</v>
      </c>
      <c r="Q354" s="343">
        <v>0</v>
      </c>
      <c r="R354" s="343">
        <v>0</v>
      </c>
      <c r="S354" s="343">
        <v>0</v>
      </c>
      <c r="T354" s="343">
        <v>0</v>
      </c>
      <c r="U354" s="343">
        <v>0</v>
      </c>
      <c r="V354" s="343">
        <v>0</v>
      </c>
      <c r="W354" s="343">
        <v>0</v>
      </c>
      <c r="X354" s="343">
        <v>2712</v>
      </c>
      <c r="Y354" s="343">
        <v>0</v>
      </c>
      <c r="Z354" s="343">
        <v>0</v>
      </c>
      <c r="AA354" s="343">
        <v>0</v>
      </c>
      <c r="AB354" s="343">
        <v>0</v>
      </c>
      <c r="AC354" s="343">
        <v>0</v>
      </c>
      <c r="AD354" s="343">
        <v>0</v>
      </c>
      <c r="AE354" s="343">
        <v>0</v>
      </c>
      <c r="AF354" s="343">
        <v>0</v>
      </c>
      <c r="AG354" s="343">
        <v>0</v>
      </c>
      <c r="AH354" s="343">
        <v>0</v>
      </c>
      <c r="AI354" s="343">
        <v>0</v>
      </c>
      <c r="AJ354" s="343">
        <v>0</v>
      </c>
      <c r="AK354" s="343">
        <v>0</v>
      </c>
      <c r="AL354" s="342" t="s">
        <v>1532</v>
      </c>
      <c r="AM354" s="342" t="s">
        <v>2466</v>
      </c>
      <c r="AN354" s="342" t="s">
        <v>2469</v>
      </c>
    </row>
    <row r="355" spans="1:40">
      <c r="A355" s="342" t="s">
        <v>2316</v>
      </c>
      <c r="B355" s="343">
        <v>0</v>
      </c>
      <c r="C355" s="343">
        <v>0</v>
      </c>
      <c r="D355" s="343">
        <v>3068</v>
      </c>
      <c r="E355" s="343">
        <v>0</v>
      </c>
      <c r="F355" s="343">
        <v>628</v>
      </c>
      <c r="G355" s="343">
        <v>0</v>
      </c>
      <c r="H355" s="343">
        <v>0</v>
      </c>
      <c r="I355" s="343">
        <v>0</v>
      </c>
      <c r="J355" s="343">
        <v>3696</v>
      </c>
      <c r="K355" s="343">
        <v>0</v>
      </c>
      <c r="L355" s="343">
        <v>0</v>
      </c>
      <c r="M355" s="343">
        <v>0</v>
      </c>
      <c r="N355" s="343">
        <v>0</v>
      </c>
      <c r="O355" s="343">
        <v>0</v>
      </c>
      <c r="P355" s="343">
        <v>0</v>
      </c>
      <c r="Q355" s="343">
        <v>0</v>
      </c>
      <c r="R355" s="343">
        <v>0</v>
      </c>
      <c r="S355" s="343">
        <v>0</v>
      </c>
      <c r="T355" s="343">
        <v>0</v>
      </c>
      <c r="U355" s="343">
        <v>0</v>
      </c>
      <c r="V355" s="343">
        <v>0</v>
      </c>
      <c r="W355" s="343">
        <v>0</v>
      </c>
      <c r="X355" s="343">
        <v>3696</v>
      </c>
      <c r="Y355" s="343">
        <v>0</v>
      </c>
      <c r="Z355" s="343">
        <v>53</v>
      </c>
      <c r="AA355" s="343">
        <v>0</v>
      </c>
      <c r="AB355" s="343">
        <v>0</v>
      </c>
      <c r="AC355" s="343">
        <v>0</v>
      </c>
      <c r="AD355" s="343">
        <v>0</v>
      </c>
      <c r="AE355" s="343">
        <v>0</v>
      </c>
      <c r="AF355" s="343">
        <v>0</v>
      </c>
      <c r="AG355" s="343">
        <v>0</v>
      </c>
      <c r="AH355" s="343">
        <v>53</v>
      </c>
      <c r="AI355" s="343">
        <v>0</v>
      </c>
      <c r="AJ355" s="343">
        <v>0</v>
      </c>
      <c r="AK355" s="343">
        <v>0</v>
      </c>
      <c r="AL355" s="342" t="s">
        <v>2314</v>
      </c>
      <c r="AM355" s="342" t="s">
        <v>2466</v>
      </c>
      <c r="AN355" s="342" t="s">
        <v>2469</v>
      </c>
    </row>
    <row r="356" spans="1:40">
      <c r="A356" s="342" t="s">
        <v>1416</v>
      </c>
      <c r="B356" s="343">
        <v>0</v>
      </c>
      <c r="C356" s="343">
        <v>0</v>
      </c>
      <c r="D356" s="343">
        <v>4044</v>
      </c>
      <c r="E356" s="343">
        <v>0</v>
      </c>
      <c r="F356" s="343">
        <v>1111</v>
      </c>
      <c r="G356" s="343">
        <v>0</v>
      </c>
      <c r="H356" s="343">
        <v>0</v>
      </c>
      <c r="I356" s="343">
        <v>0</v>
      </c>
      <c r="J356" s="343">
        <v>5155</v>
      </c>
      <c r="K356" s="343">
        <v>0</v>
      </c>
      <c r="L356" s="343">
        <v>0</v>
      </c>
      <c r="M356" s="343">
        <v>0</v>
      </c>
      <c r="N356" s="343">
        <v>0</v>
      </c>
      <c r="O356" s="343">
        <v>0</v>
      </c>
      <c r="P356" s="343">
        <v>0</v>
      </c>
      <c r="Q356" s="343">
        <v>0</v>
      </c>
      <c r="R356" s="343">
        <v>0</v>
      </c>
      <c r="S356" s="343">
        <v>0</v>
      </c>
      <c r="T356" s="343">
        <v>0</v>
      </c>
      <c r="U356" s="343">
        <v>0</v>
      </c>
      <c r="V356" s="343">
        <v>0</v>
      </c>
      <c r="W356" s="343">
        <v>0</v>
      </c>
      <c r="X356" s="343">
        <v>5155</v>
      </c>
      <c r="Y356" s="343">
        <v>0</v>
      </c>
      <c r="Z356" s="343">
        <v>3125</v>
      </c>
      <c r="AA356" s="343">
        <v>0</v>
      </c>
      <c r="AB356" s="343">
        <v>0</v>
      </c>
      <c r="AC356" s="343">
        <v>0</v>
      </c>
      <c r="AD356" s="343">
        <v>0</v>
      </c>
      <c r="AE356" s="343">
        <v>0</v>
      </c>
      <c r="AF356" s="343">
        <v>0</v>
      </c>
      <c r="AG356" s="343">
        <v>0</v>
      </c>
      <c r="AH356" s="343">
        <v>3125</v>
      </c>
      <c r="AI356" s="343">
        <v>0</v>
      </c>
      <c r="AJ356" s="343">
        <v>0</v>
      </c>
      <c r="AK356" s="343">
        <v>0</v>
      </c>
      <c r="AL356" s="342" t="s">
        <v>1414</v>
      </c>
      <c r="AM356" s="342" t="s">
        <v>2466</v>
      </c>
      <c r="AN356" s="342" t="s">
        <v>2469</v>
      </c>
    </row>
    <row r="357" spans="1:40">
      <c r="A357" s="342" t="s">
        <v>1379</v>
      </c>
      <c r="B357" s="343">
        <v>0</v>
      </c>
      <c r="C357" s="343">
        <v>0</v>
      </c>
      <c r="D357" s="343">
        <v>0</v>
      </c>
      <c r="E357" s="343">
        <v>0</v>
      </c>
      <c r="F357" s="343">
        <v>0</v>
      </c>
      <c r="G357" s="343">
        <v>0</v>
      </c>
      <c r="H357" s="343">
        <v>0</v>
      </c>
      <c r="I357" s="343">
        <v>0</v>
      </c>
      <c r="J357" s="343">
        <v>0</v>
      </c>
      <c r="K357" s="343">
        <v>0</v>
      </c>
      <c r="L357" s="343">
        <v>0</v>
      </c>
      <c r="M357" s="343">
        <v>0</v>
      </c>
      <c r="N357" s="343">
        <v>0</v>
      </c>
      <c r="O357" s="343">
        <v>0</v>
      </c>
      <c r="P357" s="343">
        <v>0</v>
      </c>
      <c r="Q357" s="343">
        <v>0</v>
      </c>
      <c r="R357" s="343">
        <v>0</v>
      </c>
      <c r="S357" s="343">
        <v>0</v>
      </c>
      <c r="T357" s="343">
        <v>0</v>
      </c>
      <c r="U357" s="343">
        <v>0</v>
      </c>
      <c r="V357" s="343">
        <v>0</v>
      </c>
      <c r="W357" s="343">
        <v>0</v>
      </c>
      <c r="X357" s="343">
        <v>0</v>
      </c>
      <c r="Y357" s="343">
        <v>0</v>
      </c>
      <c r="Z357" s="343">
        <v>0</v>
      </c>
      <c r="AA357" s="343">
        <v>0</v>
      </c>
      <c r="AB357" s="343">
        <v>0</v>
      </c>
      <c r="AC357" s="343">
        <v>0</v>
      </c>
      <c r="AD357" s="343">
        <v>0</v>
      </c>
      <c r="AE357" s="343">
        <v>0</v>
      </c>
      <c r="AF357" s="343">
        <v>0</v>
      </c>
      <c r="AG357" s="343">
        <v>0</v>
      </c>
      <c r="AH357" s="343">
        <v>0</v>
      </c>
      <c r="AI357" s="343">
        <v>0</v>
      </c>
      <c r="AJ357" s="343">
        <v>0</v>
      </c>
      <c r="AK357" s="343">
        <v>0</v>
      </c>
      <c r="AL357" s="342" t="s">
        <v>1377</v>
      </c>
      <c r="AM357" s="342" t="s">
        <v>2466</v>
      </c>
      <c r="AN357" s="342" t="s">
        <v>2473</v>
      </c>
    </row>
    <row r="358" spans="1:40">
      <c r="A358" s="342" t="s">
        <v>1504</v>
      </c>
      <c r="B358" s="343">
        <v>0</v>
      </c>
      <c r="C358" s="343">
        <v>0</v>
      </c>
      <c r="D358" s="343">
        <v>0</v>
      </c>
      <c r="E358" s="343">
        <v>0</v>
      </c>
      <c r="F358" s="343">
        <v>91</v>
      </c>
      <c r="G358" s="343">
        <v>0</v>
      </c>
      <c r="H358" s="343">
        <v>0</v>
      </c>
      <c r="I358" s="343">
        <v>0</v>
      </c>
      <c r="J358" s="343">
        <v>91</v>
      </c>
      <c r="K358" s="343">
        <v>0</v>
      </c>
      <c r="L358" s="343">
        <v>0</v>
      </c>
      <c r="M358" s="343">
        <v>0</v>
      </c>
      <c r="N358" s="343">
        <v>0</v>
      </c>
      <c r="O358" s="343">
        <v>0</v>
      </c>
      <c r="P358" s="343">
        <v>0</v>
      </c>
      <c r="Q358" s="343">
        <v>0</v>
      </c>
      <c r="R358" s="343">
        <v>0</v>
      </c>
      <c r="S358" s="343">
        <v>0</v>
      </c>
      <c r="T358" s="343">
        <v>0</v>
      </c>
      <c r="U358" s="343">
        <v>0</v>
      </c>
      <c r="V358" s="343">
        <v>0</v>
      </c>
      <c r="W358" s="343">
        <v>0</v>
      </c>
      <c r="X358" s="343">
        <v>91</v>
      </c>
      <c r="Y358" s="343">
        <v>0</v>
      </c>
      <c r="Z358" s="343">
        <v>0</v>
      </c>
      <c r="AA358" s="343">
        <v>0</v>
      </c>
      <c r="AB358" s="343">
        <v>0</v>
      </c>
      <c r="AC358" s="343">
        <v>0</v>
      </c>
      <c r="AD358" s="343">
        <v>0</v>
      </c>
      <c r="AE358" s="343">
        <v>0</v>
      </c>
      <c r="AF358" s="343">
        <v>0</v>
      </c>
      <c r="AG358" s="343">
        <v>0</v>
      </c>
      <c r="AH358" s="343">
        <v>0</v>
      </c>
      <c r="AI358" s="343">
        <v>0</v>
      </c>
      <c r="AJ358" s="343">
        <v>0</v>
      </c>
      <c r="AK358" s="343">
        <v>0</v>
      </c>
      <c r="AL358" s="342" t="s">
        <v>1502</v>
      </c>
      <c r="AM358" s="342" t="s">
        <v>2466</v>
      </c>
      <c r="AN358" s="342" t="s">
        <v>2473</v>
      </c>
    </row>
    <row r="359" spans="1:40">
      <c r="A359" s="342" t="s">
        <v>1884</v>
      </c>
      <c r="B359" s="343">
        <v>0</v>
      </c>
      <c r="C359" s="343">
        <v>0</v>
      </c>
      <c r="D359" s="343">
        <v>0</v>
      </c>
      <c r="E359" s="343">
        <v>0</v>
      </c>
      <c r="F359" s="343">
        <v>0</v>
      </c>
      <c r="G359" s="343">
        <v>0</v>
      </c>
      <c r="H359" s="343">
        <v>0</v>
      </c>
      <c r="I359" s="343">
        <v>0</v>
      </c>
      <c r="J359" s="343">
        <v>0</v>
      </c>
      <c r="K359" s="343">
        <v>0</v>
      </c>
      <c r="L359" s="343">
        <v>0</v>
      </c>
      <c r="M359" s="343">
        <v>0</v>
      </c>
      <c r="N359" s="343">
        <v>0</v>
      </c>
      <c r="O359" s="343">
        <v>0</v>
      </c>
      <c r="P359" s="343">
        <v>0</v>
      </c>
      <c r="Q359" s="343">
        <v>0</v>
      </c>
      <c r="R359" s="343">
        <v>0</v>
      </c>
      <c r="S359" s="343">
        <v>0</v>
      </c>
      <c r="T359" s="343">
        <v>0</v>
      </c>
      <c r="U359" s="343">
        <v>0</v>
      </c>
      <c r="V359" s="343">
        <v>0</v>
      </c>
      <c r="W359" s="343">
        <v>0</v>
      </c>
      <c r="X359" s="343">
        <v>0</v>
      </c>
      <c r="Y359" s="343">
        <v>0</v>
      </c>
      <c r="Z359" s="343">
        <v>0</v>
      </c>
      <c r="AA359" s="343">
        <v>0</v>
      </c>
      <c r="AB359" s="343">
        <v>0</v>
      </c>
      <c r="AC359" s="343">
        <v>0</v>
      </c>
      <c r="AD359" s="343">
        <v>0</v>
      </c>
      <c r="AE359" s="343">
        <v>0</v>
      </c>
      <c r="AF359" s="343">
        <v>0</v>
      </c>
      <c r="AG359" s="343">
        <v>0</v>
      </c>
      <c r="AH359" s="343">
        <v>0</v>
      </c>
      <c r="AI359" s="343">
        <v>0</v>
      </c>
      <c r="AJ359" s="343">
        <v>0</v>
      </c>
      <c r="AK359" s="343">
        <v>0</v>
      </c>
      <c r="AL359" s="342" t="s">
        <v>1882</v>
      </c>
      <c r="AM359" s="342" t="s">
        <v>2466</v>
      </c>
      <c r="AN359" s="342" t="s">
        <v>2473</v>
      </c>
    </row>
    <row r="360" spans="1:40">
      <c r="A360" s="342" t="s">
        <v>1863</v>
      </c>
      <c r="B360" s="343">
        <v>515</v>
      </c>
      <c r="C360" s="343">
        <v>0</v>
      </c>
      <c r="D360" s="343">
        <v>388</v>
      </c>
      <c r="E360" s="343">
        <v>0</v>
      </c>
      <c r="F360" s="343">
        <v>35</v>
      </c>
      <c r="G360" s="343">
        <v>0</v>
      </c>
      <c r="H360" s="343">
        <v>0</v>
      </c>
      <c r="I360" s="343">
        <v>0</v>
      </c>
      <c r="J360" s="343">
        <v>938</v>
      </c>
      <c r="K360" s="343">
        <v>0</v>
      </c>
      <c r="L360" s="343">
        <v>0</v>
      </c>
      <c r="M360" s="343">
        <v>0</v>
      </c>
      <c r="N360" s="343">
        <v>0</v>
      </c>
      <c r="O360" s="343">
        <v>0</v>
      </c>
      <c r="P360" s="343">
        <v>0</v>
      </c>
      <c r="Q360" s="343">
        <v>0</v>
      </c>
      <c r="R360" s="343">
        <v>0</v>
      </c>
      <c r="S360" s="343">
        <v>0</v>
      </c>
      <c r="T360" s="343">
        <v>0</v>
      </c>
      <c r="U360" s="343">
        <v>0</v>
      </c>
      <c r="V360" s="343">
        <v>0</v>
      </c>
      <c r="W360" s="343">
        <v>0</v>
      </c>
      <c r="X360" s="343">
        <v>938</v>
      </c>
      <c r="Y360" s="343">
        <v>0</v>
      </c>
      <c r="Z360" s="343">
        <v>614</v>
      </c>
      <c r="AA360" s="343">
        <v>0</v>
      </c>
      <c r="AB360" s="343">
        <v>0</v>
      </c>
      <c r="AC360" s="343">
        <v>0</v>
      </c>
      <c r="AD360" s="343">
        <v>0</v>
      </c>
      <c r="AE360" s="343">
        <v>0</v>
      </c>
      <c r="AF360" s="343">
        <v>0</v>
      </c>
      <c r="AG360" s="343">
        <v>0</v>
      </c>
      <c r="AH360" s="343">
        <v>614</v>
      </c>
      <c r="AI360" s="343">
        <v>0</v>
      </c>
      <c r="AJ360" s="343">
        <v>0</v>
      </c>
      <c r="AK360" s="343">
        <v>0</v>
      </c>
      <c r="AL360" s="342" t="s">
        <v>1861</v>
      </c>
      <c r="AM360" s="342" t="s">
        <v>2466</v>
      </c>
      <c r="AN360" s="342" t="s">
        <v>2473</v>
      </c>
    </row>
    <row r="361" spans="1:40">
      <c r="A361" s="342" t="s">
        <v>1920</v>
      </c>
      <c r="B361" s="343">
        <v>0</v>
      </c>
      <c r="C361" s="343">
        <v>0</v>
      </c>
      <c r="D361" s="343">
        <v>153</v>
      </c>
      <c r="E361" s="343">
        <v>0</v>
      </c>
      <c r="F361" s="343">
        <v>9</v>
      </c>
      <c r="G361" s="343">
        <v>0</v>
      </c>
      <c r="H361" s="343">
        <v>0</v>
      </c>
      <c r="I361" s="343">
        <v>0</v>
      </c>
      <c r="J361" s="343">
        <v>162</v>
      </c>
      <c r="K361" s="343">
        <v>0</v>
      </c>
      <c r="L361" s="343">
        <v>0</v>
      </c>
      <c r="M361" s="343">
        <v>0</v>
      </c>
      <c r="N361" s="343">
        <v>0</v>
      </c>
      <c r="O361" s="343">
        <v>0</v>
      </c>
      <c r="P361" s="343">
        <v>0</v>
      </c>
      <c r="Q361" s="343">
        <v>0</v>
      </c>
      <c r="R361" s="343">
        <v>0</v>
      </c>
      <c r="S361" s="343">
        <v>0</v>
      </c>
      <c r="T361" s="343">
        <v>0</v>
      </c>
      <c r="U361" s="343">
        <v>0</v>
      </c>
      <c r="V361" s="343">
        <v>0</v>
      </c>
      <c r="W361" s="343">
        <v>0</v>
      </c>
      <c r="X361" s="343">
        <v>162</v>
      </c>
      <c r="Y361" s="343">
        <v>0</v>
      </c>
      <c r="Z361" s="343">
        <v>33</v>
      </c>
      <c r="AA361" s="343">
        <v>0</v>
      </c>
      <c r="AB361" s="343">
        <v>0</v>
      </c>
      <c r="AC361" s="343">
        <v>0</v>
      </c>
      <c r="AD361" s="343">
        <v>0</v>
      </c>
      <c r="AE361" s="343">
        <v>0</v>
      </c>
      <c r="AF361" s="343">
        <v>0</v>
      </c>
      <c r="AG361" s="343">
        <v>0</v>
      </c>
      <c r="AH361" s="343">
        <v>33</v>
      </c>
      <c r="AI361" s="343">
        <v>0</v>
      </c>
      <c r="AJ361" s="343">
        <v>0</v>
      </c>
      <c r="AK361" s="343">
        <v>0</v>
      </c>
      <c r="AL361" s="342" t="s">
        <v>1918</v>
      </c>
      <c r="AM361" s="342" t="s">
        <v>2466</v>
      </c>
      <c r="AN361" s="342" t="s">
        <v>2473</v>
      </c>
    </row>
    <row r="362" spans="1:40">
      <c r="A362" s="342" t="s">
        <v>2178</v>
      </c>
      <c r="B362" s="343">
        <v>0</v>
      </c>
      <c r="C362" s="343">
        <v>0</v>
      </c>
      <c r="D362" s="343">
        <v>1</v>
      </c>
      <c r="E362" s="343">
        <v>0</v>
      </c>
      <c r="F362" s="343">
        <v>79</v>
      </c>
      <c r="G362" s="343">
        <v>0</v>
      </c>
      <c r="H362" s="343">
        <v>0</v>
      </c>
      <c r="I362" s="343">
        <v>0</v>
      </c>
      <c r="J362" s="343">
        <v>80</v>
      </c>
      <c r="K362" s="343">
        <v>0</v>
      </c>
      <c r="L362" s="343">
        <v>0</v>
      </c>
      <c r="M362" s="343">
        <v>0</v>
      </c>
      <c r="N362" s="343">
        <v>0</v>
      </c>
      <c r="O362" s="343">
        <v>0</v>
      </c>
      <c r="P362" s="343">
        <v>0</v>
      </c>
      <c r="Q362" s="343">
        <v>0</v>
      </c>
      <c r="R362" s="343">
        <v>0</v>
      </c>
      <c r="S362" s="343">
        <v>0</v>
      </c>
      <c r="T362" s="343">
        <v>0</v>
      </c>
      <c r="U362" s="343">
        <v>0</v>
      </c>
      <c r="V362" s="343">
        <v>0</v>
      </c>
      <c r="W362" s="343">
        <v>0</v>
      </c>
      <c r="X362" s="343">
        <v>80</v>
      </c>
      <c r="Y362" s="343">
        <v>0</v>
      </c>
      <c r="Z362" s="343">
        <v>7</v>
      </c>
      <c r="AA362" s="343">
        <v>0</v>
      </c>
      <c r="AB362" s="343">
        <v>0</v>
      </c>
      <c r="AC362" s="343">
        <v>0</v>
      </c>
      <c r="AD362" s="343">
        <v>0</v>
      </c>
      <c r="AE362" s="343">
        <v>0</v>
      </c>
      <c r="AF362" s="343">
        <v>0</v>
      </c>
      <c r="AG362" s="343">
        <v>0</v>
      </c>
      <c r="AH362" s="343">
        <v>7</v>
      </c>
      <c r="AI362" s="343">
        <v>0</v>
      </c>
      <c r="AJ362" s="343">
        <v>0</v>
      </c>
      <c r="AK362" s="343">
        <v>0</v>
      </c>
      <c r="AL362" s="342" t="s">
        <v>2176</v>
      </c>
      <c r="AM362" s="342" t="s">
        <v>2466</v>
      </c>
      <c r="AN362" s="342" t="s">
        <v>2473</v>
      </c>
    </row>
    <row r="363" spans="1:40">
      <c r="A363" s="342" t="s">
        <v>1797</v>
      </c>
      <c r="B363" s="343">
        <v>0</v>
      </c>
      <c r="C363" s="343">
        <v>0</v>
      </c>
      <c r="D363" s="343">
        <v>0</v>
      </c>
      <c r="E363" s="343">
        <v>0</v>
      </c>
      <c r="F363" s="343">
        <v>0</v>
      </c>
      <c r="G363" s="343">
        <v>0</v>
      </c>
      <c r="H363" s="343">
        <v>0</v>
      </c>
      <c r="I363" s="343">
        <v>0</v>
      </c>
      <c r="J363" s="343">
        <v>0</v>
      </c>
      <c r="K363" s="343">
        <v>0</v>
      </c>
      <c r="L363" s="343">
        <v>0</v>
      </c>
      <c r="M363" s="343">
        <v>0</v>
      </c>
      <c r="N363" s="343">
        <v>0</v>
      </c>
      <c r="O363" s="343">
        <v>0</v>
      </c>
      <c r="P363" s="343">
        <v>0</v>
      </c>
      <c r="Q363" s="343">
        <v>0</v>
      </c>
      <c r="R363" s="343">
        <v>0</v>
      </c>
      <c r="S363" s="343">
        <v>0</v>
      </c>
      <c r="T363" s="343">
        <v>0</v>
      </c>
      <c r="U363" s="343">
        <v>0</v>
      </c>
      <c r="V363" s="343">
        <v>0</v>
      </c>
      <c r="W363" s="343">
        <v>0</v>
      </c>
      <c r="X363" s="343">
        <v>0</v>
      </c>
      <c r="Y363" s="343">
        <v>0</v>
      </c>
      <c r="Z363" s="343">
        <v>0</v>
      </c>
      <c r="AA363" s="343">
        <v>0</v>
      </c>
      <c r="AB363" s="343">
        <v>0</v>
      </c>
      <c r="AC363" s="343">
        <v>0</v>
      </c>
      <c r="AD363" s="343">
        <v>0</v>
      </c>
      <c r="AE363" s="343">
        <v>0</v>
      </c>
      <c r="AF363" s="343">
        <v>0</v>
      </c>
      <c r="AG363" s="343">
        <v>0</v>
      </c>
      <c r="AH363" s="343">
        <v>0</v>
      </c>
      <c r="AI363" s="343">
        <v>0</v>
      </c>
      <c r="AJ363" s="343">
        <v>0</v>
      </c>
      <c r="AK363" s="343">
        <v>0</v>
      </c>
      <c r="AL363" s="342" t="s">
        <v>1795</v>
      </c>
      <c r="AM363" s="342" t="s">
        <v>2466</v>
      </c>
      <c r="AN363" s="342" t="s">
        <v>2473</v>
      </c>
    </row>
    <row r="364" spans="1:40">
      <c r="A364" s="342" t="s">
        <v>2025</v>
      </c>
      <c r="B364" s="343">
        <v>0</v>
      </c>
      <c r="C364" s="343">
        <v>0</v>
      </c>
      <c r="D364" s="343">
        <v>144</v>
      </c>
      <c r="E364" s="343">
        <v>0</v>
      </c>
      <c r="F364" s="343">
        <v>44</v>
      </c>
      <c r="G364" s="343">
        <v>0</v>
      </c>
      <c r="H364" s="343">
        <v>0</v>
      </c>
      <c r="I364" s="343">
        <v>0</v>
      </c>
      <c r="J364" s="343">
        <v>188</v>
      </c>
      <c r="K364" s="343">
        <v>0</v>
      </c>
      <c r="L364" s="343">
        <v>0</v>
      </c>
      <c r="M364" s="343">
        <v>0</v>
      </c>
      <c r="N364" s="343">
        <v>0</v>
      </c>
      <c r="O364" s="343">
        <v>0</v>
      </c>
      <c r="P364" s="343">
        <v>0</v>
      </c>
      <c r="Q364" s="343">
        <v>0</v>
      </c>
      <c r="R364" s="343">
        <v>0</v>
      </c>
      <c r="S364" s="343">
        <v>0</v>
      </c>
      <c r="T364" s="343">
        <v>0</v>
      </c>
      <c r="U364" s="343">
        <v>0</v>
      </c>
      <c r="V364" s="343">
        <v>0</v>
      </c>
      <c r="W364" s="343">
        <v>0</v>
      </c>
      <c r="X364" s="343">
        <v>188</v>
      </c>
      <c r="Y364" s="343">
        <v>0</v>
      </c>
      <c r="Z364" s="343">
        <v>6</v>
      </c>
      <c r="AA364" s="343">
        <v>0</v>
      </c>
      <c r="AB364" s="343">
        <v>0</v>
      </c>
      <c r="AC364" s="343">
        <v>0</v>
      </c>
      <c r="AD364" s="343">
        <v>0</v>
      </c>
      <c r="AE364" s="343">
        <v>0</v>
      </c>
      <c r="AF364" s="343">
        <v>0</v>
      </c>
      <c r="AG364" s="343">
        <v>0</v>
      </c>
      <c r="AH364" s="343">
        <v>6</v>
      </c>
      <c r="AI364" s="343">
        <v>0</v>
      </c>
      <c r="AJ364" s="343">
        <v>0</v>
      </c>
      <c r="AK364" s="343">
        <v>0</v>
      </c>
      <c r="AL364" s="342" t="s">
        <v>2023</v>
      </c>
      <c r="AM364" s="342" t="s">
        <v>2466</v>
      </c>
      <c r="AN364" s="342" t="s">
        <v>2473</v>
      </c>
    </row>
    <row r="365" spans="1:40">
      <c r="A365" s="342" t="s">
        <v>1681</v>
      </c>
      <c r="B365" s="343">
        <v>0</v>
      </c>
      <c r="C365" s="343">
        <v>0</v>
      </c>
      <c r="D365" s="343">
        <v>473</v>
      </c>
      <c r="E365" s="343">
        <v>0</v>
      </c>
      <c r="F365" s="343">
        <v>77</v>
      </c>
      <c r="G365" s="343">
        <v>0</v>
      </c>
      <c r="H365" s="343">
        <v>0</v>
      </c>
      <c r="I365" s="343">
        <v>0</v>
      </c>
      <c r="J365" s="343">
        <v>550</v>
      </c>
      <c r="K365" s="343">
        <v>0</v>
      </c>
      <c r="L365" s="343">
        <v>0</v>
      </c>
      <c r="M365" s="343">
        <v>0</v>
      </c>
      <c r="N365" s="343">
        <v>0</v>
      </c>
      <c r="O365" s="343">
        <v>0</v>
      </c>
      <c r="P365" s="343">
        <v>0</v>
      </c>
      <c r="Q365" s="343">
        <v>0</v>
      </c>
      <c r="R365" s="343">
        <v>0</v>
      </c>
      <c r="S365" s="343">
        <v>0</v>
      </c>
      <c r="T365" s="343">
        <v>0</v>
      </c>
      <c r="U365" s="343">
        <v>0</v>
      </c>
      <c r="V365" s="343">
        <v>0</v>
      </c>
      <c r="W365" s="343">
        <v>0</v>
      </c>
      <c r="X365" s="343">
        <v>550</v>
      </c>
      <c r="Y365" s="343">
        <v>0</v>
      </c>
      <c r="Z365" s="343">
        <v>0</v>
      </c>
      <c r="AA365" s="343">
        <v>0</v>
      </c>
      <c r="AB365" s="343">
        <v>0</v>
      </c>
      <c r="AC365" s="343">
        <v>0</v>
      </c>
      <c r="AD365" s="343">
        <v>0</v>
      </c>
      <c r="AE365" s="343">
        <v>0</v>
      </c>
      <c r="AF365" s="343">
        <v>0</v>
      </c>
      <c r="AG365" s="343">
        <v>0</v>
      </c>
      <c r="AH365" s="343">
        <v>0</v>
      </c>
      <c r="AI365" s="343">
        <v>0</v>
      </c>
      <c r="AJ365" s="343">
        <v>0</v>
      </c>
      <c r="AK365" s="343">
        <v>0</v>
      </c>
      <c r="AL365" s="342" t="s">
        <v>1679</v>
      </c>
      <c r="AM365" s="342" t="s">
        <v>2466</v>
      </c>
      <c r="AN365" s="342" t="s">
        <v>2473</v>
      </c>
    </row>
    <row r="366" spans="1:40">
      <c r="A366" s="342" t="s">
        <v>2358</v>
      </c>
      <c r="B366" s="343">
        <v>0</v>
      </c>
      <c r="C366" s="343">
        <v>0</v>
      </c>
      <c r="D366" s="343">
        <v>4</v>
      </c>
      <c r="E366" s="343">
        <v>0</v>
      </c>
      <c r="F366" s="343">
        <v>8</v>
      </c>
      <c r="G366" s="343">
        <v>0</v>
      </c>
      <c r="H366" s="343">
        <v>0</v>
      </c>
      <c r="I366" s="343">
        <v>0</v>
      </c>
      <c r="J366" s="343">
        <v>12</v>
      </c>
      <c r="K366" s="343">
        <v>0</v>
      </c>
      <c r="L366" s="343">
        <v>0</v>
      </c>
      <c r="M366" s="343">
        <v>0</v>
      </c>
      <c r="N366" s="343">
        <v>0</v>
      </c>
      <c r="O366" s="343">
        <v>0</v>
      </c>
      <c r="P366" s="343">
        <v>0</v>
      </c>
      <c r="Q366" s="343">
        <v>0</v>
      </c>
      <c r="R366" s="343">
        <v>0</v>
      </c>
      <c r="S366" s="343">
        <v>0</v>
      </c>
      <c r="T366" s="343">
        <v>0</v>
      </c>
      <c r="U366" s="343">
        <v>0</v>
      </c>
      <c r="V366" s="343">
        <v>0</v>
      </c>
      <c r="W366" s="343">
        <v>0</v>
      </c>
      <c r="X366" s="343">
        <v>12</v>
      </c>
      <c r="Y366" s="343">
        <v>0</v>
      </c>
      <c r="Z366" s="343">
        <v>0</v>
      </c>
      <c r="AA366" s="343">
        <v>0</v>
      </c>
      <c r="AB366" s="343">
        <v>0</v>
      </c>
      <c r="AC366" s="343">
        <v>0</v>
      </c>
      <c r="AD366" s="343">
        <v>11</v>
      </c>
      <c r="AE366" s="343">
        <v>0</v>
      </c>
      <c r="AF366" s="343">
        <v>0</v>
      </c>
      <c r="AG366" s="343">
        <v>0</v>
      </c>
      <c r="AH366" s="343">
        <v>11</v>
      </c>
      <c r="AI366" s="343">
        <v>0</v>
      </c>
      <c r="AJ366" s="343">
        <v>0</v>
      </c>
      <c r="AK366" s="343">
        <v>0</v>
      </c>
      <c r="AL366" s="342" t="s">
        <v>2356</v>
      </c>
      <c r="AM366" s="342" t="s">
        <v>2466</v>
      </c>
      <c r="AN366" s="342" t="s">
        <v>2473</v>
      </c>
    </row>
    <row r="367" spans="1:40">
      <c r="A367" s="342" t="s">
        <v>1145</v>
      </c>
      <c r="B367" s="343">
        <v>0</v>
      </c>
      <c r="C367" s="343">
        <v>0</v>
      </c>
      <c r="D367" s="343">
        <v>884</v>
      </c>
      <c r="E367" s="343">
        <v>0</v>
      </c>
      <c r="F367" s="343">
        <v>1554</v>
      </c>
      <c r="G367" s="343">
        <v>0</v>
      </c>
      <c r="H367" s="343">
        <v>0</v>
      </c>
      <c r="I367" s="343">
        <v>0</v>
      </c>
      <c r="J367" s="343">
        <v>2438</v>
      </c>
      <c r="K367" s="343">
        <v>0</v>
      </c>
      <c r="L367" s="343">
        <v>0</v>
      </c>
      <c r="M367" s="343">
        <v>0</v>
      </c>
      <c r="N367" s="343">
        <v>0</v>
      </c>
      <c r="O367" s="343">
        <v>0</v>
      </c>
      <c r="P367" s="343">
        <v>0</v>
      </c>
      <c r="Q367" s="343">
        <v>0</v>
      </c>
      <c r="R367" s="343">
        <v>0</v>
      </c>
      <c r="S367" s="343">
        <v>0</v>
      </c>
      <c r="T367" s="343">
        <v>0</v>
      </c>
      <c r="U367" s="343">
        <v>0</v>
      </c>
      <c r="V367" s="343">
        <v>0</v>
      </c>
      <c r="W367" s="343">
        <v>0</v>
      </c>
      <c r="X367" s="343">
        <v>2438</v>
      </c>
      <c r="Y367" s="343">
        <v>0</v>
      </c>
      <c r="Z367" s="343">
        <v>112</v>
      </c>
      <c r="AA367" s="343">
        <v>0</v>
      </c>
      <c r="AB367" s="343">
        <v>0</v>
      </c>
      <c r="AC367" s="343">
        <v>0</v>
      </c>
      <c r="AD367" s="343">
        <v>0</v>
      </c>
      <c r="AE367" s="343">
        <v>0</v>
      </c>
      <c r="AF367" s="343">
        <v>0</v>
      </c>
      <c r="AG367" s="343">
        <v>0</v>
      </c>
      <c r="AH367" s="343">
        <v>112</v>
      </c>
      <c r="AI367" s="343">
        <v>0</v>
      </c>
      <c r="AJ367" s="343">
        <v>0</v>
      </c>
      <c r="AK367" s="343">
        <v>0</v>
      </c>
      <c r="AL367" s="342" t="s">
        <v>1143</v>
      </c>
      <c r="AM367" s="342" t="s">
        <v>2466</v>
      </c>
      <c r="AN367" s="342" t="s">
        <v>2474</v>
      </c>
    </row>
    <row r="368" spans="1:40">
      <c r="A368" s="342" t="s">
        <v>1179</v>
      </c>
      <c r="B368" s="343">
        <v>0</v>
      </c>
      <c r="C368" s="343">
        <v>0</v>
      </c>
      <c r="D368" s="343">
        <v>38</v>
      </c>
      <c r="E368" s="343">
        <v>0</v>
      </c>
      <c r="F368" s="343">
        <v>945</v>
      </c>
      <c r="G368" s="343">
        <v>0</v>
      </c>
      <c r="H368" s="343">
        <v>0</v>
      </c>
      <c r="I368" s="343">
        <v>0</v>
      </c>
      <c r="J368" s="343">
        <v>983</v>
      </c>
      <c r="K368" s="343">
        <v>0</v>
      </c>
      <c r="L368" s="343">
        <v>0</v>
      </c>
      <c r="M368" s="343">
        <v>0</v>
      </c>
      <c r="N368" s="343">
        <v>0</v>
      </c>
      <c r="O368" s="343">
        <v>0</v>
      </c>
      <c r="P368" s="343">
        <v>0</v>
      </c>
      <c r="Q368" s="343">
        <v>0</v>
      </c>
      <c r="R368" s="343">
        <v>0</v>
      </c>
      <c r="S368" s="343">
        <v>0</v>
      </c>
      <c r="T368" s="343">
        <v>0</v>
      </c>
      <c r="U368" s="343">
        <v>0</v>
      </c>
      <c r="V368" s="343">
        <v>0</v>
      </c>
      <c r="W368" s="343">
        <v>0</v>
      </c>
      <c r="X368" s="343">
        <v>983</v>
      </c>
      <c r="Y368" s="343">
        <v>0</v>
      </c>
      <c r="Z368" s="343">
        <v>0</v>
      </c>
      <c r="AA368" s="343">
        <v>0</v>
      </c>
      <c r="AB368" s="343">
        <v>0</v>
      </c>
      <c r="AC368" s="343">
        <v>0</v>
      </c>
      <c r="AD368" s="343">
        <v>0</v>
      </c>
      <c r="AE368" s="343">
        <v>0</v>
      </c>
      <c r="AF368" s="343">
        <v>0</v>
      </c>
      <c r="AG368" s="343">
        <v>0</v>
      </c>
      <c r="AH368" s="343">
        <v>0</v>
      </c>
      <c r="AI368" s="343">
        <v>0</v>
      </c>
      <c r="AJ368" s="343">
        <v>0</v>
      </c>
      <c r="AK368" s="343">
        <v>0</v>
      </c>
      <c r="AL368" s="342" t="s">
        <v>1177</v>
      </c>
      <c r="AM368" s="342" t="s">
        <v>2466</v>
      </c>
      <c r="AN368" s="342" t="s">
        <v>2474</v>
      </c>
    </row>
    <row r="369" spans="1:40">
      <c r="A369" s="342" t="s">
        <v>1185</v>
      </c>
      <c r="B369" s="343">
        <v>0</v>
      </c>
      <c r="C369" s="343">
        <v>0</v>
      </c>
      <c r="D369" s="343">
        <v>44</v>
      </c>
      <c r="E369" s="343">
        <v>0</v>
      </c>
      <c r="F369" s="343">
        <v>308</v>
      </c>
      <c r="G369" s="343">
        <v>0</v>
      </c>
      <c r="H369" s="343">
        <v>0</v>
      </c>
      <c r="I369" s="343">
        <v>0</v>
      </c>
      <c r="J369" s="343">
        <v>352</v>
      </c>
      <c r="K369" s="343">
        <v>0</v>
      </c>
      <c r="L369" s="343">
        <v>0</v>
      </c>
      <c r="M369" s="343">
        <v>0</v>
      </c>
      <c r="N369" s="343">
        <v>0</v>
      </c>
      <c r="O369" s="343">
        <v>0</v>
      </c>
      <c r="P369" s="343">
        <v>0</v>
      </c>
      <c r="Q369" s="343">
        <v>0</v>
      </c>
      <c r="R369" s="343">
        <v>0</v>
      </c>
      <c r="S369" s="343">
        <v>0</v>
      </c>
      <c r="T369" s="343">
        <v>0</v>
      </c>
      <c r="U369" s="343">
        <v>0</v>
      </c>
      <c r="V369" s="343">
        <v>0</v>
      </c>
      <c r="W369" s="343">
        <v>0</v>
      </c>
      <c r="X369" s="343">
        <v>352</v>
      </c>
      <c r="Y369" s="343">
        <v>0</v>
      </c>
      <c r="Z369" s="343">
        <v>23</v>
      </c>
      <c r="AA369" s="343">
        <v>0</v>
      </c>
      <c r="AB369" s="343">
        <v>0</v>
      </c>
      <c r="AC369" s="343">
        <v>0</v>
      </c>
      <c r="AD369" s="343">
        <v>0</v>
      </c>
      <c r="AE369" s="343">
        <v>0</v>
      </c>
      <c r="AF369" s="343">
        <v>0</v>
      </c>
      <c r="AG369" s="343">
        <v>0</v>
      </c>
      <c r="AH369" s="343">
        <v>23</v>
      </c>
      <c r="AI369" s="343">
        <v>0</v>
      </c>
      <c r="AJ369" s="343">
        <v>0</v>
      </c>
      <c r="AK369" s="343">
        <v>0</v>
      </c>
      <c r="AL369" s="342" t="s">
        <v>1183</v>
      </c>
      <c r="AM369" s="342" t="s">
        <v>2466</v>
      </c>
      <c r="AN369" s="342" t="s">
        <v>2474</v>
      </c>
    </row>
    <row r="370" spans="1:40">
      <c r="A370" s="342" t="s">
        <v>1254</v>
      </c>
      <c r="B370" s="343">
        <v>0</v>
      </c>
      <c r="C370" s="343">
        <v>0</v>
      </c>
      <c r="D370" s="343">
        <v>221</v>
      </c>
      <c r="E370" s="343">
        <v>0</v>
      </c>
      <c r="F370" s="343">
        <v>738</v>
      </c>
      <c r="G370" s="343">
        <v>0</v>
      </c>
      <c r="H370" s="343">
        <v>0</v>
      </c>
      <c r="I370" s="343">
        <v>0</v>
      </c>
      <c r="J370" s="343">
        <v>959</v>
      </c>
      <c r="K370" s="343">
        <v>0</v>
      </c>
      <c r="L370" s="343">
        <v>0</v>
      </c>
      <c r="M370" s="343">
        <v>0</v>
      </c>
      <c r="N370" s="343">
        <v>0</v>
      </c>
      <c r="O370" s="343">
        <v>0</v>
      </c>
      <c r="P370" s="343">
        <v>0</v>
      </c>
      <c r="Q370" s="343">
        <v>0</v>
      </c>
      <c r="R370" s="343">
        <v>0</v>
      </c>
      <c r="S370" s="343">
        <v>0</v>
      </c>
      <c r="T370" s="343">
        <v>0</v>
      </c>
      <c r="U370" s="343">
        <v>0</v>
      </c>
      <c r="V370" s="343">
        <v>0</v>
      </c>
      <c r="W370" s="343">
        <v>0</v>
      </c>
      <c r="X370" s="343">
        <v>959</v>
      </c>
      <c r="Y370" s="343">
        <v>0</v>
      </c>
      <c r="Z370" s="343">
        <v>3207</v>
      </c>
      <c r="AA370" s="343">
        <v>0</v>
      </c>
      <c r="AB370" s="343">
        <v>0</v>
      </c>
      <c r="AC370" s="343">
        <v>0</v>
      </c>
      <c r="AD370" s="343">
        <v>0</v>
      </c>
      <c r="AE370" s="343">
        <v>0</v>
      </c>
      <c r="AF370" s="343">
        <v>0</v>
      </c>
      <c r="AG370" s="343">
        <v>0</v>
      </c>
      <c r="AH370" s="343">
        <v>3207</v>
      </c>
      <c r="AI370" s="343">
        <v>0</v>
      </c>
      <c r="AJ370" s="343">
        <v>0</v>
      </c>
      <c r="AK370" s="343">
        <v>0</v>
      </c>
      <c r="AL370" s="342" t="s">
        <v>1252</v>
      </c>
      <c r="AM370" s="342" t="s">
        <v>2466</v>
      </c>
      <c r="AN370" s="342" t="s">
        <v>2474</v>
      </c>
    </row>
    <row r="371" spans="1:40">
      <c r="A371" s="342" t="s">
        <v>1280</v>
      </c>
      <c r="B371" s="343">
        <v>0</v>
      </c>
      <c r="C371" s="343">
        <v>0</v>
      </c>
      <c r="D371" s="343">
        <v>539</v>
      </c>
      <c r="E371" s="343">
        <v>0</v>
      </c>
      <c r="F371" s="343">
        <v>270</v>
      </c>
      <c r="G371" s="343">
        <v>0</v>
      </c>
      <c r="H371" s="343">
        <v>141</v>
      </c>
      <c r="I371" s="343">
        <v>0</v>
      </c>
      <c r="J371" s="343">
        <v>950</v>
      </c>
      <c r="K371" s="343">
        <v>0</v>
      </c>
      <c r="L371" s="343">
        <v>0</v>
      </c>
      <c r="M371" s="343">
        <v>0</v>
      </c>
      <c r="N371" s="343">
        <v>0</v>
      </c>
      <c r="O371" s="343">
        <v>0</v>
      </c>
      <c r="P371" s="343">
        <v>0</v>
      </c>
      <c r="Q371" s="343">
        <v>0</v>
      </c>
      <c r="R371" s="343">
        <v>0</v>
      </c>
      <c r="S371" s="343">
        <v>0</v>
      </c>
      <c r="T371" s="343">
        <v>0</v>
      </c>
      <c r="U371" s="343">
        <v>0</v>
      </c>
      <c r="V371" s="343">
        <v>0</v>
      </c>
      <c r="W371" s="343">
        <v>0</v>
      </c>
      <c r="X371" s="343">
        <v>950</v>
      </c>
      <c r="Y371" s="343">
        <v>0</v>
      </c>
      <c r="Z371" s="343">
        <v>559</v>
      </c>
      <c r="AA371" s="343">
        <v>0</v>
      </c>
      <c r="AB371" s="343">
        <v>0</v>
      </c>
      <c r="AC371" s="343">
        <v>0</v>
      </c>
      <c r="AD371" s="343">
        <v>0</v>
      </c>
      <c r="AE371" s="343">
        <v>0</v>
      </c>
      <c r="AF371" s="343">
        <v>0</v>
      </c>
      <c r="AG371" s="343">
        <v>0</v>
      </c>
      <c r="AH371" s="343">
        <v>559</v>
      </c>
      <c r="AI371" s="343">
        <v>0</v>
      </c>
      <c r="AJ371" s="343">
        <v>0</v>
      </c>
      <c r="AK371" s="343">
        <v>0</v>
      </c>
      <c r="AL371" s="342" t="s">
        <v>1278</v>
      </c>
      <c r="AM371" s="342" t="s">
        <v>2466</v>
      </c>
      <c r="AN371" s="342" t="s">
        <v>2474</v>
      </c>
    </row>
    <row r="372" spans="1:40">
      <c r="A372" s="342" t="s">
        <v>1313</v>
      </c>
      <c r="B372" s="343">
        <v>0</v>
      </c>
      <c r="C372" s="343">
        <v>0</v>
      </c>
      <c r="D372" s="343">
        <v>3339</v>
      </c>
      <c r="E372" s="343">
        <v>0</v>
      </c>
      <c r="F372" s="343">
        <v>552</v>
      </c>
      <c r="G372" s="343">
        <v>0</v>
      </c>
      <c r="H372" s="343">
        <v>0</v>
      </c>
      <c r="I372" s="343">
        <v>0</v>
      </c>
      <c r="J372" s="343">
        <v>3891</v>
      </c>
      <c r="K372" s="343">
        <v>0</v>
      </c>
      <c r="L372" s="343">
        <v>0</v>
      </c>
      <c r="M372" s="343">
        <v>0</v>
      </c>
      <c r="N372" s="343">
        <v>0</v>
      </c>
      <c r="O372" s="343">
        <v>0</v>
      </c>
      <c r="P372" s="343">
        <v>0</v>
      </c>
      <c r="Q372" s="343">
        <v>0</v>
      </c>
      <c r="R372" s="343">
        <v>0</v>
      </c>
      <c r="S372" s="343">
        <v>0</v>
      </c>
      <c r="T372" s="343">
        <v>0</v>
      </c>
      <c r="U372" s="343">
        <v>0</v>
      </c>
      <c r="V372" s="343">
        <v>0</v>
      </c>
      <c r="W372" s="343">
        <v>0</v>
      </c>
      <c r="X372" s="343">
        <v>3891</v>
      </c>
      <c r="Y372" s="343">
        <v>0</v>
      </c>
      <c r="Z372" s="343">
        <v>0</v>
      </c>
      <c r="AA372" s="343">
        <v>0</v>
      </c>
      <c r="AB372" s="343">
        <v>0</v>
      </c>
      <c r="AC372" s="343">
        <v>0</v>
      </c>
      <c r="AD372" s="343">
        <v>0</v>
      </c>
      <c r="AE372" s="343">
        <v>0</v>
      </c>
      <c r="AF372" s="343">
        <v>0</v>
      </c>
      <c r="AG372" s="343">
        <v>0</v>
      </c>
      <c r="AH372" s="343">
        <v>0</v>
      </c>
      <c r="AI372" s="343">
        <v>0</v>
      </c>
      <c r="AJ372" s="343">
        <v>0</v>
      </c>
      <c r="AK372" s="343">
        <v>0</v>
      </c>
      <c r="AL372" s="342" t="s">
        <v>1311</v>
      </c>
      <c r="AM372" s="342" t="s">
        <v>2466</v>
      </c>
      <c r="AN372" s="342" t="s">
        <v>2474</v>
      </c>
    </row>
    <row r="373" spans="1:40">
      <c r="A373" s="342" t="s">
        <v>1337</v>
      </c>
      <c r="B373" s="343">
        <v>0</v>
      </c>
      <c r="C373" s="343">
        <v>0</v>
      </c>
      <c r="D373" s="343">
        <v>714</v>
      </c>
      <c r="E373" s="343">
        <v>0</v>
      </c>
      <c r="F373" s="343">
        <v>164</v>
      </c>
      <c r="G373" s="343">
        <v>0</v>
      </c>
      <c r="H373" s="343">
        <v>42</v>
      </c>
      <c r="I373" s="343">
        <v>0</v>
      </c>
      <c r="J373" s="343">
        <v>920</v>
      </c>
      <c r="K373" s="343">
        <v>0</v>
      </c>
      <c r="L373" s="343">
        <v>0</v>
      </c>
      <c r="M373" s="343">
        <v>0</v>
      </c>
      <c r="N373" s="343">
        <v>0</v>
      </c>
      <c r="O373" s="343">
        <v>0</v>
      </c>
      <c r="P373" s="343">
        <v>0</v>
      </c>
      <c r="Q373" s="343">
        <v>0</v>
      </c>
      <c r="R373" s="343">
        <v>0</v>
      </c>
      <c r="S373" s="343">
        <v>0</v>
      </c>
      <c r="T373" s="343">
        <v>0</v>
      </c>
      <c r="U373" s="343">
        <v>0</v>
      </c>
      <c r="V373" s="343">
        <v>0</v>
      </c>
      <c r="W373" s="343">
        <v>0</v>
      </c>
      <c r="X373" s="343">
        <v>920</v>
      </c>
      <c r="Y373" s="343">
        <v>0</v>
      </c>
      <c r="Z373" s="343">
        <v>0</v>
      </c>
      <c r="AA373" s="343">
        <v>0</v>
      </c>
      <c r="AB373" s="343">
        <v>0</v>
      </c>
      <c r="AC373" s="343">
        <v>0</v>
      </c>
      <c r="AD373" s="343">
        <v>0</v>
      </c>
      <c r="AE373" s="343">
        <v>0</v>
      </c>
      <c r="AF373" s="343">
        <v>0</v>
      </c>
      <c r="AG373" s="343">
        <v>0</v>
      </c>
      <c r="AH373" s="343">
        <v>0</v>
      </c>
      <c r="AI373" s="343">
        <v>0</v>
      </c>
      <c r="AJ373" s="343">
        <v>0</v>
      </c>
      <c r="AK373" s="343">
        <v>0</v>
      </c>
      <c r="AL373" s="342" t="s">
        <v>1335</v>
      </c>
      <c r="AM373" s="342" t="s">
        <v>2466</v>
      </c>
      <c r="AN373" s="342" t="s">
        <v>2474</v>
      </c>
    </row>
    <row r="374" spans="1:40">
      <c r="A374" s="342" t="s">
        <v>1364</v>
      </c>
      <c r="B374" s="343">
        <v>0</v>
      </c>
      <c r="C374" s="343">
        <v>0</v>
      </c>
      <c r="D374" s="343">
        <v>0</v>
      </c>
      <c r="E374" s="343">
        <v>0</v>
      </c>
      <c r="F374" s="343">
        <v>0</v>
      </c>
      <c r="G374" s="343">
        <v>0</v>
      </c>
      <c r="H374" s="343">
        <v>0</v>
      </c>
      <c r="I374" s="343">
        <v>0</v>
      </c>
      <c r="J374" s="343">
        <v>0</v>
      </c>
      <c r="K374" s="343">
        <v>0</v>
      </c>
      <c r="L374" s="343">
        <v>0</v>
      </c>
      <c r="M374" s="343">
        <v>0</v>
      </c>
      <c r="N374" s="343">
        <v>0</v>
      </c>
      <c r="O374" s="343">
        <v>0</v>
      </c>
      <c r="P374" s="343">
        <v>0</v>
      </c>
      <c r="Q374" s="343">
        <v>0</v>
      </c>
      <c r="R374" s="343">
        <v>0</v>
      </c>
      <c r="S374" s="343">
        <v>0</v>
      </c>
      <c r="T374" s="343">
        <v>0</v>
      </c>
      <c r="U374" s="343">
        <v>0</v>
      </c>
      <c r="V374" s="343">
        <v>0</v>
      </c>
      <c r="W374" s="343">
        <v>0</v>
      </c>
      <c r="X374" s="343">
        <v>0</v>
      </c>
      <c r="Y374" s="343">
        <v>0</v>
      </c>
      <c r="Z374" s="343">
        <v>0</v>
      </c>
      <c r="AA374" s="343">
        <v>0</v>
      </c>
      <c r="AB374" s="343">
        <v>0</v>
      </c>
      <c r="AC374" s="343">
        <v>0</v>
      </c>
      <c r="AD374" s="343">
        <v>0</v>
      </c>
      <c r="AE374" s="343">
        <v>0</v>
      </c>
      <c r="AF374" s="343">
        <v>0</v>
      </c>
      <c r="AG374" s="343">
        <v>0</v>
      </c>
      <c r="AH374" s="343">
        <v>0</v>
      </c>
      <c r="AI374" s="343">
        <v>0</v>
      </c>
      <c r="AJ374" s="343">
        <v>0</v>
      </c>
      <c r="AK374" s="343">
        <v>0</v>
      </c>
      <c r="AL374" s="342" t="s">
        <v>2475</v>
      </c>
      <c r="AM374" s="342" t="s">
        <v>2466</v>
      </c>
      <c r="AN374" s="342" t="s">
        <v>2474</v>
      </c>
    </row>
    <row r="375" spans="1:40">
      <c r="A375" s="342" t="s">
        <v>1389</v>
      </c>
      <c r="B375" s="343">
        <v>8</v>
      </c>
      <c r="C375" s="343">
        <v>0</v>
      </c>
      <c r="D375" s="343">
        <v>224</v>
      </c>
      <c r="E375" s="343">
        <v>0</v>
      </c>
      <c r="F375" s="343">
        <v>194</v>
      </c>
      <c r="G375" s="343">
        <v>0</v>
      </c>
      <c r="H375" s="343">
        <v>25</v>
      </c>
      <c r="I375" s="343">
        <v>0</v>
      </c>
      <c r="J375" s="343">
        <v>451</v>
      </c>
      <c r="K375" s="343">
        <v>0</v>
      </c>
      <c r="L375" s="343">
        <v>0</v>
      </c>
      <c r="M375" s="343">
        <v>0</v>
      </c>
      <c r="N375" s="343">
        <v>0</v>
      </c>
      <c r="O375" s="343">
        <v>0</v>
      </c>
      <c r="P375" s="343">
        <v>0</v>
      </c>
      <c r="Q375" s="343">
        <v>0</v>
      </c>
      <c r="R375" s="343">
        <v>0</v>
      </c>
      <c r="S375" s="343">
        <v>0</v>
      </c>
      <c r="T375" s="343">
        <v>0</v>
      </c>
      <c r="U375" s="343">
        <v>0</v>
      </c>
      <c r="V375" s="343">
        <v>0</v>
      </c>
      <c r="W375" s="343">
        <v>0</v>
      </c>
      <c r="X375" s="343">
        <v>451</v>
      </c>
      <c r="Y375" s="343">
        <v>0</v>
      </c>
      <c r="Z375" s="343">
        <v>0</v>
      </c>
      <c r="AA375" s="343">
        <v>0</v>
      </c>
      <c r="AB375" s="343">
        <v>0</v>
      </c>
      <c r="AC375" s="343">
        <v>0</v>
      </c>
      <c r="AD375" s="343">
        <v>0</v>
      </c>
      <c r="AE375" s="343">
        <v>0</v>
      </c>
      <c r="AF375" s="343">
        <v>0</v>
      </c>
      <c r="AG375" s="343">
        <v>0</v>
      </c>
      <c r="AH375" s="343">
        <v>0</v>
      </c>
      <c r="AI375" s="343">
        <v>0</v>
      </c>
      <c r="AJ375" s="343">
        <v>0</v>
      </c>
      <c r="AK375" s="343">
        <v>0</v>
      </c>
      <c r="AL375" s="342" t="s">
        <v>1387</v>
      </c>
      <c r="AM375" s="342" t="s">
        <v>2466</v>
      </c>
      <c r="AN375" s="342" t="s">
        <v>2474</v>
      </c>
    </row>
    <row r="376" spans="1:40">
      <c r="A376" s="342" t="s">
        <v>1404</v>
      </c>
      <c r="B376" s="343">
        <v>0</v>
      </c>
      <c r="C376" s="343">
        <v>0</v>
      </c>
      <c r="D376" s="343">
        <v>237</v>
      </c>
      <c r="E376" s="343">
        <v>0</v>
      </c>
      <c r="F376" s="343">
        <v>769</v>
      </c>
      <c r="G376" s="343">
        <v>0</v>
      </c>
      <c r="H376" s="343">
        <v>0</v>
      </c>
      <c r="I376" s="343">
        <v>0</v>
      </c>
      <c r="J376" s="343">
        <v>1006</v>
      </c>
      <c r="K376" s="343">
        <v>0</v>
      </c>
      <c r="L376" s="343">
        <v>0</v>
      </c>
      <c r="M376" s="343">
        <v>0</v>
      </c>
      <c r="N376" s="343">
        <v>0</v>
      </c>
      <c r="O376" s="343">
        <v>0</v>
      </c>
      <c r="P376" s="343">
        <v>0</v>
      </c>
      <c r="Q376" s="343">
        <v>0</v>
      </c>
      <c r="R376" s="343">
        <v>0</v>
      </c>
      <c r="S376" s="343">
        <v>0</v>
      </c>
      <c r="T376" s="343">
        <v>0</v>
      </c>
      <c r="U376" s="343">
        <v>0</v>
      </c>
      <c r="V376" s="343">
        <v>0</v>
      </c>
      <c r="W376" s="343">
        <v>0</v>
      </c>
      <c r="X376" s="343">
        <v>1006</v>
      </c>
      <c r="Y376" s="343">
        <v>0</v>
      </c>
      <c r="Z376" s="343">
        <v>0</v>
      </c>
      <c r="AA376" s="343">
        <v>0</v>
      </c>
      <c r="AB376" s="343">
        <v>0</v>
      </c>
      <c r="AC376" s="343">
        <v>0</v>
      </c>
      <c r="AD376" s="343">
        <v>0</v>
      </c>
      <c r="AE376" s="343">
        <v>0</v>
      </c>
      <c r="AF376" s="343">
        <v>0</v>
      </c>
      <c r="AG376" s="343">
        <v>0</v>
      </c>
      <c r="AH376" s="343">
        <v>0</v>
      </c>
      <c r="AI376" s="343">
        <v>0</v>
      </c>
      <c r="AJ376" s="343">
        <v>0</v>
      </c>
      <c r="AK376" s="343">
        <v>0</v>
      </c>
      <c r="AL376" s="342" t="s">
        <v>1402</v>
      </c>
      <c r="AM376" s="342" t="s">
        <v>2466</v>
      </c>
      <c r="AN376" s="342" t="s">
        <v>2474</v>
      </c>
    </row>
    <row r="377" spans="1:40">
      <c r="A377" s="342" t="s">
        <v>1428</v>
      </c>
      <c r="B377" s="343">
        <v>0</v>
      </c>
      <c r="C377" s="343">
        <v>0</v>
      </c>
      <c r="D377" s="343">
        <v>772</v>
      </c>
      <c r="E377" s="343">
        <v>0</v>
      </c>
      <c r="F377" s="343">
        <v>263</v>
      </c>
      <c r="G377" s="343">
        <v>0</v>
      </c>
      <c r="H377" s="343">
        <v>0</v>
      </c>
      <c r="I377" s="343">
        <v>0</v>
      </c>
      <c r="J377" s="343">
        <v>1035</v>
      </c>
      <c r="K377" s="343">
        <v>0</v>
      </c>
      <c r="L377" s="343">
        <v>0</v>
      </c>
      <c r="M377" s="343">
        <v>0</v>
      </c>
      <c r="N377" s="343">
        <v>0</v>
      </c>
      <c r="O377" s="343">
        <v>0</v>
      </c>
      <c r="P377" s="343">
        <v>0</v>
      </c>
      <c r="Q377" s="343">
        <v>0</v>
      </c>
      <c r="R377" s="343">
        <v>0</v>
      </c>
      <c r="S377" s="343">
        <v>0</v>
      </c>
      <c r="T377" s="343">
        <v>0</v>
      </c>
      <c r="U377" s="343">
        <v>0</v>
      </c>
      <c r="V377" s="343">
        <v>0</v>
      </c>
      <c r="W377" s="343">
        <v>0</v>
      </c>
      <c r="X377" s="343">
        <v>1035</v>
      </c>
      <c r="Y377" s="343">
        <v>0</v>
      </c>
      <c r="Z377" s="343">
        <v>3</v>
      </c>
      <c r="AA377" s="343">
        <v>0</v>
      </c>
      <c r="AB377" s="343">
        <v>0</v>
      </c>
      <c r="AC377" s="343">
        <v>0</v>
      </c>
      <c r="AD377" s="343">
        <v>0</v>
      </c>
      <c r="AE377" s="343">
        <v>0</v>
      </c>
      <c r="AF377" s="343">
        <v>0</v>
      </c>
      <c r="AG377" s="343">
        <v>0</v>
      </c>
      <c r="AH377" s="343">
        <v>3</v>
      </c>
      <c r="AI377" s="343">
        <v>0</v>
      </c>
      <c r="AJ377" s="343">
        <v>0</v>
      </c>
      <c r="AK377" s="343">
        <v>0</v>
      </c>
      <c r="AL377" s="342" t="s">
        <v>1426</v>
      </c>
      <c r="AM377" s="342" t="s">
        <v>2466</v>
      </c>
      <c r="AN377" s="342" t="s">
        <v>2474</v>
      </c>
    </row>
    <row r="378" spans="1:40">
      <c r="A378" s="342" t="s">
        <v>1468</v>
      </c>
      <c r="B378" s="343">
        <v>0</v>
      </c>
      <c r="C378" s="343">
        <v>0</v>
      </c>
      <c r="D378" s="343">
        <v>350</v>
      </c>
      <c r="E378" s="343">
        <v>0</v>
      </c>
      <c r="F378" s="343">
        <v>960</v>
      </c>
      <c r="G378" s="343">
        <v>0</v>
      </c>
      <c r="H378" s="343">
        <v>0</v>
      </c>
      <c r="I378" s="343">
        <v>0</v>
      </c>
      <c r="J378" s="343">
        <v>1310</v>
      </c>
      <c r="K378" s="343">
        <v>0</v>
      </c>
      <c r="L378" s="343">
        <v>0</v>
      </c>
      <c r="M378" s="343">
        <v>0</v>
      </c>
      <c r="N378" s="343">
        <v>0</v>
      </c>
      <c r="O378" s="343">
        <v>0</v>
      </c>
      <c r="P378" s="343">
        <v>0</v>
      </c>
      <c r="Q378" s="343">
        <v>0</v>
      </c>
      <c r="R378" s="343">
        <v>0</v>
      </c>
      <c r="S378" s="343">
        <v>0</v>
      </c>
      <c r="T378" s="343">
        <v>0</v>
      </c>
      <c r="U378" s="343">
        <v>0</v>
      </c>
      <c r="V378" s="343">
        <v>0</v>
      </c>
      <c r="W378" s="343">
        <v>0</v>
      </c>
      <c r="X378" s="343">
        <v>1310</v>
      </c>
      <c r="Y378" s="343">
        <v>0</v>
      </c>
      <c r="Z378" s="343">
        <v>76</v>
      </c>
      <c r="AA378" s="343">
        <v>0</v>
      </c>
      <c r="AB378" s="343">
        <v>0</v>
      </c>
      <c r="AC378" s="343">
        <v>0</v>
      </c>
      <c r="AD378" s="343">
        <v>0</v>
      </c>
      <c r="AE378" s="343">
        <v>0</v>
      </c>
      <c r="AF378" s="343">
        <v>0</v>
      </c>
      <c r="AG378" s="343">
        <v>0</v>
      </c>
      <c r="AH378" s="343">
        <v>76</v>
      </c>
      <c r="AI378" s="343">
        <v>0</v>
      </c>
      <c r="AJ378" s="343">
        <v>0</v>
      </c>
      <c r="AK378" s="343">
        <v>0</v>
      </c>
      <c r="AL378" s="342" t="s">
        <v>1466</v>
      </c>
      <c r="AM378" s="342" t="s">
        <v>2466</v>
      </c>
      <c r="AN378" s="342" t="s">
        <v>2474</v>
      </c>
    </row>
    <row r="379" spans="1:40">
      <c r="A379" s="342" t="s">
        <v>1495</v>
      </c>
      <c r="B379" s="343">
        <v>0</v>
      </c>
      <c r="C379" s="343">
        <v>0</v>
      </c>
      <c r="D379" s="343">
        <v>511</v>
      </c>
      <c r="E379" s="343">
        <v>0</v>
      </c>
      <c r="F379" s="343">
        <v>1675</v>
      </c>
      <c r="G379" s="343">
        <v>0</v>
      </c>
      <c r="H379" s="343">
        <v>0</v>
      </c>
      <c r="I379" s="343">
        <v>0</v>
      </c>
      <c r="J379" s="343">
        <v>2186</v>
      </c>
      <c r="K379" s="343">
        <v>0</v>
      </c>
      <c r="L379" s="343">
        <v>0</v>
      </c>
      <c r="M379" s="343">
        <v>0</v>
      </c>
      <c r="N379" s="343">
        <v>0</v>
      </c>
      <c r="O379" s="343">
        <v>0</v>
      </c>
      <c r="P379" s="343">
        <v>0</v>
      </c>
      <c r="Q379" s="343">
        <v>0</v>
      </c>
      <c r="R379" s="343">
        <v>0</v>
      </c>
      <c r="S379" s="343">
        <v>0</v>
      </c>
      <c r="T379" s="343">
        <v>0</v>
      </c>
      <c r="U379" s="343">
        <v>0</v>
      </c>
      <c r="V379" s="343">
        <v>0</v>
      </c>
      <c r="W379" s="343">
        <v>0</v>
      </c>
      <c r="X379" s="343">
        <v>2186</v>
      </c>
      <c r="Y379" s="343">
        <v>0</v>
      </c>
      <c r="Z379" s="343">
        <v>350</v>
      </c>
      <c r="AA379" s="343">
        <v>0</v>
      </c>
      <c r="AB379" s="343">
        <v>0</v>
      </c>
      <c r="AC379" s="343">
        <v>0</v>
      </c>
      <c r="AD379" s="343">
        <v>0</v>
      </c>
      <c r="AE379" s="343">
        <v>0</v>
      </c>
      <c r="AF379" s="343">
        <v>0</v>
      </c>
      <c r="AG379" s="343">
        <v>0</v>
      </c>
      <c r="AH379" s="343">
        <v>350</v>
      </c>
      <c r="AI379" s="343">
        <v>0</v>
      </c>
      <c r="AJ379" s="343">
        <v>0</v>
      </c>
      <c r="AK379" s="343">
        <v>0</v>
      </c>
      <c r="AL379" s="342" t="s">
        <v>1493</v>
      </c>
      <c r="AM379" s="342" t="s">
        <v>2466</v>
      </c>
      <c r="AN379" s="342" t="s">
        <v>2474</v>
      </c>
    </row>
    <row r="380" spans="1:40">
      <c r="A380" s="342" t="s">
        <v>1600</v>
      </c>
      <c r="B380" s="343">
        <v>0</v>
      </c>
      <c r="C380" s="343">
        <v>0</v>
      </c>
      <c r="D380" s="343">
        <v>769</v>
      </c>
      <c r="E380" s="343">
        <v>0</v>
      </c>
      <c r="F380" s="343">
        <v>666</v>
      </c>
      <c r="G380" s="343">
        <v>0</v>
      </c>
      <c r="H380" s="343">
        <v>0</v>
      </c>
      <c r="I380" s="343">
        <v>0</v>
      </c>
      <c r="J380" s="343">
        <v>1435</v>
      </c>
      <c r="K380" s="343">
        <v>0</v>
      </c>
      <c r="L380" s="343">
        <v>0</v>
      </c>
      <c r="M380" s="343">
        <v>0</v>
      </c>
      <c r="N380" s="343">
        <v>0</v>
      </c>
      <c r="O380" s="343">
        <v>0</v>
      </c>
      <c r="P380" s="343">
        <v>0</v>
      </c>
      <c r="Q380" s="343">
        <v>0</v>
      </c>
      <c r="R380" s="343">
        <v>0</v>
      </c>
      <c r="S380" s="343">
        <v>0</v>
      </c>
      <c r="T380" s="343">
        <v>0</v>
      </c>
      <c r="U380" s="343">
        <v>0</v>
      </c>
      <c r="V380" s="343">
        <v>0</v>
      </c>
      <c r="W380" s="343">
        <v>0</v>
      </c>
      <c r="X380" s="343">
        <v>1435</v>
      </c>
      <c r="Y380" s="343">
        <v>0</v>
      </c>
      <c r="Z380" s="343">
        <v>275</v>
      </c>
      <c r="AA380" s="343">
        <v>0</v>
      </c>
      <c r="AB380" s="343">
        <v>0</v>
      </c>
      <c r="AC380" s="343">
        <v>0</v>
      </c>
      <c r="AD380" s="343">
        <v>0</v>
      </c>
      <c r="AE380" s="343">
        <v>0</v>
      </c>
      <c r="AF380" s="343">
        <v>0</v>
      </c>
      <c r="AG380" s="343">
        <v>0</v>
      </c>
      <c r="AH380" s="343">
        <v>275</v>
      </c>
      <c r="AI380" s="343">
        <v>0</v>
      </c>
      <c r="AJ380" s="343">
        <v>0</v>
      </c>
      <c r="AK380" s="343">
        <v>0</v>
      </c>
      <c r="AL380" s="342" t="s">
        <v>1598</v>
      </c>
      <c r="AM380" s="342" t="s">
        <v>2466</v>
      </c>
      <c r="AN380" s="342" t="s">
        <v>2474</v>
      </c>
    </row>
    <row r="381" spans="1:40">
      <c r="A381" s="342" t="s">
        <v>1630</v>
      </c>
      <c r="B381" s="343">
        <v>0</v>
      </c>
      <c r="C381" s="343">
        <v>0</v>
      </c>
      <c r="D381" s="343">
        <v>387</v>
      </c>
      <c r="E381" s="343">
        <v>0</v>
      </c>
      <c r="F381" s="343">
        <v>404</v>
      </c>
      <c r="G381" s="343">
        <v>0</v>
      </c>
      <c r="H381" s="343">
        <v>0</v>
      </c>
      <c r="I381" s="343">
        <v>0</v>
      </c>
      <c r="J381" s="343">
        <v>791</v>
      </c>
      <c r="K381" s="343">
        <v>0</v>
      </c>
      <c r="L381" s="343">
        <v>0</v>
      </c>
      <c r="M381" s="343">
        <v>0</v>
      </c>
      <c r="N381" s="343">
        <v>0</v>
      </c>
      <c r="O381" s="343">
        <v>0</v>
      </c>
      <c r="P381" s="343">
        <v>0</v>
      </c>
      <c r="Q381" s="343">
        <v>0</v>
      </c>
      <c r="R381" s="343">
        <v>0</v>
      </c>
      <c r="S381" s="343">
        <v>0</v>
      </c>
      <c r="T381" s="343">
        <v>0</v>
      </c>
      <c r="U381" s="343">
        <v>0</v>
      </c>
      <c r="V381" s="343">
        <v>0</v>
      </c>
      <c r="W381" s="343">
        <v>0</v>
      </c>
      <c r="X381" s="343">
        <v>791</v>
      </c>
      <c r="Y381" s="343">
        <v>0</v>
      </c>
      <c r="Z381" s="343">
        <v>50</v>
      </c>
      <c r="AA381" s="343">
        <v>0</v>
      </c>
      <c r="AB381" s="343">
        <v>0</v>
      </c>
      <c r="AC381" s="343">
        <v>0</v>
      </c>
      <c r="AD381" s="343">
        <v>0</v>
      </c>
      <c r="AE381" s="343">
        <v>0</v>
      </c>
      <c r="AF381" s="343">
        <v>0</v>
      </c>
      <c r="AG381" s="343">
        <v>0</v>
      </c>
      <c r="AH381" s="343">
        <v>50</v>
      </c>
      <c r="AI381" s="343">
        <v>0</v>
      </c>
      <c r="AJ381" s="343">
        <v>0</v>
      </c>
      <c r="AK381" s="343">
        <v>0</v>
      </c>
      <c r="AL381" s="342" t="s">
        <v>1628</v>
      </c>
      <c r="AM381" s="342" t="s">
        <v>2466</v>
      </c>
      <c r="AN381" s="342" t="s">
        <v>2474</v>
      </c>
    </row>
    <row r="382" spans="1:40">
      <c r="A382" s="342" t="s">
        <v>1660</v>
      </c>
      <c r="B382" s="343">
        <v>0</v>
      </c>
      <c r="C382" s="343">
        <v>0</v>
      </c>
      <c r="D382" s="343">
        <v>822</v>
      </c>
      <c r="E382" s="343">
        <v>0</v>
      </c>
      <c r="F382" s="343">
        <v>1492</v>
      </c>
      <c r="G382" s="343">
        <v>0</v>
      </c>
      <c r="H382" s="343">
        <v>0</v>
      </c>
      <c r="I382" s="343">
        <v>0</v>
      </c>
      <c r="J382" s="343">
        <v>2314</v>
      </c>
      <c r="K382" s="343">
        <v>0</v>
      </c>
      <c r="L382" s="343">
        <v>11</v>
      </c>
      <c r="M382" s="343">
        <v>0</v>
      </c>
      <c r="N382" s="343">
        <v>11</v>
      </c>
      <c r="O382" s="343">
        <v>0</v>
      </c>
      <c r="P382" s="343">
        <v>0</v>
      </c>
      <c r="Q382" s="343">
        <v>0</v>
      </c>
      <c r="R382" s="343">
        <v>0</v>
      </c>
      <c r="S382" s="343">
        <v>0</v>
      </c>
      <c r="T382" s="343">
        <v>0</v>
      </c>
      <c r="U382" s="343">
        <v>0</v>
      </c>
      <c r="V382" s="343">
        <v>11</v>
      </c>
      <c r="W382" s="343">
        <v>0</v>
      </c>
      <c r="X382" s="343">
        <v>2325</v>
      </c>
      <c r="Y382" s="343">
        <v>0</v>
      </c>
      <c r="Z382" s="343">
        <v>0</v>
      </c>
      <c r="AA382" s="343">
        <v>0</v>
      </c>
      <c r="AB382" s="343">
        <v>0</v>
      </c>
      <c r="AC382" s="343">
        <v>0</v>
      </c>
      <c r="AD382" s="343">
        <v>0</v>
      </c>
      <c r="AE382" s="343">
        <v>0</v>
      </c>
      <c r="AF382" s="343">
        <v>0</v>
      </c>
      <c r="AG382" s="343">
        <v>0</v>
      </c>
      <c r="AH382" s="343">
        <v>0</v>
      </c>
      <c r="AI382" s="343">
        <v>0</v>
      </c>
      <c r="AJ382" s="343">
        <v>0</v>
      </c>
      <c r="AK382" s="343">
        <v>0</v>
      </c>
      <c r="AL382" s="342" t="s">
        <v>1658</v>
      </c>
      <c r="AM382" s="342" t="s">
        <v>2466</v>
      </c>
      <c r="AN382" s="342" t="s">
        <v>2474</v>
      </c>
    </row>
    <row r="383" spans="1:40">
      <c r="A383" s="342" t="s">
        <v>1690</v>
      </c>
      <c r="B383" s="343">
        <v>0</v>
      </c>
      <c r="C383" s="343">
        <v>0</v>
      </c>
      <c r="D383" s="343">
        <v>60</v>
      </c>
      <c r="E383" s="343">
        <v>0</v>
      </c>
      <c r="F383" s="343">
        <v>3726</v>
      </c>
      <c r="G383" s="343">
        <v>0</v>
      </c>
      <c r="H383" s="343">
        <v>27</v>
      </c>
      <c r="I383" s="343">
        <v>0</v>
      </c>
      <c r="J383" s="343">
        <v>3813</v>
      </c>
      <c r="K383" s="343">
        <v>0</v>
      </c>
      <c r="L383" s="343">
        <v>0</v>
      </c>
      <c r="M383" s="343">
        <v>0</v>
      </c>
      <c r="N383" s="343">
        <v>0</v>
      </c>
      <c r="O383" s="343">
        <v>0</v>
      </c>
      <c r="P383" s="343">
        <v>0</v>
      </c>
      <c r="Q383" s="343">
        <v>0</v>
      </c>
      <c r="R383" s="343">
        <v>0</v>
      </c>
      <c r="S383" s="343">
        <v>0</v>
      </c>
      <c r="T383" s="343">
        <v>0</v>
      </c>
      <c r="U383" s="343">
        <v>0</v>
      </c>
      <c r="V383" s="343">
        <v>0</v>
      </c>
      <c r="W383" s="343">
        <v>0</v>
      </c>
      <c r="X383" s="343">
        <v>3813</v>
      </c>
      <c r="Y383" s="343">
        <v>0</v>
      </c>
      <c r="Z383" s="343">
        <v>0</v>
      </c>
      <c r="AA383" s="343">
        <v>0</v>
      </c>
      <c r="AB383" s="343">
        <v>0</v>
      </c>
      <c r="AC383" s="343">
        <v>0</v>
      </c>
      <c r="AD383" s="343">
        <v>0</v>
      </c>
      <c r="AE383" s="343">
        <v>0</v>
      </c>
      <c r="AF383" s="343">
        <v>0</v>
      </c>
      <c r="AG383" s="343">
        <v>0</v>
      </c>
      <c r="AH383" s="343">
        <v>0</v>
      </c>
      <c r="AI383" s="343">
        <v>0</v>
      </c>
      <c r="AJ383" s="343">
        <v>0</v>
      </c>
      <c r="AK383" s="343">
        <v>0</v>
      </c>
      <c r="AL383" s="342" t="s">
        <v>1688</v>
      </c>
      <c r="AM383" s="342" t="s">
        <v>2466</v>
      </c>
      <c r="AN383" s="342" t="s">
        <v>2474</v>
      </c>
    </row>
    <row r="384" spans="1:40">
      <c r="A384" s="342" t="s">
        <v>1710</v>
      </c>
      <c r="B384" s="343">
        <v>0</v>
      </c>
      <c r="C384" s="343">
        <v>0</v>
      </c>
      <c r="D384" s="343">
        <v>224</v>
      </c>
      <c r="E384" s="343">
        <v>0</v>
      </c>
      <c r="F384" s="343">
        <v>502</v>
      </c>
      <c r="G384" s="343">
        <v>0</v>
      </c>
      <c r="H384" s="343">
        <v>10</v>
      </c>
      <c r="I384" s="343">
        <v>0</v>
      </c>
      <c r="J384" s="343">
        <v>736</v>
      </c>
      <c r="K384" s="343">
        <v>0</v>
      </c>
      <c r="L384" s="343">
        <v>0</v>
      </c>
      <c r="M384" s="343">
        <v>0</v>
      </c>
      <c r="N384" s="343">
        <v>0</v>
      </c>
      <c r="O384" s="343">
        <v>0</v>
      </c>
      <c r="P384" s="343">
        <v>0</v>
      </c>
      <c r="Q384" s="343">
        <v>0</v>
      </c>
      <c r="R384" s="343">
        <v>0</v>
      </c>
      <c r="S384" s="343">
        <v>0</v>
      </c>
      <c r="T384" s="343">
        <v>0</v>
      </c>
      <c r="U384" s="343">
        <v>0</v>
      </c>
      <c r="V384" s="343">
        <v>0</v>
      </c>
      <c r="W384" s="343">
        <v>0</v>
      </c>
      <c r="X384" s="343">
        <v>736</v>
      </c>
      <c r="Y384" s="343">
        <v>0</v>
      </c>
      <c r="Z384" s="343">
        <v>25</v>
      </c>
      <c r="AA384" s="343">
        <v>0</v>
      </c>
      <c r="AB384" s="343">
        <v>0</v>
      </c>
      <c r="AC384" s="343">
        <v>0</v>
      </c>
      <c r="AD384" s="343">
        <v>0</v>
      </c>
      <c r="AE384" s="343">
        <v>0</v>
      </c>
      <c r="AF384" s="343">
        <v>0</v>
      </c>
      <c r="AG384" s="343">
        <v>0</v>
      </c>
      <c r="AH384" s="343">
        <v>25</v>
      </c>
      <c r="AI384" s="343">
        <v>0</v>
      </c>
      <c r="AJ384" s="343">
        <v>0</v>
      </c>
      <c r="AK384" s="343">
        <v>0</v>
      </c>
      <c r="AL384" s="342" t="s">
        <v>1708</v>
      </c>
      <c r="AM384" s="342" t="s">
        <v>2466</v>
      </c>
      <c r="AN384" s="342" t="s">
        <v>2474</v>
      </c>
    </row>
    <row r="385" spans="1:40">
      <c r="A385" s="342" t="s">
        <v>1869</v>
      </c>
      <c r="B385" s="343">
        <v>0</v>
      </c>
      <c r="C385" s="343">
        <v>0</v>
      </c>
      <c r="D385" s="343">
        <v>206</v>
      </c>
      <c r="E385" s="343">
        <v>0</v>
      </c>
      <c r="F385" s="343">
        <v>649</v>
      </c>
      <c r="G385" s="343">
        <v>0</v>
      </c>
      <c r="H385" s="343">
        <v>0</v>
      </c>
      <c r="I385" s="343">
        <v>0</v>
      </c>
      <c r="J385" s="343">
        <v>855</v>
      </c>
      <c r="K385" s="343">
        <v>0</v>
      </c>
      <c r="L385" s="343">
        <v>0</v>
      </c>
      <c r="M385" s="343">
        <v>0</v>
      </c>
      <c r="N385" s="343">
        <v>0</v>
      </c>
      <c r="O385" s="343">
        <v>0</v>
      </c>
      <c r="P385" s="343">
        <v>0</v>
      </c>
      <c r="Q385" s="343">
        <v>0</v>
      </c>
      <c r="R385" s="343">
        <v>0</v>
      </c>
      <c r="S385" s="343">
        <v>0</v>
      </c>
      <c r="T385" s="343">
        <v>0</v>
      </c>
      <c r="U385" s="343">
        <v>0</v>
      </c>
      <c r="V385" s="343">
        <v>0</v>
      </c>
      <c r="W385" s="343">
        <v>0</v>
      </c>
      <c r="X385" s="343">
        <v>855</v>
      </c>
      <c r="Y385" s="343">
        <v>0</v>
      </c>
      <c r="Z385" s="343">
        <v>0</v>
      </c>
      <c r="AA385" s="343">
        <v>0</v>
      </c>
      <c r="AB385" s="343">
        <v>0</v>
      </c>
      <c r="AC385" s="343">
        <v>0</v>
      </c>
      <c r="AD385" s="343">
        <v>0</v>
      </c>
      <c r="AE385" s="343">
        <v>0</v>
      </c>
      <c r="AF385" s="343">
        <v>0</v>
      </c>
      <c r="AG385" s="343">
        <v>0</v>
      </c>
      <c r="AH385" s="343">
        <v>0</v>
      </c>
      <c r="AI385" s="343">
        <v>0</v>
      </c>
      <c r="AJ385" s="343">
        <v>0</v>
      </c>
      <c r="AK385" s="343">
        <v>0</v>
      </c>
      <c r="AL385" s="342" t="s">
        <v>2476</v>
      </c>
      <c r="AM385" s="342" t="s">
        <v>2466</v>
      </c>
      <c r="AN385" s="342" t="s">
        <v>2474</v>
      </c>
    </row>
    <row r="386" spans="1:40">
      <c r="A386" s="342" t="s">
        <v>1875</v>
      </c>
      <c r="B386" s="343">
        <v>0</v>
      </c>
      <c r="C386" s="343">
        <v>0</v>
      </c>
      <c r="D386" s="343">
        <v>310</v>
      </c>
      <c r="E386" s="343">
        <v>0</v>
      </c>
      <c r="F386" s="343">
        <v>72</v>
      </c>
      <c r="G386" s="343">
        <v>0</v>
      </c>
      <c r="H386" s="343">
        <v>9</v>
      </c>
      <c r="I386" s="343">
        <v>0</v>
      </c>
      <c r="J386" s="343">
        <v>391</v>
      </c>
      <c r="K386" s="343">
        <v>0</v>
      </c>
      <c r="L386" s="343">
        <v>0</v>
      </c>
      <c r="M386" s="343">
        <v>0</v>
      </c>
      <c r="N386" s="343">
        <v>0</v>
      </c>
      <c r="O386" s="343">
        <v>0</v>
      </c>
      <c r="P386" s="343">
        <v>0</v>
      </c>
      <c r="Q386" s="343">
        <v>0</v>
      </c>
      <c r="R386" s="343">
        <v>0</v>
      </c>
      <c r="S386" s="343">
        <v>0</v>
      </c>
      <c r="T386" s="343">
        <v>0</v>
      </c>
      <c r="U386" s="343">
        <v>0</v>
      </c>
      <c r="V386" s="343">
        <v>0</v>
      </c>
      <c r="W386" s="343">
        <v>0</v>
      </c>
      <c r="X386" s="343">
        <v>391</v>
      </c>
      <c r="Y386" s="343">
        <v>0</v>
      </c>
      <c r="Z386" s="343">
        <v>61</v>
      </c>
      <c r="AA386" s="343">
        <v>0</v>
      </c>
      <c r="AB386" s="343">
        <v>0</v>
      </c>
      <c r="AC386" s="343">
        <v>0</v>
      </c>
      <c r="AD386" s="343">
        <v>0</v>
      </c>
      <c r="AE386" s="343">
        <v>0</v>
      </c>
      <c r="AF386" s="343">
        <v>0</v>
      </c>
      <c r="AG386" s="343">
        <v>0</v>
      </c>
      <c r="AH386" s="343">
        <v>61</v>
      </c>
      <c r="AI386" s="343">
        <v>0</v>
      </c>
      <c r="AJ386" s="343">
        <v>0</v>
      </c>
      <c r="AK386" s="343">
        <v>0</v>
      </c>
      <c r="AL386" s="342" t="s">
        <v>1873</v>
      </c>
      <c r="AM386" s="342" t="s">
        <v>2466</v>
      </c>
      <c r="AN386" s="342" t="s">
        <v>2474</v>
      </c>
    </row>
    <row r="387" spans="1:40">
      <c r="A387" s="342" t="s">
        <v>1899</v>
      </c>
      <c r="B387" s="343">
        <v>0</v>
      </c>
      <c r="C387" s="343">
        <v>0</v>
      </c>
      <c r="D387" s="343">
        <v>277</v>
      </c>
      <c r="E387" s="343">
        <v>0</v>
      </c>
      <c r="F387" s="343">
        <v>587</v>
      </c>
      <c r="G387" s="343">
        <v>0</v>
      </c>
      <c r="H387" s="343">
        <v>0</v>
      </c>
      <c r="I387" s="343">
        <v>0</v>
      </c>
      <c r="J387" s="343">
        <v>864</v>
      </c>
      <c r="K387" s="343">
        <v>0</v>
      </c>
      <c r="L387" s="343">
        <v>0</v>
      </c>
      <c r="M387" s="343">
        <v>0</v>
      </c>
      <c r="N387" s="343">
        <v>0</v>
      </c>
      <c r="O387" s="343">
        <v>0</v>
      </c>
      <c r="P387" s="343">
        <v>0</v>
      </c>
      <c r="Q387" s="343">
        <v>0</v>
      </c>
      <c r="R387" s="343">
        <v>0</v>
      </c>
      <c r="S387" s="343">
        <v>0</v>
      </c>
      <c r="T387" s="343">
        <v>0</v>
      </c>
      <c r="U387" s="343">
        <v>0</v>
      </c>
      <c r="V387" s="343">
        <v>0</v>
      </c>
      <c r="W387" s="343">
        <v>0</v>
      </c>
      <c r="X387" s="343">
        <v>864</v>
      </c>
      <c r="Y387" s="343">
        <v>0</v>
      </c>
      <c r="Z387" s="343">
        <v>3000</v>
      </c>
      <c r="AA387" s="343">
        <v>0</v>
      </c>
      <c r="AB387" s="343">
        <v>0</v>
      </c>
      <c r="AC387" s="343">
        <v>0</v>
      </c>
      <c r="AD387" s="343">
        <v>0</v>
      </c>
      <c r="AE387" s="343">
        <v>0</v>
      </c>
      <c r="AF387" s="343">
        <v>0</v>
      </c>
      <c r="AG387" s="343">
        <v>0</v>
      </c>
      <c r="AH387" s="343">
        <v>3000</v>
      </c>
      <c r="AI387" s="343">
        <v>0</v>
      </c>
      <c r="AJ387" s="343">
        <v>0</v>
      </c>
      <c r="AK387" s="343">
        <v>0</v>
      </c>
      <c r="AL387" s="342" t="s">
        <v>1897</v>
      </c>
      <c r="AM387" s="342" t="s">
        <v>2466</v>
      </c>
      <c r="AN387" s="342" t="s">
        <v>2474</v>
      </c>
    </row>
    <row r="388" spans="1:40">
      <c r="A388" s="342" t="s">
        <v>2007</v>
      </c>
      <c r="B388" s="343">
        <v>0</v>
      </c>
      <c r="C388" s="343">
        <v>0</v>
      </c>
      <c r="D388" s="343">
        <v>2265</v>
      </c>
      <c r="E388" s="343">
        <v>0</v>
      </c>
      <c r="F388" s="343">
        <v>235</v>
      </c>
      <c r="G388" s="343">
        <v>0</v>
      </c>
      <c r="H388" s="343">
        <v>0</v>
      </c>
      <c r="I388" s="343">
        <v>0</v>
      </c>
      <c r="J388" s="343">
        <v>2500</v>
      </c>
      <c r="K388" s="343">
        <v>0</v>
      </c>
      <c r="L388" s="343">
        <v>0</v>
      </c>
      <c r="M388" s="343">
        <v>0</v>
      </c>
      <c r="N388" s="343">
        <v>0</v>
      </c>
      <c r="O388" s="343">
        <v>0</v>
      </c>
      <c r="P388" s="343">
        <v>0</v>
      </c>
      <c r="Q388" s="343">
        <v>0</v>
      </c>
      <c r="R388" s="343">
        <v>0</v>
      </c>
      <c r="S388" s="343">
        <v>0</v>
      </c>
      <c r="T388" s="343">
        <v>0</v>
      </c>
      <c r="U388" s="343">
        <v>0</v>
      </c>
      <c r="V388" s="343">
        <v>0</v>
      </c>
      <c r="W388" s="343">
        <v>0</v>
      </c>
      <c r="X388" s="343">
        <v>2500</v>
      </c>
      <c r="Y388" s="343">
        <v>0</v>
      </c>
      <c r="Z388" s="343">
        <v>0</v>
      </c>
      <c r="AA388" s="343">
        <v>0</v>
      </c>
      <c r="AB388" s="343">
        <v>0</v>
      </c>
      <c r="AC388" s="343">
        <v>0</v>
      </c>
      <c r="AD388" s="343">
        <v>0</v>
      </c>
      <c r="AE388" s="343">
        <v>0</v>
      </c>
      <c r="AF388" s="343">
        <v>0</v>
      </c>
      <c r="AG388" s="343">
        <v>0</v>
      </c>
      <c r="AH388" s="343">
        <v>0</v>
      </c>
      <c r="AI388" s="343">
        <v>0</v>
      </c>
      <c r="AJ388" s="343">
        <v>0</v>
      </c>
      <c r="AK388" s="343">
        <v>0</v>
      </c>
      <c r="AL388" s="342" t="s">
        <v>2005</v>
      </c>
      <c r="AM388" s="342" t="s">
        <v>2466</v>
      </c>
      <c r="AN388" s="342" t="s">
        <v>2474</v>
      </c>
    </row>
    <row r="389" spans="1:40">
      <c r="A389" s="342" t="s">
        <v>2091</v>
      </c>
      <c r="B389" s="343">
        <v>0</v>
      </c>
      <c r="C389" s="343">
        <v>0</v>
      </c>
      <c r="D389" s="343">
        <v>218</v>
      </c>
      <c r="E389" s="343">
        <v>0</v>
      </c>
      <c r="F389" s="343">
        <v>576</v>
      </c>
      <c r="G389" s="343">
        <v>0</v>
      </c>
      <c r="H389" s="343">
        <v>0</v>
      </c>
      <c r="I389" s="343">
        <v>0</v>
      </c>
      <c r="J389" s="343">
        <v>794</v>
      </c>
      <c r="K389" s="343">
        <v>0</v>
      </c>
      <c r="L389" s="343">
        <v>0</v>
      </c>
      <c r="M389" s="343">
        <v>0</v>
      </c>
      <c r="N389" s="343">
        <v>0</v>
      </c>
      <c r="O389" s="343">
        <v>0</v>
      </c>
      <c r="P389" s="343">
        <v>0</v>
      </c>
      <c r="Q389" s="343">
        <v>0</v>
      </c>
      <c r="R389" s="343">
        <v>0</v>
      </c>
      <c r="S389" s="343">
        <v>0</v>
      </c>
      <c r="T389" s="343">
        <v>0</v>
      </c>
      <c r="U389" s="343">
        <v>0</v>
      </c>
      <c r="V389" s="343">
        <v>0</v>
      </c>
      <c r="W389" s="343">
        <v>0</v>
      </c>
      <c r="X389" s="343">
        <v>794</v>
      </c>
      <c r="Y389" s="343">
        <v>0</v>
      </c>
      <c r="Z389" s="343">
        <v>0</v>
      </c>
      <c r="AA389" s="343">
        <v>0</v>
      </c>
      <c r="AB389" s="343">
        <v>0</v>
      </c>
      <c r="AC389" s="343">
        <v>0</v>
      </c>
      <c r="AD389" s="343">
        <v>0</v>
      </c>
      <c r="AE389" s="343">
        <v>0</v>
      </c>
      <c r="AF389" s="343">
        <v>0</v>
      </c>
      <c r="AG389" s="343">
        <v>0</v>
      </c>
      <c r="AH389" s="343">
        <v>0</v>
      </c>
      <c r="AI389" s="343">
        <v>0</v>
      </c>
      <c r="AJ389" s="343">
        <v>0</v>
      </c>
      <c r="AK389" s="343">
        <v>0</v>
      </c>
      <c r="AL389" s="342" t="s">
        <v>2477</v>
      </c>
      <c r="AM389" s="342" t="s">
        <v>2466</v>
      </c>
      <c r="AN389" s="342" t="s">
        <v>2474</v>
      </c>
    </row>
    <row r="390" spans="1:40">
      <c r="A390" s="342" t="s">
        <v>1764</v>
      </c>
      <c r="B390" s="343">
        <v>0</v>
      </c>
      <c r="C390" s="343">
        <v>0</v>
      </c>
      <c r="D390" s="343">
        <v>12497</v>
      </c>
      <c r="E390" s="343">
        <v>0</v>
      </c>
      <c r="F390" s="343">
        <v>1495</v>
      </c>
      <c r="G390" s="343">
        <v>0</v>
      </c>
      <c r="H390" s="343">
        <v>263</v>
      </c>
      <c r="I390" s="343">
        <v>0</v>
      </c>
      <c r="J390" s="343">
        <v>14255</v>
      </c>
      <c r="K390" s="343">
        <v>0</v>
      </c>
      <c r="L390" s="343">
        <v>9</v>
      </c>
      <c r="M390" s="343">
        <v>0</v>
      </c>
      <c r="N390" s="343">
        <v>0</v>
      </c>
      <c r="O390" s="343">
        <v>0</v>
      </c>
      <c r="P390" s="343">
        <v>0</v>
      </c>
      <c r="Q390" s="343">
        <v>0</v>
      </c>
      <c r="R390" s="343">
        <v>0</v>
      </c>
      <c r="S390" s="343">
        <v>0</v>
      </c>
      <c r="T390" s="343">
        <v>0</v>
      </c>
      <c r="U390" s="343">
        <v>0</v>
      </c>
      <c r="V390" s="343">
        <v>9</v>
      </c>
      <c r="W390" s="343">
        <v>0</v>
      </c>
      <c r="X390" s="343">
        <v>14264</v>
      </c>
      <c r="Y390" s="343">
        <v>0</v>
      </c>
      <c r="Z390" s="343">
        <v>0</v>
      </c>
      <c r="AA390" s="343">
        <v>0</v>
      </c>
      <c r="AB390" s="343">
        <v>0</v>
      </c>
      <c r="AC390" s="343">
        <v>0</v>
      </c>
      <c r="AD390" s="343">
        <v>0</v>
      </c>
      <c r="AE390" s="343">
        <v>0</v>
      </c>
      <c r="AF390" s="343">
        <v>0</v>
      </c>
      <c r="AG390" s="343">
        <v>0</v>
      </c>
      <c r="AH390" s="343">
        <v>0</v>
      </c>
      <c r="AI390" s="343">
        <v>0</v>
      </c>
      <c r="AJ390" s="343">
        <v>0</v>
      </c>
      <c r="AK390" s="343">
        <v>0</v>
      </c>
      <c r="AL390" s="342" t="s">
        <v>2478</v>
      </c>
      <c r="AM390" s="342" t="s">
        <v>2466</v>
      </c>
      <c r="AN390" s="342" t="s">
        <v>2474</v>
      </c>
    </row>
    <row r="391" spans="1:40">
      <c r="A391" s="342" t="s">
        <v>2055</v>
      </c>
      <c r="B391" s="343">
        <v>0</v>
      </c>
      <c r="C391" s="343">
        <v>0</v>
      </c>
      <c r="D391" s="343">
        <v>245</v>
      </c>
      <c r="E391" s="343">
        <v>0</v>
      </c>
      <c r="F391" s="343">
        <v>3757</v>
      </c>
      <c r="G391" s="343">
        <v>0</v>
      </c>
      <c r="H391" s="343">
        <v>20</v>
      </c>
      <c r="I391" s="343">
        <v>0</v>
      </c>
      <c r="J391" s="343">
        <v>4022</v>
      </c>
      <c r="K391" s="343">
        <v>0</v>
      </c>
      <c r="L391" s="343">
        <v>0</v>
      </c>
      <c r="M391" s="343">
        <v>0</v>
      </c>
      <c r="N391" s="343">
        <v>0</v>
      </c>
      <c r="O391" s="343">
        <v>0</v>
      </c>
      <c r="P391" s="343">
        <v>0</v>
      </c>
      <c r="Q391" s="343">
        <v>0</v>
      </c>
      <c r="R391" s="343">
        <v>0</v>
      </c>
      <c r="S391" s="343">
        <v>0</v>
      </c>
      <c r="T391" s="343">
        <v>0</v>
      </c>
      <c r="U391" s="343">
        <v>0</v>
      </c>
      <c r="V391" s="343">
        <v>0</v>
      </c>
      <c r="W391" s="343">
        <v>0</v>
      </c>
      <c r="X391" s="343">
        <v>4022</v>
      </c>
      <c r="Y391" s="343">
        <v>0</v>
      </c>
      <c r="Z391" s="343">
        <v>0</v>
      </c>
      <c r="AA391" s="343">
        <v>0</v>
      </c>
      <c r="AB391" s="343">
        <v>0</v>
      </c>
      <c r="AC391" s="343">
        <v>0</v>
      </c>
      <c r="AD391" s="343">
        <v>0</v>
      </c>
      <c r="AE391" s="343">
        <v>0</v>
      </c>
      <c r="AF391" s="343">
        <v>0</v>
      </c>
      <c r="AG391" s="343">
        <v>0</v>
      </c>
      <c r="AH391" s="343">
        <v>0</v>
      </c>
      <c r="AI391" s="343">
        <v>0</v>
      </c>
      <c r="AJ391" s="343">
        <v>0</v>
      </c>
      <c r="AK391" s="343">
        <v>0</v>
      </c>
      <c r="AL391" s="342" t="s">
        <v>2479</v>
      </c>
      <c r="AM391" s="342" t="s">
        <v>2466</v>
      </c>
      <c r="AN391" s="342" t="s">
        <v>2474</v>
      </c>
    </row>
    <row r="392" spans="1:40">
      <c r="A392" s="342" t="s">
        <v>2205</v>
      </c>
      <c r="B392" s="343">
        <v>0</v>
      </c>
      <c r="C392" s="343">
        <v>0</v>
      </c>
      <c r="D392" s="343">
        <v>3873</v>
      </c>
      <c r="E392" s="343">
        <v>0</v>
      </c>
      <c r="F392" s="343">
        <v>871</v>
      </c>
      <c r="G392" s="343">
        <v>0</v>
      </c>
      <c r="H392" s="343">
        <v>0</v>
      </c>
      <c r="I392" s="343">
        <v>0</v>
      </c>
      <c r="J392" s="343">
        <v>4744</v>
      </c>
      <c r="K392" s="343">
        <v>0</v>
      </c>
      <c r="L392" s="343">
        <v>0</v>
      </c>
      <c r="M392" s="343">
        <v>0</v>
      </c>
      <c r="N392" s="343">
        <v>0</v>
      </c>
      <c r="O392" s="343">
        <v>0</v>
      </c>
      <c r="P392" s="343">
        <v>0</v>
      </c>
      <c r="Q392" s="343">
        <v>0</v>
      </c>
      <c r="R392" s="343">
        <v>0</v>
      </c>
      <c r="S392" s="343">
        <v>0</v>
      </c>
      <c r="T392" s="343">
        <v>0</v>
      </c>
      <c r="U392" s="343">
        <v>0</v>
      </c>
      <c r="V392" s="343">
        <v>0</v>
      </c>
      <c r="W392" s="343">
        <v>0</v>
      </c>
      <c r="X392" s="343">
        <v>4744</v>
      </c>
      <c r="Y392" s="343">
        <v>0</v>
      </c>
      <c r="Z392" s="343">
        <v>0</v>
      </c>
      <c r="AA392" s="343">
        <v>0</v>
      </c>
      <c r="AB392" s="343">
        <v>0</v>
      </c>
      <c r="AC392" s="343">
        <v>0</v>
      </c>
      <c r="AD392" s="343">
        <v>0</v>
      </c>
      <c r="AE392" s="343">
        <v>0</v>
      </c>
      <c r="AF392" s="343">
        <v>0</v>
      </c>
      <c r="AG392" s="343">
        <v>0</v>
      </c>
      <c r="AH392" s="343">
        <v>0</v>
      </c>
      <c r="AI392" s="343">
        <v>0</v>
      </c>
      <c r="AJ392" s="343">
        <v>0</v>
      </c>
      <c r="AK392" s="343">
        <v>0</v>
      </c>
      <c r="AL392" s="342" t="s">
        <v>2203</v>
      </c>
      <c r="AM392" s="342" t="s">
        <v>2466</v>
      </c>
      <c r="AN392" s="342" t="s">
        <v>2474</v>
      </c>
    </row>
    <row r="393" spans="1:40">
      <c r="A393" s="342" t="s">
        <v>2271</v>
      </c>
      <c r="B393" s="343">
        <v>0</v>
      </c>
      <c r="C393" s="343">
        <v>0</v>
      </c>
      <c r="D393" s="343">
        <v>48</v>
      </c>
      <c r="E393" s="343">
        <v>0</v>
      </c>
      <c r="F393" s="343">
        <v>1233</v>
      </c>
      <c r="G393" s="343">
        <v>0</v>
      </c>
      <c r="H393" s="343">
        <v>0</v>
      </c>
      <c r="I393" s="343">
        <v>0</v>
      </c>
      <c r="J393" s="343">
        <v>1281</v>
      </c>
      <c r="K393" s="343">
        <v>0</v>
      </c>
      <c r="L393" s="343">
        <v>0</v>
      </c>
      <c r="M393" s="343">
        <v>0</v>
      </c>
      <c r="N393" s="343">
        <v>0</v>
      </c>
      <c r="O393" s="343">
        <v>0</v>
      </c>
      <c r="P393" s="343">
        <v>0</v>
      </c>
      <c r="Q393" s="343">
        <v>0</v>
      </c>
      <c r="R393" s="343">
        <v>0</v>
      </c>
      <c r="S393" s="343">
        <v>0</v>
      </c>
      <c r="T393" s="343">
        <v>0</v>
      </c>
      <c r="U393" s="343">
        <v>0</v>
      </c>
      <c r="V393" s="343">
        <v>0</v>
      </c>
      <c r="W393" s="343">
        <v>0</v>
      </c>
      <c r="X393" s="343">
        <v>1281</v>
      </c>
      <c r="Y393" s="343">
        <v>0</v>
      </c>
      <c r="Z393" s="343">
        <v>0</v>
      </c>
      <c r="AA393" s="343">
        <v>0</v>
      </c>
      <c r="AB393" s="343">
        <v>0</v>
      </c>
      <c r="AC393" s="343">
        <v>0</v>
      </c>
      <c r="AD393" s="343">
        <v>0</v>
      </c>
      <c r="AE393" s="343">
        <v>0</v>
      </c>
      <c r="AF393" s="343">
        <v>0</v>
      </c>
      <c r="AG393" s="343">
        <v>0</v>
      </c>
      <c r="AH393" s="343">
        <v>0</v>
      </c>
      <c r="AI393" s="343">
        <v>0</v>
      </c>
      <c r="AJ393" s="343">
        <v>0</v>
      </c>
      <c r="AK393" s="343">
        <v>0</v>
      </c>
      <c r="AL393" s="342" t="s">
        <v>2269</v>
      </c>
      <c r="AM393" s="342" t="s">
        <v>2466</v>
      </c>
      <c r="AN393" s="342" t="s">
        <v>2474</v>
      </c>
    </row>
    <row r="394" spans="1:40">
      <c r="A394" s="342" t="s">
        <v>2295</v>
      </c>
      <c r="B394" s="343">
        <v>0</v>
      </c>
      <c r="C394" s="343">
        <v>0</v>
      </c>
      <c r="D394" s="343">
        <v>6853</v>
      </c>
      <c r="E394" s="343">
        <v>0</v>
      </c>
      <c r="F394" s="343">
        <v>5352</v>
      </c>
      <c r="G394" s="343">
        <v>0</v>
      </c>
      <c r="H394" s="343">
        <v>0</v>
      </c>
      <c r="I394" s="343">
        <v>0</v>
      </c>
      <c r="J394" s="343">
        <v>12205</v>
      </c>
      <c r="K394" s="343">
        <v>0</v>
      </c>
      <c r="L394" s="343">
        <v>0</v>
      </c>
      <c r="M394" s="343">
        <v>0</v>
      </c>
      <c r="N394" s="343">
        <v>0</v>
      </c>
      <c r="O394" s="343">
        <v>0</v>
      </c>
      <c r="P394" s="343">
        <v>0</v>
      </c>
      <c r="Q394" s="343">
        <v>0</v>
      </c>
      <c r="R394" s="343">
        <v>0</v>
      </c>
      <c r="S394" s="343">
        <v>0</v>
      </c>
      <c r="T394" s="343">
        <v>0</v>
      </c>
      <c r="U394" s="343">
        <v>0</v>
      </c>
      <c r="V394" s="343">
        <v>0</v>
      </c>
      <c r="W394" s="343">
        <v>0</v>
      </c>
      <c r="X394" s="343">
        <v>12205</v>
      </c>
      <c r="Y394" s="343">
        <v>0</v>
      </c>
      <c r="Z394" s="343">
        <v>0</v>
      </c>
      <c r="AA394" s="343">
        <v>0</v>
      </c>
      <c r="AB394" s="343">
        <v>0</v>
      </c>
      <c r="AC394" s="343">
        <v>0</v>
      </c>
      <c r="AD394" s="343">
        <v>0</v>
      </c>
      <c r="AE394" s="343">
        <v>0</v>
      </c>
      <c r="AF394" s="343">
        <v>0</v>
      </c>
      <c r="AG394" s="343">
        <v>0</v>
      </c>
      <c r="AH394" s="343">
        <v>0</v>
      </c>
      <c r="AI394" s="343">
        <v>0</v>
      </c>
      <c r="AJ394" s="343">
        <v>0</v>
      </c>
      <c r="AK394" s="343">
        <v>0</v>
      </c>
      <c r="AL394" s="342" t="s">
        <v>2480</v>
      </c>
      <c r="AM394" s="342" t="s">
        <v>2466</v>
      </c>
      <c r="AN394" s="342" t="s">
        <v>2474</v>
      </c>
    </row>
    <row r="395" spans="1:40">
      <c r="A395" s="342" t="s">
        <v>1413</v>
      </c>
      <c r="B395" s="343">
        <v>0</v>
      </c>
      <c r="C395" s="343">
        <v>0</v>
      </c>
      <c r="D395" s="343">
        <v>435</v>
      </c>
      <c r="E395" s="343">
        <v>0</v>
      </c>
      <c r="F395" s="343">
        <v>2729</v>
      </c>
      <c r="G395" s="343">
        <v>0</v>
      </c>
      <c r="H395" s="343">
        <v>0</v>
      </c>
      <c r="I395" s="343">
        <v>0</v>
      </c>
      <c r="J395" s="343">
        <v>3164</v>
      </c>
      <c r="K395" s="343">
        <v>0</v>
      </c>
      <c r="L395" s="343">
        <v>0</v>
      </c>
      <c r="M395" s="343">
        <v>0</v>
      </c>
      <c r="N395" s="343">
        <v>0</v>
      </c>
      <c r="O395" s="343">
        <v>0</v>
      </c>
      <c r="P395" s="343">
        <v>0</v>
      </c>
      <c r="Q395" s="343">
        <v>0</v>
      </c>
      <c r="R395" s="343">
        <v>0</v>
      </c>
      <c r="S395" s="343">
        <v>0</v>
      </c>
      <c r="T395" s="343">
        <v>0</v>
      </c>
      <c r="U395" s="343">
        <v>0</v>
      </c>
      <c r="V395" s="343">
        <v>0</v>
      </c>
      <c r="W395" s="343">
        <v>0</v>
      </c>
      <c r="X395" s="343">
        <v>3164</v>
      </c>
      <c r="Y395" s="343">
        <v>0</v>
      </c>
      <c r="Z395" s="343">
        <v>53</v>
      </c>
      <c r="AA395" s="343">
        <v>0</v>
      </c>
      <c r="AB395" s="343">
        <v>0</v>
      </c>
      <c r="AC395" s="343">
        <v>0</v>
      </c>
      <c r="AD395" s="343">
        <v>0</v>
      </c>
      <c r="AE395" s="343">
        <v>0</v>
      </c>
      <c r="AF395" s="343">
        <v>0</v>
      </c>
      <c r="AG395" s="343">
        <v>0</v>
      </c>
      <c r="AH395" s="343">
        <v>53</v>
      </c>
      <c r="AI395" s="343">
        <v>0</v>
      </c>
      <c r="AJ395" s="343">
        <v>0</v>
      </c>
      <c r="AK395" s="343">
        <v>0</v>
      </c>
      <c r="AL395" s="342" t="s">
        <v>1411</v>
      </c>
      <c r="AM395" s="342" t="s">
        <v>2466</v>
      </c>
      <c r="AN395" s="342" t="s">
        <v>2474</v>
      </c>
    </row>
    <row r="396" spans="1:40">
      <c r="A396" s="342" t="s">
        <v>1567</v>
      </c>
      <c r="B396" s="343">
        <v>0</v>
      </c>
      <c r="C396" s="343">
        <v>0</v>
      </c>
      <c r="D396" s="343">
        <v>8391</v>
      </c>
      <c r="E396" s="343">
        <v>0</v>
      </c>
      <c r="F396" s="343">
        <v>5126</v>
      </c>
      <c r="G396" s="343">
        <v>0</v>
      </c>
      <c r="H396" s="343">
        <v>0</v>
      </c>
      <c r="I396" s="343">
        <v>0</v>
      </c>
      <c r="J396" s="343">
        <v>13517</v>
      </c>
      <c r="K396" s="343">
        <v>0</v>
      </c>
      <c r="L396" s="343">
        <v>0</v>
      </c>
      <c r="M396" s="343">
        <v>0</v>
      </c>
      <c r="N396" s="343">
        <v>0</v>
      </c>
      <c r="O396" s="343">
        <v>0</v>
      </c>
      <c r="P396" s="343">
        <v>0</v>
      </c>
      <c r="Q396" s="343">
        <v>0</v>
      </c>
      <c r="R396" s="343">
        <v>0</v>
      </c>
      <c r="S396" s="343">
        <v>0</v>
      </c>
      <c r="T396" s="343">
        <v>0</v>
      </c>
      <c r="U396" s="343">
        <v>0</v>
      </c>
      <c r="V396" s="343">
        <v>0</v>
      </c>
      <c r="W396" s="343">
        <v>0</v>
      </c>
      <c r="X396" s="343">
        <v>13517</v>
      </c>
      <c r="Y396" s="343">
        <v>0</v>
      </c>
      <c r="Z396" s="343">
        <v>17</v>
      </c>
      <c r="AA396" s="343">
        <v>0</v>
      </c>
      <c r="AB396" s="343">
        <v>0</v>
      </c>
      <c r="AC396" s="343">
        <v>0</v>
      </c>
      <c r="AD396" s="343">
        <v>0</v>
      </c>
      <c r="AE396" s="343">
        <v>0</v>
      </c>
      <c r="AF396" s="343">
        <v>0</v>
      </c>
      <c r="AG396" s="343">
        <v>0</v>
      </c>
      <c r="AH396" s="343">
        <v>17</v>
      </c>
      <c r="AI396" s="343">
        <v>0</v>
      </c>
      <c r="AJ396" s="343">
        <v>0</v>
      </c>
      <c r="AK396" s="343">
        <v>0</v>
      </c>
      <c r="AL396" s="342" t="s">
        <v>2481</v>
      </c>
      <c r="AM396" s="342" t="s">
        <v>2466</v>
      </c>
      <c r="AN396" s="342" t="s">
        <v>2474</v>
      </c>
    </row>
    <row r="397" spans="1:40">
      <c r="A397" s="342" t="s">
        <v>1546</v>
      </c>
      <c r="B397" s="343">
        <v>21095</v>
      </c>
      <c r="C397" s="343">
        <v>0</v>
      </c>
      <c r="D397" s="343">
        <v>2973</v>
      </c>
      <c r="E397" s="343">
        <v>0</v>
      </c>
      <c r="F397" s="343">
        <v>7908</v>
      </c>
      <c r="G397" s="343">
        <v>0</v>
      </c>
      <c r="H397" s="343">
        <v>903</v>
      </c>
      <c r="I397" s="343">
        <v>0</v>
      </c>
      <c r="J397" s="343">
        <v>32879</v>
      </c>
      <c r="K397" s="343">
        <v>0</v>
      </c>
      <c r="L397" s="343">
        <v>100808</v>
      </c>
      <c r="M397" s="343">
        <v>0</v>
      </c>
      <c r="N397" s="343">
        <v>52969</v>
      </c>
      <c r="O397" s="343">
        <v>0</v>
      </c>
      <c r="P397" s="343">
        <v>57016</v>
      </c>
      <c r="Q397" s="343">
        <v>0</v>
      </c>
      <c r="R397" s="343">
        <v>0</v>
      </c>
      <c r="S397" s="343">
        <v>0</v>
      </c>
      <c r="T397" s="343">
        <v>1175</v>
      </c>
      <c r="U397" s="343">
        <v>0</v>
      </c>
      <c r="V397" s="343">
        <v>158999</v>
      </c>
      <c r="W397" s="343">
        <v>0</v>
      </c>
      <c r="X397" s="343">
        <v>191878</v>
      </c>
      <c r="Y397" s="343">
        <v>0</v>
      </c>
      <c r="Z397" s="343">
        <v>0</v>
      </c>
      <c r="AA397" s="343">
        <v>0</v>
      </c>
      <c r="AB397" s="343">
        <v>0</v>
      </c>
      <c r="AC397" s="343">
        <v>0</v>
      </c>
      <c r="AD397" s="343">
        <v>127813</v>
      </c>
      <c r="AE397" s="343">
        <v>0</v>
      </c>
      <c r="AF397" s="343">
        <v>0</v>
      </c>
      <c r="AG397" s="343">
        <v>0</v>
      </c>
      <c r="AH397" s="343">
        <v>127813</v>
      </c>
      <c r="AI397" s="343">
        <v>0</v>
      </c>
      <c r="AJ397" s="343">
        <v>0</v>
      </c>
      <c r="AK397" s="343">
        <v>0</v>
      </c>
      <c r="AL397" s="342" t="s">
        <v>1544</v>
      </c>
      <c r="AM397" s="342" t="s">
        <v>2466</v>
      </c>
      <c r="AN397" s="342" t="s">
        <v>2482</v>
      </c>
    </row>
    <row r="398" spans="1:40">
      <c r="A398" s="342" t="s">
        <v>2058</v>
      </c>
      <c r="B398" s="343">
        <v>0</v>
      </c>
      <c r="C398" s="343">
        <v>0</v>
      </c>
      <c r="D398" s="343">
        <v>9780</v>
      </c>
      <c r="E398" s="343">
        <v>0</v>
      </c>
      <c r="F398" s="343">
        <v>221</v>
      </c>
      <c r="G398" s="343">
        <v>0</v>
      </c>
      <c r="H398" s="343">
        <v>0</v>
      </c>
      <c r="I398" s="343">
        <v>0</v>
      </c>
      <c r="J398" s="343">
        <v>10001</v>
      </c>
      <c r="K398" s="343">
        <v>0</v>
      </c>
      <c r="L398" s="343">
        <v>3815</v>
      </c>
      <c r="M398" s="343">
        <v>0</v>
      </c>
      <c r="N398" s="343">
        <v>2023</v>
      </c>
      <c r="O398" s="343">
        <v>0</v>
      </c>
      <c r="P398" s="343">
        <v>0</v>
      </c>
      <c r="Q398" s="343">
        <v>0</v>
      </c>
      <c r="R398" s="343">
        <v>0</v>
      </c>
      <c r="S398" s="343">
        <v>0</v>
      </c>
      <c r="T398" s="343">
        <v>0</v>
      </c>
      <c r="U398" s="343">
        <v>0</v>
      </c>
      <c r="V398" s="343">
        <v>3815</v>
      </c>
      <c r="W398" s="343">
        <v>0</v>
      </c>
      <c r="X398" s="343">
        <v>13816</v>
      </c>
      <c r="Y398" s="343">
        <v>0</v>
      </c>
      <c r="Z398" s="343">
        <v>1500</v>
      </c>
      <c r="AA398" s="343">
        <v>0</v>
      </c>
      <c r="AB398" s="343">
        <v>0</v>
      </c>
      <c r="AC398" s="343">
        <v>0</v>
      </c>
      <c r="AD398" s="343">
        <v>0</v>
      </c>
      <c r="AE398" s="343">
        <v>0</v>
      </c>
      <c r="AF398" s="343">
        <v>0</v>
      </c>
      <c r="AG398" s="343">
        <v>0</v>
      </c>
      <c r="AH398" s="343">
        <v>1500</v>
      </c>
      <c r="AI398" s="343">
        <v>0</v>
      </c>
      <c r="AJ398" s="343">
        <v>0</v>
      </c>
      <c r="AK398" s="343">
        <v>0</v>
      </c>
      <c r="AL398" s="342" t="s">
        <v>2483</v>
      </c>
      <c r="AM398" s="342" t="s">
        <v>2466</v>
      </c>
      <c r="AN398" s="342" t="s">
        <v>2482</v>
      </c>
    </row>
    <row r="399" spans="1:40">
      <c r="A399" s="342" t="s">
        <v>2292</v>
      </c>
      <c r="B399" s="343">
        <v>0</v>
      </c>
      <c r="C399" s="343">
        <v>0</v>
      </c>
      <c r="D399" s="343">
        <v>7648</v>
      </c>
      <c r="E399" s="343">
        <v>0</v>
      </c>
      <c r="F399" s="343">
        <v>257</v>
      </c>
      <c r="G399" s="343">
        <v>0</v>
      </c>
      <c r="H399" s="343">
        <v>0</v>
      </c>
      <c r="I399" s="343">
        <v>0</v>
      </c>
      <c r="J399" s="343">
        <v>7905</v>
      </c>
      <c r="K399" s="343">
        <v>0</v>
      </c>
      <c r="L399" s="343">
        <v>17230</v>
      </c>
      <c r="M399" s="343">
        <v>0</v>
      </c>
      <c r="N399" s="343">
        <v>17009</v>
      </c>
      <c r="O399" s="343">
        <v>0</v>
      </c>
      <c r="P399" s="343">
        <v>0</v>
      </c>
      <c r="Q399" s="343">
        <v>0</v>
      </c>
      <c r="R399" s="343">
        <v>0</v>
      </c>
      <c r="S399" s="343">
        <v>0</v>
      </c>
      <c r="T399" s="343">
        <v>0</v>
      </c>
      <c r="U399" s="343">
        <v>0</v>
      </c>
      <c r="V399" s="343">
        <v>17230</v>
      </c>
      <c r="W399" s="343">
        <v>0</v>
      </c>
      <c r="X399" s="343">
        <v>25135</v>
      </c>
      <c r="Y399" s="343">
        <v>0</v>
      </c>
      <c r="Z399" s="343">
        <v>0</v>
      </c>
      <c r="AA399" s="343">
        <v>0</v>
      </c>
      <c r="AB399" s="343">
        <v>0</v>
      </c>
      <c r="AC399" s="343">
        <v>0</v>
      </c>
      <c r="AD399" s="343">
        <v>0</v>
      </c>
      <c r="AE399" s="343">
        <v>0</v>
      </c>
      <c r="AF399" s="343">
        <v>0</v>
      </c>
      <c r="AG399" s="343">
        <v>0</v>
      </c>
      <c r="AH399" s="343">
        <v>0</v>
      </c>
      <c r="AI399" s="343">
        <v>0</v>
      </c>
      <c r="AJ399" s="343">
        <v>0</v>
      </c>
      <c r="AK399" s="343">
        <v>0</v>
      </c>
      <c r="AL399" s="342" t="s">
        <v>2290</v>
      </c>
      <c r="AM399" s="342" t="s">
        <v>2466</v>
      </c>
      <c r="AN399" s="342" t="s">
        <v>2482</v>
      </c>
    </row>
    <row r="400" spans="1:40">
      <c r="A400" s="342" t="s">
        <v>1737</v>
      </c>
      <c r="B400" s="343">
        <v>0</v>
      </c>
      <c r="C400" s="343">
        <v>0</v>
      </c>
      <c r="D400" s="343">
        <v>4320</v>
      </c>
      <c r="E400" s="343">
        <v>0</v>
      </c>
      <c r="F400" s="343">
        <v>15927</v>
      </c>
      <c r="G400" s="343">
        <v>0</v>
      </c>
      <c r="H400" s="343">
        <v>706</v>
      </c>
      <c r="I400" s="343">
        <v>0</v>
      </c>
      <c r="J400" s="343">
        <v>20953</v>
      </c>
      <c r="K400" s="343">
        <v>0</v>
      </c>
      <c r="L400" s="343">
        <v>84162</v>
      </c>
      <c r="M400" s="343">
        <v>0</v>
      </c>
      <c r="N400" s="343">
        <v>38588</v>
      </c>
      <c r="O400" s="343">
        <v>0</v>
      </c>
      <c r="P400" s="343">
        <v>750</v>
      </c>
      <c r="Q400" s="343">
        <v>0</v>
      </c>
      <c r="R400" s="343">
        <v>0</v>
      </c>
      <c r="S400" s="343">
        <v>0</v>
      </c>
      <c r="T400" s="343">
        <v>0</v>
      </c>
      <c r="U400" s="343">
        <v>0</v>
      </c>
      <c r="V400" s="343">
        <v>84912</v>
      </c>
      <c r="W400" s="343">
        <v>0</v>
      </c>
      <c r="X400" s="343">
        <v>105865</v>
      </c>
      <c r="Y400" s="343">
        <v>0</v>
      </c>
      <c r="Z400" s="343">
        <v>0</v>
      </c>
      <c r="AA400" s="343">
        <v>0</v>
      </c>
      <c r="AB400" s="343">
        <v>0</v>
      </c>
      <c r="AC400" s="343">
        <v>0</v>
      </c>
      <c r="AD400" s="343">
        <v>0</v>
      </c>
      <c r="AE400" s="343">
        <v>0</v>
      </c>
      <c r="AF400" s="343">
        <v>0</v>
      </c>
      <c r="AG400" s="343">
        <v>0</v>
      </c>
      <c r="AH400" s="343">
        <v>0</v>
      </c>
      <c r="AI400" s="343">
        <v>0</v>
      </c>
      <c r="AJ400" s="343">
        <v>0</v>
      </c>
      <c r="AK400" s="343">
        <v>0</v>
      </c>
      <c r="AL400" s="342" t="s">
        <v>1735</v>
      </c>
      <c r="AM400" s="342" t="s">
        <v>2466</v>
      </c>
      <c r="AN400" s="342" t="s">
        <v>2482</v>
      </c>
    </row>
    <row r="401" spans="1:40">
      <c r="A401" s="342" t="s">
        <v>2154</v>
      </c>
      <c r="B401" s="343">
        <v>0</v>
      </c>
      <c r="C401" s="343">
        <v>0</v>
      </c>
      <c r="D401" s="343">
        <v>13411</v>
      </c>
      <c r="E401" s="343">
        <v>0</v>
      </c>
      <c r="F401" s="343">
        <v>0</v>
      </c>
      <c r="G401" s="343">
        <v>0</v>
      </c>
      <c r="H401" s="343">
        <v>0</v>
      </c>
      <c r="I401" s="343">
        <v>0</v>
      </c>
      <c r="J401" s="343">
        <v>13411</v>
      </c>
      <c r="K401" s="343">
        <v>0</v>
      </c>
      <c r="L401" s="343">
        <v>27918</v>
      </c>
      <c r="M401" s="343">
        <v>0</v>
      </c>
      <c r="N401" s="343">
        <v>21519</v>
      </c>
      <c r="O401" s="343">
        <v>0</v>
      </c>
      <c r="P401" s="343">
        <v>31864</v>
      </c>
      <c r="Q401" s="343">
        <v>0</v>
      </c>
      <c r="R401" s="343">
        <v>83</v>
      </c>
      <c r="S401" s="343">
        <v>0</v>
      </c>
      <c r="T401" s="343">
        <v>0</v>
      </c>
      <c r="U401" s="343">
        <v>0</v>
      </c>
      <c r="V401" s="343">
        <v>59782</v>
      </c>
      <c r="W401" s="343">
        <v>0</v>
      </c>
      <c r="X401" s="343">
        <v>73193</v>
      </c>
      <c r="Y401" s="343">
        <v>0</v>
      </c>
      <c r="Z401" s="343">
        <v>0</v>
      </c>
      <c r="AA401" s="343">
        <v>0</v>
      </c>
      <c r="AB401" s="343">
        <v>0</v>
      </c>
      <c r="AC401" s="343">
        <v>0</v>
      </c>
      <c r="AD401" s="343">
        <v>0</v>
      </c>
      <c r="AE401" s="343">
        <v>0</v>
      </c>
      <c r="AF401" s="343">
        <v>0</v>
      </c>
      <c r="AG401" s="343">
        <v>0</v>
      </c>
      <c r="AH401" s="343">
        <v>0</v>
      </c>
      <c r="AI401" s="343">
        <v>0</v>
      </c>
      <c r="AJ401" s="343">
        <v>0</v>
      </c>
      <c r="AK401" s="343">
        <v>0</v>
      </c>
      <c r="AL401" s="342" t="s">
        <v>2152</v>
      </c>
      <c r="AM401" s="342" t="s">
        <v>2466</v>
      </c>
      <c r="AN401" s="342" t="s">
        <v>2482</v>
      </c>
    </row>
    <row r="402" spans="1:40">
      <c r="A402" s="342" t="s">
        <v>2268</v>
      </c>
      <c r="B402" s="343">
        <v>3008</v>
      </c>
      <c r="C402" s="343">
        <v>0</v>
      </c>
      <c r="D402" s="343">
        <v>121321</v>
      </c>
      <c r="E402" s="343">
        <v>0</v>
      </c>
      <c r="F402" s="343">
        <v>490</v>
      </c>
      <c r="G402" s="343">
        <v>0</v>
      </c>
      <c r="H402" s="343">
        <v>0</v>
      </c>
      <c r="I402" s="343">
        <v>0</v>
      </c>
      <c r="J402" s="343">
        <v>124819</v>
      </c>
      <c r="K402" s="343">
        <v>0</v>
      </c>
      <c r="L402" s="343">
        <v>43751</v>
      </c>
      <c r="M402" s="343">
        <v>0</v>
      </c>
      <c r="N402" s="343">
        <v>43654</v>
      </c>
      <c r="O402" s="343">
        <v>0</v>
      </c>
      <c r="P402" s="343">
        <v>26992</v>
      </c>
      <c r="Q402" s="343">
        <v>0</v>
      </c>
      <c r="R402" s="343">
        <v>0</v>
      </c>
      <c r="S402" s="343">
        <v>0</v>
      </c>
      <c r="T402" s="343">
        <v>0</v>
      </c>
      <c r="U402" s="343">
        <v>0</v>
      </c>
      <c r="V402" s="343">
        <v>70743</v>
      </c>
      <c r="W402" s="343">
        <v>0</v>
      </c>
      <c r="X402" s="343">
        <v>195562</v>
      </c>
      <c r="Y402" s="343">
        <v>0</v>
      </c>
      <c r="Z402" s="343">
        <v>0</v>
      </c>
      <c r="AA402" s="343">
        <v>0</v>
      </c>
      <c r="AB402" s="343">
        <v>0</v>
      </c>
      <c r="AC402" s="343">
        <v>0</v>
      </c>
      <c r="AD402" s="343">
        <v>1840</v>
      </c>
      <c r="AE402" s="343">
        <v>0</v>
      </c>
      <c r="AF402" s="343">
        <v>0</v>
      </c>
      <c r="AG402" s="343">
        <v>0</v>
      </c>
      <c r="AH402" s="343">
        <v>1840</v>
      </c>
      <c r="AI402" s="343">
        <v>0</v>
      </c>
      <c r="AJ402" s="343">
        <v>0</v>
      </c>
      <c r="AK402" s="343">
        <v>0</v>
      </c>
      <c r="AL402" s="342" t="s">
        <v>2266</v>
      </c>
      <c r="AM402" s="342" t="s">
        <v>2466</v>
      </c>
      <c r="AN402" s="342" t="s">
        <v>2482</v>
      </c>
    </row>
    <row r="403" spans="1:40">
      <c r="A403" s="342" t="s">
        <v>1276</v>
      </c>
      <c r="B403" s="343">
        <v>0</v>
      </c>
      <c r="C403" s="343">
        <v>0</v>
      </c>
      <c r="D403" s="343">
        <v>0</v>
      </c>
      <c r="E403" s="343">
        <v>0</v>
      </c>
      <c r="F403" s="343">
        <v>0</v>
      </c>
      <c r="G403" s="343">
        <v>0</v>
      </c>
      <c r="H403" s="343">
        <v>201</v>
      </c>
      <c r="I403" s="343">
        <v>0</v>
      </c>
      <c r="J403" s="343">
        <v>201</v>
      </c>
      <c r="K403" s="343">
        <v>0</v>
      </c>
      <c r="L403" s="343">
        <v>36384</v>
      </c>
      <c r="M403" s="343">
        <v>0</v>
      </c>
      <c r="N403" s="343">
        <v>17254</v>
      </c>
      <c r="O403" s="343">
        <v>0</v>
      </c>
      <c r="P403" s="343">
        <v>271</v>
      </c>
      <c r="Q403" s="343">
        <v>0</v>
      </c>
      <c r="R403" s="343">
        <v>0</v>
      </c>
      <c r="S403" s="343">
        <v>0</v>
      </c>
      <c r="T403" s="343">
        <v>0</v>
      </c>
      <c r="U403" s="343">
        <v>0</v>
      </c>
      <c r="V403" s="343">
        <v>36655</v>
      </c>
      <c r="W403" s="343">
        <v>0</v>
      </c>
      <c r="X403" s="343">
        <v>36856</v>
      </c>
      <c r="Y403" s="343">
        <v>0</v>
      </c>
      <c r="Z403" s="343">
        <v>0</v>
      </c>
      <c r="AA403" s="343">
        <v>0</v>
      </c>
      <c r="AB403" s="343">
        <v>0</v>
      </c>
      <c r="AC403" s="343">
        <v>0</v>
      </c>
      <c r="AD403" s="343">
        <v>7170</v>
      </c>
      <c r="AE403" s="343">
        <v>0</v>
      </c>
      <c r="AF403" s="343">
        <v>0</v>
      </c>
      <c r="AG403" s="343">
        <v>0</v>
      </c>
      <c r="AH403" s="343">
        <v>7170</v>
      </c>
      <c r="AI403" s="343">
        <v>0</v>
      </c>
      <c r="AJ403" s="343">
        <v>0</v>
      </c>
      <c r="AK403" s="343">
        <v>0</v>
      </c>
      <c r="AL403" s="342" t="s">
        <v>1274</v>
      </c>
      <c r="AM403" s="342" t="s">
        <v>2466</v>
      </c>
      <c r="AN403" s="342" t="s">
        <v>2482</v>
      </c>
    </row>
    <row r="404" spans="1:40">
      <c r="A404" s="342" t="s">
        <v>2280</v>
      </c>
      <c r="B404" s="343">
        <v>0</v>
      </c>
      <c r="C404" s="343">
        <v>0</v>
      </c>
      <c r="D404" s="343">
        <v>4461</v>
      </c>
      <c r="E404" s="343">
        <v>0</v>
      </c>
      <c r="F404" s="343">
        <v>3</v>
      </c>
      <c r="G404" s="343">
        <v>0</v>
      </c>
      <c r="H404" s="343">
        <v>0</v>
      </c>
      <c r="I404" s="343">
        <v>0</v>
      </c>
      <c r="J404" s="343">
        <v>4464</v>
      </c>
      <c r="K404" s="343">
        <v>0</v>
      </c>
      <c r="L404" s="343">
        <v>21364</v>
      </c>
      <c r="M404" s="343">
        <v>0</v>
      </c>
      <c r="N404" s="343">
        <v>21364</v>
      </c>
      <c r="O404" s="343">
        <v>0</v>
      </c>
      <c r="P404" s="343">
        <v>0</v>
      </c>
      <c r="Q404" s="343">
        <v>0</v>
      </c>
      <c r="R404" s="343">
        <v>0</v>
      </c>
      <c r="S404" s="343">
        <v>0</v>
      </c>
      <c r="T404" s="343">
        <v>0</v>
      </c>
      <c r="U404" s="343">
        <v>0</v>
      </c>
      <c r="V404" s="343">
        <v>21364</v>
      </c>
      <c r="W404" s="343">
        <v>0</v>
      </c>
      <c r="X404" s="343">
        <v>25828</v>
      </c>
      <c r="Y404" s="343">
        <v>0</v>
      </c>
      <c r="Z404" s="343">
        <v>0</v>
      </c>
      <c r="AA404" s="343">
        <v>0</v>
      </c>
      <c r="AB404" s="343">
        <v>0</v>
      </c>
      <c r="AC404" s="343">
        <v>0</v>
      </c>
      <c r="AD404" s="343">
        <v>0</v>
      </c>
      <c r="AE404" s="343">
        <v>0</v>
      </c>
      <c r="AF404" s="343">
        <v>0</v>
      </c>
      <c r="AG404" s="343">
        <v>0</v>
      </c>
      <c r="AH404" s="343">
        <v>0</v>
      </c>
      <c r="AI404" s="343">
        <v>0</v>
      </c>
      <c r="AJ404" s="343">
        <v>0</v>
      </c>
      <c r="AK404" s="343">
        <v>0</v>
      </c>
      <c r="AL404" s="342" t="s">
        <v>2278</v>
      </c>
      <c r="AM404" s="342" t="s">
        <v>2466</v>
      </c>
      <c r="AN404" s="342" t="s">
        <v>2482</v>
      </c>
    </row>
    <row r="405" spans="1:40">
      <c r="A405" s="342" t="s">
        <v>1821</v>
      </c>
      <c r="B405" s="343">
        <v>0</v>
      </c>
      <c r="C405" s="343">
        <v>0</v>
      </c>
      <c r="D405" s="343">
        <v>54019</v>
      </c>
      <c r="E405" s="343">
        <v>0</v>
      </c>
      <c r="F405" s="343">
        <v>5895</v>
      </c>
      <c r="G405" s="343">
        <v>0</v>
      </c>
      <c r="H405" s="343">
        <v>1427</v>
      </c>
      <c r="I405" s="343">
        <v>0</v>
      </c>
      <c r="J405" s="343">
        <v>61341</v>
      </c>
      <c r="K405" s="343">
        <v>0</v>
      </c>
      <c r="L405" s="343">
        <v>17324</v>
      </c>
      <c r="M405" s="343">
        <v>0</v>
      </c>
      <c r="N405" s="343">
        <v>17324</v>
      </c>
      <c r="O405" s="343">
        <v>0</v>
      </c>
      <c r="P405" s="343">
        <v>0</v>
      </c>
      <c r="Q405" s="343">
        <v>0</v>
      </c>
      <c r="R405" s="343">
        <v>0</v>
      </c>
      <c r="S405" s="343">
        <v>0</v>
      </c>
      <c r="T405" s="343">
        <v>0</v>
      </c>
      <c r="U405" s="343">
        <v>0</v>
      </c>
      <c r="V405" s="343">
        <v>17324</v>
      </c>
      <c r="W405" s="343">
        <v>0</v>
      </c>
      <c r="X405" s="343">
        <v>78665</v>
      </c>
      <c r="Y405" s="343">
        <v>0</v>
      </c>
      <c r="Z405" s="343">
        <v>0</v>
      </c>
      <c r="AA405" s="343">
        <v>0</v>
      </c>
      <c r="AB405" s="343">
        <v>0</v>
      </c>
      <c r="AC405" s="343">
        <v>0</v>
      </c>
      <c r="AD405" s="343">
        <v>0</v>
      </c>
      <c r="AE405" s="343">
        <v>0</v>
      </c>
      <c r="AF405" s="343">
        <v>0</v>
      </c>
      <c r="AG405" s="343">
        <v>0</v>
      </c>
      <c r="AH405" s="343">
        <v>0</v>
      </c>
      <c r="AI405" s="343">
        <v>0</v>
      </c>
      <c r="AJ405" s="343">
        <v>0</v>
      </c>
      <c r="AK405" s="343">
        <v>0</v>
      </c>
      <c r="AL405" s="342" t="s">
        <v>2484</v>
      </c>
      <c r="AM405" s="342" t="s">
        <v>2466</v>
      </c>
      <c r="AN405" s="342" t="s">
        <v>2482</v>
      </c>
    </row>
    <row r="406" spans="1:40">
      <c r="A406" s="342" t="s">
        <v>1848</v>
      </c>
      <c r="B406" s="343">
        <v>0</v>
      </c>
      <c r="C406" s="343">
        <v>0</v>
      </c>
      <c r="D406" s="343">
        <v>0</v>
      </c>
      <c r="E406" s="343">
        <v>0</v>
      </c>
      <c r="F406" s="343">
        <v>0</v>
      </c>
      <c r="G406" s="343">
        <v>0</v>
      </c>
      <c r="H406" s="343">
        <v>0</v>
      </c>
      <c r="I406" s="343">
        <v>0</v>
      </c>
      <c r="J406" s="343">
        <v>0</v>
      </c>
      <c r="K406" s="343">
        <v>0</v>
      </c>
      <c r="L406" s="343">
        <v>3244</v>
      </c>
      <c r="M406" s="343">
        <v>0</v>
      </c>
      <c r="N406" s="343">
        <v>2397</v>
      </c>
      <c r="O406" s="343">
        <v>0</v>
      </c>
      <c r="P406" s="343">
        <v>0</v>
      </c>
      <c r="Q406" s="343">
        <v>0</v>
      </c>
      <c r="R406" s="343">
        <v>0</v>
      </c>
      <c r="S406" s="343">
        <v>0</v>
      </c>
      <c r="T406" s="343">
        <v>0</v>
      </c>
      <c r="U406" s="343">
        <v>0</v>
      </c>
      <c r="V406" s="343">
        <v>3244</v>
      </c>
      <c r="W406" s="343">
        <v>0</v>
      </c>
      <c r="X406" s="343">
        <v>3244</v>
      </c>
      <c r="Y406" s="343">
        <v>0</v>
      </c>
      <c r="Z406" s="343">
        <v>0</v>
      </c>
      <c r="AA406" s="343">
        <v>0</v>
      </c>
      <c r="AB406" s="343">
        <v>0</v>
      </c>
      <c r="AC406" s="343">
        <v>0</v>
      </c>
      <c r="AD406" s="343">
        <v>0</v>
      </c>
      <c r="AE406" s="343">
        <v>0</v>
      </c>
      <c r="AF406" s="343">
        <v>0</v>
      </c>
      <c r="AG406" s="343">
        <v>0</v>
      </c>
      <c r="AH406" s="343">
        <v>0</v>
      </c>
      <c r="AI406" s="343">
        <v>0</v>
      </c>
      <c r="AJ406" s="343">
        <v>0</v>
      </c>
      <c r="AK406" s="343">
        <v>0</v>
      </c>
      <c r="AL406" s="342" t="s">
        <v>1846</v>
      </c>
      <c r="AM406" s="342" t="s">
        <v>2466</v>
      </c>
      <c r="AN406" s="342" t="s">
        <v>2482</v>
      </c>
    </row>
    <row r="407" spans="1:40">
      <c r="A407" s="342" t="s">
        <v>1452</v>
      </c>
      <c r="B407" s="343">
        <v>0</v>
      </c>
      <c r="C407" s="343">
        <v>0</v>
      </c>
      <c r="D407" s="343">
        <v>487</v>
      </c>
      <c r="E407" s="343">
        <v>0</v>
      </c>
      <c r="F407" s="343">
        <v>0</v>
      </c>
      <c r="G407" s="343">
        <v>0</v>
      </c>
      <c r="H407" s="343">
        <v>0</v>
      </c>
      <c r="I407" s="343">
        <v>0</v>
      </c>
      <c r="J407" s="343">
        <v>487</v>
      </c>
      <c r="K407" s="343">
        <v>0</v>
      </c>
      <c r="L407" s="343">
        <v>0</v>
      </c>
      <c r="M407" s="343">
        <v>0</v>
      </c>
      <c r="N407" s="343">
        <v>0</v>
      </c>
      <c r="O407" s="343">
        <v>0</v>
      </c>
      <c r="P407" s="343">
        <v>0</v>
      </c>
      <c r="Q407" s="343">
        <v>0</v>
      </c>
      <c r="R407" s="343">
        <v>0</v>
      </c>
      <c r="S407" s="343">
        <v>0</v>
      </c>
      <c r="T407" s="343">
        <v>0</v>
      </c>
      <c r="U407" s="343">
        <v>0</v>
      </c>
      <c r="V407" s="343">
        <v>0</v>
      </c>
      <c r="W407" s="343">
        <v>0</v>
      </c>
      <c r="X407" s="343">
        <v>487</v>
      </c>
      <c r="Y407" s="343">
        <v>0</v>
      </c>
      <c r="Z407" s="343">
        <v>0</v>
      </c>
      <c r="AA407" s="343">
        <v>0</v>
      </c>
      <c r="AB407" s="343">
        <v>0</v>
      </c>
      <c r="AC407" s="343">
        <v>0</v>
      </c>
      <c r="AD407" s="343">
        <v>0</v>
      </c>
      <c r="AE407" s="343">
        <v>0</v>
      </c>
      <c r="AF407" s="343">
        <v>0</v>
      </c>
      <c r="AG407" s="343">
        <v>0</v>
      </c>
      <c r="AH407" s="343">
        <v>0</v>
      </c>
      <c r="AI407" s="343">
        <v>0</v>
      </c>
      <c r="AJ407" s="343">
        <v>0</v>
      </c>
      <c r="AK407" s="343">
        <v>0</v>
      </c>
      <c r="AL407" s="342" t="s">
        <v>1450</v>
      </c>
      <c r="AM407" s="342" t="s">
        <v>2466</v>
      </c>
      <c r="AN407" s="342" t="s">
        <v>2485</v>
      </c>
    </row>
    <row r="408" spans="1:40">
      <c r="A408" s="342" t="s">
        <v>1839</v>
      </c>
      <c r="B408" s="343">
        <v>0</v>
      </c>
      <c r="C408" s="343">
        <v>0</v>
      </c>
      <c r="D408" s="343">
        <v>132296</v>
      </c>
      <c r="E408" s="343">
        <v>0</v>
      </c>
      <c r="F408" s="343">
        <v>0</v>
      </c>
      <c r="G408" s="343">
        <v>0</v>
      </c>
      <c r="H408" s="343">
        <v>0</v>
      </c>
      <c r="I408" s="343">
        <v>0</v>
      </c>
      <c r="J408" s="343">
        <v>132296</v>
      </c>
      <c r="K408" s="343">
        <v>0</v>
      </c>
      <c r="L408" s="343">
        <v>0</v>
      </c>
      <c r="M408" s="343">
        <v>0</v>
      </c>
      <c r="N408" s="343">
        <v>0</v>
      </c>
      <c r="O408" s="343">
        <v>0</v>
      </c>
      <c r="P408" s="343">
        <v>0</v>
      </c>
      <c r="Q408" s="343">
        <v>0</v>
      </c>
      <c r="R408" s="343">
        <v>0</v>
      </c>
      <c r="S408" s="343">
        <v>0</v>
      </c>
      <c r="T408" s="343">
        <v>0</v>
      </c>
      <c r="U408" s="343">
        <v>0</v>
      </c>
      <c r="V408" s="343">
        <v>0</v>
      </c>
      <c r="W408" s="343">
        <v>0</v>
      </c>
      <c r="X408" s="343">
        <v>132296</v>
      </c>
      <c r="Y408" s="343">
        <v>0</v>
      </c>
      <c r="Z408" s="343">
        <v>0</v>
      </c>
      <c r="AA408" s="343">
        <v>0</v>
      </c>
      <c r="AB408" s="343">
        <v>0</v>
      </c>
      <c r="AC408" s="343">
        <v>0</v>
      </c>
      <c r="AD408" s="343">
        <v>0</v>
      </c>
      <c r="AE408" s="343">
        <v>0</v>
      </c>
      <c r="AF408" s="343">
        <v>0</v>
      </c>
      <c r="AG408" s="343">
        <v>0</v>
      </c>
      <c r="AH408" s="343">
        <v>0</v>
      </c>
      <c r="AI408" s="343">
        <v>0</v>
      </c>
      <c r="AJ408" s="343">
        <v>0</v>
      </c>
      <c r="AK408" s="343">
        <v>0</v>
      </c>
      <c r="AL408" s="342" t="s">
        <v>1837</v>
      </c>
      <c r="AM408" s="342" t="s">
        <v>2466</v>
      </c>
      <c r="AN408" s="342" t="s">
        <v>2485</v>
      </c>
    </row>
    <row r="409" spans="1:40">
      <c r="A409" s="342" t="s">
        <v>2262</v>
      </c>
      <c r="B409" s="343">
        <v>0</v>
      </c>
      <c r="C409" s="343">
        <v>0</v>
      </c>
      <c r="D409" s="343">
        <v>13</v>
      </c>
      <c r="E409" s="343">
        <v>0</v>
      </c>
      <c r="F409" s="343">
        <v>0</v>
      </c>
      <c r="G409" s="343">
        <v>0</v>
      </c>
      <c r="H409" s="343">
        <v>0</v>
      </c>
      <c r="I409" s="343">
        <v>0</v>
      </c>
      <c r="J409" s="343">
        <v>13</v>
      </c>
      <c r="K409" s="343">
        <v>0</v>
      </c>
      <c r="L409" s="343">
        <v>0</v>
      </c>
      <c r="M409" s="343">
        <v>0</v>
      </c>
      <c r="N409" s="343">
        <v>0</v>
      </c>
      <c r="O409" s="343">
        <v>0</v>
      </c>
      <c r="P409" s="343">
        <v>0</v>
      </c>
      <c r="Q409" s="343">
        <v>0</v>
      </c>
      <c r="R409" s="343">
        <v>0</v>
      </c>
      <c r="S409" s="343">
        <v>0</v>
      </c>
      <c r="T409" s="343">
        <v>0</v>
      </c>
      <c r="U409" s="343">
        <v>0</v>
      </c>
      <c r="V409" s="343">
        <v>0</v>
      </c>
      <c r="W409" s="343">
        <v>0</v>
      </c>
      <c r="X409" s="343">
        <v>13</v>
      </c>
      <c r="Y409" s="343">
        <v>0</v>
      </c>
      <c r="Z409" s="343">
        <v>0</v>
      </c>
      <c r="AA409" s="343">
        <v>0</v>
      </c>
      <c r="AB409" s="343">
        <v>0</v>
      </c>
      <c r="AC409" s="343">
        <v>0</v>
      </c>
      <c r="AD409" s="343">
        <v>0</v>
      </c>
      <c r="AE409" s="343">
        <v>0</v>
      </c>
      <c r="AF409" s="343">
        <v>0</v>
      </c>
      <c r="AG409" s="343">
        <v>0</v>
      </c>
      <c r="AH409" s="343">
        <v>0</v>
      </c>
      <c r="AI409" s="343">
        <v>0</v>
      </c>
      <c r="AJ409" s="343">
        <v>0</v>
      </c>
      <c r="AK409" s="343">
        <v>0</v>
      </c>
      <c r="AL409" s="342" t="s">
        <v>2260</v>
      </c>
      <c r="AM409" s="342" t="s">
        <v>2466</v>
      </c>
      <c r="AN409" s="342" t="s">
        <v>2485</v>
      </c>
    </row>
    <row r="410" spans="1:40">
      <c r="A410" s="342" t="s">
        <v>2301</v>
      </c>
      <c r="B410" s="343">
        <v>0</v>
      </c>
      <c r="C410" s="343">
        <v>0</v>
      </c>
      <c r="D410" s="343">
        <v>0</v>
      </c>
      <c r="E410" s="343">
        <v>0</v>
      </c>
      <c r="F410" s="343">
        <v>0</v>
      </c>
      <c r="G410" s="343">
        <v>0</v>
      </c>
      <c r="H410" s="343">
        <v>0</v>
      </c>
      <c r="I410" s="343">
        <v>0</v>
      </c>
      <c r="J410" s="343">
        <v>0</v>
      </c>
      <c r="K410" s="343">
        <v>0</v>
      </c>
      <c r="L410" s="343">
        <v>0</v>
      </c>
      <c r="M410" s="343">
        <v>0</v>
      </c>
      <c r="N410" s="343">
        <v>0</v>
      </c>
      <c r="O410" s="343">
        <v>0</v>
      </c>
      <c r="P410" s="343">
        <v>0</v>
      </c>
      <c r="Q410" s="343">
        <v>0</v>
      </c>
      <c r="R410" s="343">
        <v>0</v>
      </c>
      <c r="S410" s="343">
        <v>0</v>
      </c>
      <c r="T410" s="343">
        <v>0</v>
      </c>
      <c r="U410" s="343">
        <v>0</v>
      </c>
      <c r="V410" s="343">
        <v>0</v>
      </c>
      <c r="W410" s="343">
        <v>0</v>
      </c>
      <c r="X410" s="343">
        <v>0</v>
      </c>
      <c r="Y410" s="343">
        <v>0</v>
      </c>
      <c r="Z410" s="343">
        <v>0</v>
      </c>
      <c r="AA410" s="343">
        <v>0</v>
      </c>
      <c r="AB410" s="343">
        <v>0</v>
      </c>
      <c r="AC410" s="343">
        <v>0</v>
      </c>
      <c r="AD410" s="343">
        <v>0</v>
      </c>
      <c r="AE410" s="343">
        <v>0</v>
      </c>
      <c r="AF410" s="343">
        <v>0</v>
      </c>
      <c r="AG410" s="343">
        <v>0</v>
      </c>
      <c r="AH410" s="343">
        <v>0</v>
      </c>
      <c r="AI410" s="343">
        <v>0</v>
      </c>
      <c r="AJ410" s="343">
        <v>0</v>
      </c>
      <c r="AK410" s="343">
        <v>0</v>
      </c>
      <c r="AL410" s="342" t="s">
        <v>2299</v>
      </c>
      <c r="AM410" s="342" t="s">
        <v>2466</v>
      </c>
      <c r="AN410" s="342" t="s">
        <v>2485</v>
      </c>
    </row>
    <row r="411" spans="1:40">
      <c r="A411" s="342" t="s">
        <v>1770</v>
      </c>
      <c r="B411" s="343">
        <v>0</v>
      </c>
      <c r="C411" s="343">
        <v>0</v>
      </c>
      <c r="D411" s="343">
        <v>0</v>
      </c>
      <c r="E411" s="343">
        <v>0</v>
      </c>
      <c r="F411" s="343">
        <v>0</v>
      </c>
      <c r="G411" s="343">
        <v>0</v>
      </c>
      <c r="H411" s="343">
        <v>0</v>
      </c>
      <c r="I411" s="343">
        <v>0</v>
      </c>
      <c r="J411" s="343">
        <v>0</v>
      </c>
      <c r="K411" s="343">
        <v>0</v>
      </c>
      <c r="L411" s="343">
        <v>0</v>
      </c>
      <c r="M411" s="343">
        <v>0</v>
      </c>
      <c r="N411" s="343">
        <v>0</v>
      </c>
      <c r="O411" s="343">
        <v>0</v>
      </c>
      <c r="P411" s="343">
        <v>0</v>
      </c>
      <c r="Q411" s="343">
        <v>0</v>
      </c>
      <c r="R411" s="343">
        <v>0</v>
      </c>
      <c r="S411" s="343">
        <v>0</v>
      </c>
      <c r="T411" s="343">
        <v>0</v>
      </c>
      <c r="U411" s="343">
        <v>0</v>
      </c>
      <c r="V411" s="343">
        <v>0</v>
      </c>
      <c r="W411" s="343">
        <v>0</v>
      </c>
      <c r="X411" s="343">
        <v>0</v>
      </c>
      <c r="Y411" s="343">
        <v>0</v>
      </c>
      <c r="Z411" s="343">
        <v>0</v>
      </c>
      <c r="AA411" s="343">
        <v>0</v>
      </c>
      <c r="AB411" s="343">
        <v>0</v>
      </c>
      <c r="AC411" s="343">
        <v>0</v>
      </c>
      <c r="AD411" s="343">
        <v>0</v>
      </c>
      <c r="AE411" s="343">
        <v>0</v>
      </c>
      <c r="AF411" s="343">
        <v>0</v>
      </c>
      <c r="AG411" s="343">
        <v>0</v>
      </c>
      <c r="AH411" s="343">
        <v>0</v>
      </c>
      <c r="AI411" s="343">
        <v>0</v>
      </c>
      <c r="AJ411" s="343">
        <v>0</v>
      </c>
      <c r="AK411" s="343">
        <v>0</v>
      </c>
      <c r="AL411" s="342" t="s">
        <v>1768</v>
      </c>
      <c r="AM411" s="342" t="s">
        <v>2466</v>
      </c>
      <c r="AN411" s="342" t="s">
        <v>2485</v>
      </c>
    </row>
    <row r="412" spans="1:40">
      <c r="A412" s="342" t="s">
        <v>1698</v>
      </c>
      <c r="B412" s="343">
        <v>0</v>
      </c>
      <c r="C412" s="343">
        <v>0</v>
      </c>
      <c r="D412" s="343">
        <v>893</v>
      </c>
      <c r="E412" s="343">
        <v>0</v>
      </c>
      <c r="F412" s="343">
        <v>964</v>
      </c>
      <c r="G412" s="343">
        <v>0</v>
      </c>
      <c r="H412" s="343">
        <v>0</v>
      </c>
      <c r="I412" s="343">
        <v>0</v>
      </c>
      <c r="J412" s="343">
        <v>1857</v>
      </c>
      <c r="K412" s="343">
        <v>0</v>
      </c>
      <c r="L412" s="343">
        <v>0</v>
      </c>
      <c r="M412" s="343">
        <v>0</v>
      </c>
      <c r="N412" s="343">
        <v>0</v>
      </c>
      <c r="O412" s="343">
        <v>0</v>
      </c>
      <c r="P412" s="343">
        <v>0</v>
      </c>
      <c r="Q412" s="343">
        <v>0</v>
      </c>
      <c r="R412" s="343">
        <v>0</v>
      </c>
      <c r="S412" s="343">
        <v>0</v>
      </c>
      <c r="T412" s="343">
        <v>0</v>
      </c>
      <c r="U412" s="343">
        <v>0</v>
      </c>
      <c r="V412" s="343">
        <v>0</v>
      </c>
      <c r="W412" s="343">
        <v>0</v>
      </c>
      <c r="X412" s="343">
        <v>1857</v>
      </c>
      <c r="Y412" s="343">
        <v>0</v>
      </c>
      <c r="Z412" s="343">
        <v>0</v>
      </c>
      <c r="AA412" s="343">
        <v>0</v>
      </c>
      <c r="AB412" s="343">
        <v>0</v>
      </c>
      <c r="AC412" s="343">
        <v>0</v>
      </c>
      <c r="AD412" s="343">
        <v>0</v>
      </c>
      <c r="AE412" s="343">
        <v>0</v>
      </c>
      <c r="AF412" s="343">
        <v>0</v>
      </c>
      <c r="AG412" s="343">
        <v>0</v>
      </c>
      <c r="AH412" s="343">
        <v>0</v>
      </c>
      <c r="AI412" s="343">
        <v>0</v>
      </c>
      <c r="AJ412" s="343">
        <v>0</v>
      </c>
      <c r="AK412" s="343">
        <v>0</v>
      </c>
      <c r="AL412" s="342" t="s">
        <v>1697</v>
      </c>
      <c r="AM412" s="342" t="s">
        <v>2466</v>
      </c>
      <c r="AN412" s="342" t="s">
        <v>2473</v>
      </c>
    </row>
    <row r="413" spans="1:40">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row>
    <row r="414" spans="1:40">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row>
    <row r="415" spans="1:40">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row>
    <row r="416" spans="1:40">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row>
    <row r="417" spans="1:22">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row>
    <row r="418" spans="1:22">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row>
    <row r="419" spans="1:22">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row>
    <row r="420" spans="1:22">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row>
    <row r="421" spans="1:22">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row>
    <row r="422" spans="1:22">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row>
    <row r="423" spans="1:22">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row>
    <row r="424" spans="1:22">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row>
    <row r="425" spans="1:22">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row>
    <row r="426" spans="1:22">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row>
    <row r="427" spans="1:22">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row>
    <row r="428" spans="1:22">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row>
    <row r="429" spans="1:22">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row>
    <row r="430" spans="1:22">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row>
    <row r="431" spans="1:22">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row>
    <row r="432" spans="1:22">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row>
    <row r="433" spans="1:22">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row>
    <row r="434" spans="1:22">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row>
    <row r="435" spans="1:22">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row>
    <row r="436" spans="1:22">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row>
    <row r="437" spans="1:22">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row>
  </sheetData>
  <sheetProtection sheet="1" objects="1" scenarios="1"/>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24CB-EF43-4CE0-BFB7-F629FD2B3201}">
  <sheetPr codeName="Sheet14"/>
  <dimension ref="A1:AN437"/>
  <sheetViews>
    <sheetView showGridLines="0" workbookViewId="0">
      <pane xSplit="1" ySplit="2" topLeftCell="X373" activePane="bottomRight" state="frozen"/>
      <selection pane="bottomRight" activeCell="B3" sqref="B3"/>
      <selection pane="bottomLeft" activeCell="D127" sqref="D127"/>
      <selection pane="topRight" activeCell="D127" sqref="D127"/>
    </sheetView>
  </sheetViews>
  <sheetFormatPr defaultRowHeight="15" customHeight="1"/>
  <cols>
    <col min="1" max="1" width="13.109375" customWidth="1"/>
    <col min="2" max="3" width="18.109375" customWidth="1"/>
    <col min="4" max="5" width="17.109375" customWidth="1"/>
    <col min="6" max="7" width="20.109375" customWidth="1"/>
    <col min="8" max="9" width="13.88671875" customWidth="1"/>
    <col min="10" max="40" width="14.21875" customWidth="1"/>
  </cols>
  <sheetData>
    <row r="1" spans="1:40" ht="15" customHeight="1">
      <c r="A1" s="243"/>
      <c r="B1" s="243" t="s">
        <v>2394</v>
      </c>
      <c r="C1" s="243" t="s">
        <v>2395</v>
      </c>
      <c r="D1" s="243" t="s">
        <v>2396</v>
      </c>
      <c r="E1" s="243" t="s">
        <v>2397</v>
      </c>
      <c r="F1" s="243" t="s">
        <v>2398</v>
      </c>
      <c r="G1" s="243" t="s">
        <v>2399</v>
      </c>
      <c r="H1" s="243" t="s">
        <v>2400</v>
      </c>
      <c r="I1" s="243" t="s">
        <v>2401</v>
      </c>
      <c r="J1" s="243" t="s">
        <v>2402</v>
      </c>
      <c r="K1" s="243" t="s">
        <v>2403</v>
      </c>
      <c r="L1" s="243" t="s">
        <v>2404</v>
      </c>
      <c r="M1" s="243" t="s">
        <v>2405</v>
      </c>
      <c r="N1" s="243" t="s">
        <v>2406</v>
      </c>
      <c r="O1" s="243" t="s">
        <v>2407</v>
      </c>
      <c r="P1" s="243" t="s">
        <v>2408</v>
      </c>
      <c r="Q1" s="243" t="s">
        <v>2409</v>
      </c>
      <c r="R1" s="243" t="s">
        <v>2410</v>
      </c>
      <c r="S1" s="243" t="s">
        <v>2411</v>
      </c>
      <c r="T1" s="243" t="s">
        <v>2412</v>
      </c>
      <c r="U1" s="243" t="s">
        <v>2413</v>
      </c>
      <c r="V1" s="243" t="s">
        <v>2414</v>
      </c>
      <c r="W1" s="243" t="s">
        <v>2415</v>
      </c>
      <c r="X1" s="243" t="s">
        <v>2416</v>
      </c>
      <c r="Y1" s="243" t="s">
        <v>2417</v>
      </c>
      <c r="Z1" s="243" t="s">
        <v>2418</v>
      </c>
      <c r="AA1" s="243" t="s">
        <v>2419</v>
      </c>
      <c r="AB1" s="243" t="s">
        <v>2420</v>
      </c>
      <c r="AC1" s="243" t="s">
        <v>2421</v>
      </c>
      <c r="AD1" s="243" t="s">
        <v>2422</v>
      </c>
      <c r="AE1" s="243" t="s">
        <v>2423</v>
      </c>
      <c r="AF1" s="243" t="s">
        <v>2424</v>
      </c>
      <c r="AG1" s="243" t="s">
        <v>2425</v>
      </c>
      <c r="AH1" s="243" t="s">
        <v>2426</v>
      </c>
      <c r="AI1" s="243" t="s">
        <v>2427</v>
      </c>
      <c r="AJ1" s="243" t="s">
        <v>2428</v>
      </c>
      <c r="AK1" s="243" t="s">
        <v>2429</v>
      </c>
      <c r="AL1" s="243"/>
      <c r="AM1" s="243"/>
      <c r="AN1" s="243"/>
    </row>
    <row r="2" spans="1:40" ht="15" customHeight="1">
      <c r="A2" s="243" t="s">
        <v>1118</v>
      </c>
      <c r="B2" s="243" t="s">
        <v>2360</v>
      </c>
      <c r="C2" s="243" t="s">
        <v>2430</v>
      </c>
      <c r="D2" s="243" t="s">
        <v>139</v>
      </c>
      <c r="E2" s="243" t="s">
        <v>2431</v>
      </c>
      <c r="F2" s="243" t="s">
        <v>2361</v>
      </c>
      <c r="G2" s="243" t="s">
        <v>2432</v>
      </c>
      <c r="H2" s="243" t="s">
        <v>141</v>
      </c>
      <c r="I2" s="243" t="s">
        <v>2433</v>
      </c>
      <c r="J2" s="243" t="s">
        <v>142</v>
      </c>
      <c r="K2" s="243" t="s">
        <v>2434</v>
      </c>
      <c r="L2" s="243" t="s">
        <v>2362</v>
      </c>
      <c r="M2" s="243" t="s">
        <v>2435</v>
      </c>
      <c r="N2" s="243" t="s">
        <v>2436</v>
      </c>
      <c r="O2" s="243" t="s">
        <v>2437</v>
      </c>
      <c r="P2" s="243" t="s">
        <v>2363</v>
      </c>
      <c r="Q2" s="243" t="s">
        <v>2438</v>
      </c>
      <c r="R2" s="243" t="s">
        <v>2436</v>
      </c>
      <c r="S2" s="243" t="s">
        <v>2439</v>
      </c>
      <c r="T2" s="243" t="s">
        <v>2364</v>
      </c>
      <c r="U2" s="243" t="s">
        <v>2440</v>
      </c>
      <c r="V2" s="243" t="s">
        <v>151</v>
      </c>
      <c r="W2" s="243" t="s">
        <v>2441</v>
      </c>
      <c r="X2" s="243" t="s">
        <v>2442</v>
      </c>
      <c r="Y2" s="243" t="s">
        <v>2443</v>
      </c>
      <c r="Z2" s="243" t="s">
        <v>2365</v>
      </c>
      <c r="AA2" s="243" t="s">
        <v>2444</v>
      </c>
      <c r="AB2" s="243" t="s">
        <v>2366</v>
      </c>
      <c r="AC2" s="243" t="s">
        <v>2445</v>
      </c>
      <c r="AD2" s="243" t="s">
        <v>158</v>
      </c>
      <c r="AE2" s="243" t="s">
        <v>2446</v>
      </c>
      <c r="AF2" s="243" t="s">
        <v>2367</v>
      </c>
      <c r="AG2" s="243" t="s">
        <v>2447</v>
      </c>
      <c r="AH2" s="243" t="s">
        <v>2448</v>
      </c>
      <c r="AI2" s="243" t="s">
        <v>2449</v>
      </c>
      <c r="AJ2" s="243" t="s">
        <v>2450</v>
      </c>
      <c r="AK2" s="243" t="s">
        <v>2451</v>
      </c>
      <c r="AL2" s="243" t="s">
        <v>2452</v>
      </c>
      <c r="AM2" s="243" t="s">
        <v>2453</v>
      </c>
      <c r="AN2" s="243" t="s">
        <v>2454</v>
      </c>
    </row>
    <row r="3" spans="1:40" ht="15" customHeight="1">
      <c r="A3" s="342" t="s">
        <v>1588</v>
      </c>
      <c r="B3" s="343">
        <v>1648</v>
      </c>
      <c r="C3" s="343">
        <v>771</v>
      </c>
      <c r="D3" s="343">
        <v>2692</v>
      </c>
      <c r="E3" s="343">
        <v>7</v>
      </c>
      <c r="F3" s="343">
        <v>135</v>
      </c>
      <c r="G3" s="343">
        <v>0</v>
      </c>
      <c r="H3" s="343">
        <v>0</v>
      </c>
      <c r="I3" s="343">
        <v>0</v>
      </c>
      <c r="J3" s="343">
        <v>4475</v>
      </c>
      <c r="K3" s="343">
        <v>778</v>
      </c>
      <c r="L3" s="343">
        <v>217</v>
      </c>
      <c r="M3" s="343">
        <v>0</v>
      </c>
      <c r="N3" s="343">
        <v>0</v>
      </c>
      <c r="O3" s="343">
        <v>0</v>
      </c>
      <c r="P3" s="343">
        <v>0</v>
      </c>
      <c r="Q3" s="343">
        <v>0</v>
      </c>
      <c r="R3" s="343">
        <v>0</v>
      </c>
      <c r="S3" s="343">
        <v>0</v>
      </c>
      <c r="T3" s="343">
        <v>0</v>
      </c>
      <c r="U3" s="343">
        <v>0</v>
      </c>
      <c r="V3" s="343">
        <v>217</v>
      </c>
      <c r="W3" s="343">
        <v>0</v>
      </c>
      <c r="X3" s="343">
        <v>4692</v>
      </c>
      <c r="Y3" s="343">
        <v>778</v>
      </c>
      <c r="Z3" s="343">
        <v>0</v>
      </c>
      <c r="AA3" s="343">
        <v>0</v>
      </c>
      <c r="AB3" s="343">
        <v>0</v>
      </c>
      <c r="AC3" s="343">
        <v>0</v>
      </c>
      <c r="AD3" s="343">
        <v>0</v>
      </c>
      <c r="AE3" s="343">
        <v>0</v>
      </c>
      <c r="AF3" s="343">
        <v>0</v>
      </c>
      <c r="AG3" s="343">
        <v>0</v>
      </c>
      <c r="AH3" s="343">
        <v>0</v>
      </c>
      <c r="AI3" s="343">
        <v>0</v>
      </c>
      <c r="AJ3" s="343">
        <v>0</v>
      </c>
      <c r="AK3" s="343">
        <v>0</v>
      </c>
      <c r="AL3" s="342" t="s">
        <v>1586</v>
      </c>
      <c r="AM3" s="342" t="s">
        <v>2455</v>
      </c>
      <c r="AN3" s="342" t="s">
        <v>2455</v>
      </c>
    </row>
    <row r="4" spans="1:40" ht="15" customHeight="1">
      <c r="A4" s="342" t="s">
        <v>1785</v>
      </c>
      <c r="B4" s="343">
        <v>11</v>
      </c>
      <c r="C4" s="343">
        <v>0</v>
      </c>
      <c r="D4" s="343">
        <v>5870</v>
      </c>
      <c r="E4" s="343">
        <v>0</v>
      </c>
      <c r="F4" s="343">
        <v>1130</v>
      </c>
      <c r="G4" s="343">
        <v>0</v>
      </c>
      <c r="H4" s="343">
        <v>1098</v>
      </c>
      <c r="I4" s="343">
        <v>0</v>
      </c>
      <c r="J4" s="343">
        <v>8109</v>
      </c>
      <c r="K4" s="343">
        <v>0</v>
      </c>
      <c r="L4" s="343">
        <v>297</v>
      </c>
      <c r="M4" s="343">
        <v>0</v>
      </c>
      <c r="N4" s="343">
        <v>0</v>
      </c>
      <c r="O4" s="343">
        <v>0</v>
      </c>
      <c r="P4" s="343">
        <v>0</v>
      </c>
      <c r="Q4" s="343">
        <v>0</v>
      </c>
      <c r="R4" s="343">
        <v>0</v>
      </c>
      <c r="S4" s="343">
        <v>0</v>
      </c>
      <c r="T4" s="343">
        <v>0</v>
      </c>
      <c r="U4" s="343">
        <v>0</v>
      </c>
      <c r="V4" s="343">
        <v>297</v>
      </c>
      <c r="W4" s="343">
        <v>0</v>
      </c>
      <c r="X4" s="343">
        <v>8406</v>
      </c>
      <c r="Y4" s="343">
        <v>0</v>
      </c>
      <c r="Z4" s="343">
        <v>70</v>
      </c>
      <c r="AA4" s="343">
        <v>0</v>
      </c>
      <c r="AB4" s="343">
        <v>0</v>
      </c>
      <c r="AC4" s="343">
        <v>0</v>
      </c>
      <c r="AD4" s="343">
        <v>0</v>
      </c>
      <c r="AE4" s="343">
        <v>0</v>
      </c>
      <c r="AF4" s="343">
        <v>0</v>
      </c>
      <c r="AG4" s="343">
        <v>0</v>
      </c>
      <c r="AH4" s="343">
        <v>70</v>
      </c>
      <c r="AI4" s="343">
        <v>0</v>
      </c>
      <c r="AJ4" s="343">
        <v>0</v>
      </c>
      <c r="AK4" s="343">
        <v>0</v>
      </c>
      <c r="AL4" s="342" t="s">
        <v>1783</v>
      </c>
      <c r="AM4" s="342" t="s">
        <v>2455</v>
      </c>
      <c r="AN4" s="342" t="s">
        <v>2455</v>
      </c>
    </row>
    <row r="5" spans="1:40" ht="15" customHeight="1">
      <c r="A5" s="342" t="s">
        <v>1944</v>
      </c>
      <c r="B5" s="343">
        <v>0</v>
      </c>
      <c r="C5" s="343">
        <v>0</v>
      </c>
      <c r="D5" s="343">
        <v>3810</v>
      </c>
      <c r="E5" s="343">
        <v>0</v>
      </c>
      <c r="F5" s="343">
        <v>382</v>
      </c>
      <c r="G5" s="343">
        <v>0</v>
      </c>
      <c r="H5" s="343">
        <v>115</v>
      </c>
      <c r="I5" s="343">
        <v>0</v>
      </c>
      <c r="J5" s="343">
        <v>4307</v>
      </c>
      <c r="K5" s="343">
        <v>0</v>
      </c>
      <c r="L5" s="343">
        <v>456</v>
      </c>
      <c r="M5" s="343">
        <v>0</v>
      </c>
      <c r="N5" s="343">
        <v>0</v>
      </c>
      <c r="O5" s="343">
        <v>0</v>
      </c>
      <c r="P5" s="343">
        <v>0</v>
      </c>
      <c r="Q5" s="343">
        <v>0</v>
      </c>
      <c r="R5" s="343">
        <v>0</v>
      </c>
      <c r="S5" s="343">
        <v>0</v>
      </c>
      <c r="T5" s="343">
        <v>0</v>
      </c>
      <c r="U5" s="343">
        <v>0</v>
      </c>
      <c r="V5" s="343">
        <v>456</v>
      </c>
      <c r="W5" s="343">
        <v>0</v>
      </c>
      <c r="X5" s="343">
        <v>4763</v>
      </c>
      <c r="Y5" s="343">
        <v>0</v>
      </c>
      <c r="Z5" s="343">
        <v>498</v>
      </c>
      <c r="AA5" s="343">
        <v>0</v>
      </c>
      <c r="AB5" s="343">
        <v>0</v>
      </c>
      <c r="AC5" s="343">
        <v>0</v>
      </c>
      <c r="AD5" s="343">
        <v>0</v>
      </c>
      <c r="AE5" s="343">
        <v>0</v>
      </c>
      <c r="AF5" s="343">
        <v>0</v>
      </c>
      <c r="AG5" s="343">
        <v>0</v>
      </c>
      <c r="AH5" s="343">
        <v>498</v>
      </c>
      <c r="AI5" s="343">
        <v>0</v>
      </c>
      <c r="AJ5" s="343">
        <v>0</v>
      </c>
      <c r="AK5" s="343">
        <v>0</v>
      </c>
      <c r="AL5" s="342" t="s">
        <v>1942</v>
      </c>
      <c r="AM5" s="342" t="s">
        <v>2455</v>
      </c>
      <c r="AN5" s="342" t="s">
        <v>2455</v>
      </c>
    </row>
    <row r="6" spans="1:40" ht="15" customHeight="1">
      <c r="A6" s="342" t="s">
        <v>2103</v>
      </c>
      <c r="B6" s="343">
        <v>303</v>
      </c>
      <c r="C6" s="343">
        <v>0</v>
      </c>
      <c r="D6" s="343">
        <v>8720</v>
      </c>
      <c r="E6" s="343">
        <v>0</v>
      </c>
      <c r="F6" s="343">
        <v>993</v>
      </c>
      <c r="G6" s="343">
        <v>0</v>
      </c>
      <c r="H6" s="343">
        <v>10</v>
      </c>
      <c r="I6" s="343">
        <v>0</v>
      </c>
      <c r="J6" s="343">
        <v>10026</v>
      </c>
      <c r="K6" s="343">
        <v>0</v>
      </c>
      <c r="L6" s="343">
        <v>256</v>
      </c>
      <c r="M6" s="343">
        <v>0</v>
      </c>
      <c r="N6" s="343">
        <v>0</v>
      </c>
      <c r="O6" s="343">
        <v>0</v>
      </c>
      <c r="P6" s="343">
        <v>0</v>
      </c>
      <c r="Q6" s="343">
        <v>0</v>
      </c>
      <c r="R6" s="343">
        <v>0</v>
      </c>
      <c r="S6" s="343">
        <v>0</v>
      </c>
      <c r="T6" s="343">
        <v>0</v>
      </c>
      <c r="U6" s="343">
        <v>0</v>
      </c>
      <c r="V6" s="343">
        <v>256</v>
      </c>
      <c r="W6" s="343">
        <v>0</v>
      </c>
      <c r="X6" s="343">
        <v>10282</v>
      </c>
      <c r="Y6" s="343">
        <v>0</v>
      </c>
      <c r="Z6" s="343">
        <v>182</v>
      </c>
      <c r="AA6" s="343">
        <v>0</v>
      </c>
      <c r="AB6" s="343">
        <v>0</v>
      </c>
      <c r="AC6" s="343">
        <v>0</v>
      </c>
      <c r="AD6" s="343">
        <v>0</v>
      </c>
      <c r="AE6" s="343">
        <v>0</v>
      </c>
      <c r="AF6" s="343">
        <v>0</v>
      </c>
      <c r="AG6" s="343">
        <v>0</v>
      </c>
      <c r="AH6" s="343">
        <v>182</v>
      </c>
      <c r="AI6" s="343">
        <v>0</v>
      </c>
      <c r="AJ6" s="343">
        <v>0</v>
      </c>
      <c r="AK6" s="343">
        <v>0</v>
      </c>
      <c r="AL6" s="342" t="s">
        <v>2101</v>
      </c>
      <c r="AM6" s="342" t="s">
        <v>2455</v>
      </c>
      <c r="AN6" s="342" t="s">
        <v>2455</v>
      </c>
    </row>
    <row r="7" spans="1:40" ht="15" customHeight="1">
      <c r="A7" s="342" t="s">
        <v>1373</v>
      </c>
      <c r="B7" s="343">
        <v>0</v>
      </c>
      <c r="C7" s="343">
        <v>0</v>
      </c>
      <c r="D7" s="343">
        <v>6430</v>
      </c>
      <c r="E7" s="343">
        <v>2227</v>
      </c>
      <c r="F7" s="343">
        <v>86</v>
      </c>
      <c r="G7" s="343">
        <v>0</v>
      </c>
      <c r="H7" s="343">
        <v>0</v>
      </c>
      <c r="I7" s="343">
        <v>0</v>
      </c>
      <c r="J7" s="343">
        <v>6516</v>
      </c>
      <c r="K7" s="343">
        <v>2227</v>
      </c>
      <c r="L7" s="343">
        <v>250</v>
      </c>
      <c r="M7" s="343">
        <v>17</v>
      </c>
      <c r="N7" s="343">
        <v>0</v>
      </c>
      <c r="O7" s="343">
        <v>0</v>
      </c>
      <c r="P7" s="343">
        <v>0</v>
      </c>
      <c r="Q7" s="343">
        <v>0</v>
      </c>
      <c r="R7" s="343">
        <v>0</v>
      </c>
      <c r="S7" s="343">
        <v>0</v>
      </c>
      <c r="T7" s="343">
        <v>0</v>
      </c>
      <c r="U7" s="343">
        <v>0</v>
      </c>
      <c r="V7" s="343">
        <v>250</v>
      </c>
      <c r="W7" s="343">
        <v>17</v>
      </c>
      <c r="X7" s="343">
        <v>6766</v>
      </c>
      <c r="Y7" s="343">
        <v>2227</v>
      </c>
      <c r="Z7" s="343">
        <v>276</v>
      </c>
      <c r="AA7" s="343">
        <v>276</v>
      </c>
      <c r="AB7" s="343">
        <v>0</v>
      </c>
      <c r="AC7" s="343">
        <v>0</v>
      </c>
      <c r="AD7" s="343">
        <v>0</v>
      </c>
      <c r="AE7" s="343">
        <v>0</v>
      </c>
      <c r="AF7" s="343">
        <v>0</v>
      </c>
      <c r="AG7" s="343">
        <v>0</v>
      </c>
      <c r="AH7" s="343">
        <v>276</v>
      </c>
      <c r="AI7" s="343">
        <v>276</v>
      </c>
      <c r="AJ7" s="343">
        <v>0</v>
      </c>
      <c r="AK7" s="343">
        <v>0</v>
      </c>
      <c r="AL7" s="342" t="s">
        <v>1371</v>
      </c>
      <c r="AM7" s="342" t="s">
        <v>2455</v>
      </c>
      <c r="AN7" s="342" t="s">
        <v>2455</v>
      </c>
    </row>
    <row r="8" spans="1:40" ht="15" customHeight="1">
      <c r="A8" s="342" t="s">
        <v>1558</v>
      </c>
      <c r="B8" s="343">
        <v>17</v>
      </c>
      <c r="C8" s="343">
        <v>0</v>
      </c>
      <c r="D8" s="343">
        <v>8474</v>
      </c>
      <c r="E8" s="343">
        <v>0</v>
      </c>
      <c r="F8" s="343">
        <v>94</v>
      </c>
      <c r="G8" s="343">
        <v>0</v>
      </c>
      <c r="H8" s="343">
        <v>3</v>
      </c>
      <c r="I8" s="343">
        <v>0</v>
      </c>
      <c r="J8" s="343">
        <v>8588</v>
      </c>
      <c r="K8" s="343">
        <v>0</v>
      </c>
      <c r="L8" s="343">
        <v>181</v>
      </c>
      <c r="M8" s="343">
        <v>0</v>
      </c>
      <c r="N8" s="343">
        <v>0</v>
      </c>
      <c r="O8" s="343">
        <v>0</v>
      </c>
      <c r="P8" s="343">
        <v>0</v>
      </c>
      <c r="Q8" s="343">
        <v>0</v>
      </c>
      <c r="R8" s="343">
        <v>0</v>
      </c>
      <c r="S8" s="343">
        <v>0</v>
      </c>
      <c r="T8" s="343">
        <v>0</v>
      </c>
      <c r="U8" s="343">
        <v>0</v>
      </c>
      <c r="V8" s="343">
        <v>181</v>
      </c>
      <c r="W8" s="343">
        <v>0</v>
      </c>
      <c r="X8" s="343">
        <v>8769</v>
      </c>
      <c r="Y8" s="343">
        <v>0</v>
      </c>
      <c r="Z8" s="343">
        <v>11989</v>
      </c>
      <c r="AA8" s="343">
        <v>0</v>
      </c>
      <c r="AB8" s="343">
        <v>0</v>
      </c>
      <c r="AC8" s="343">
        <v>0</v>
      </c>
      <c r="AD8" s="343">
        <v>0</v>
      </c>
      <c r="AE8" s="343">
        <v>0</v>
      </c>
      <c r="AF8" s="343">
        <v>0</v>
      </c>
      <c r="AG8" s="343">
        <v>0</v>
      </c>
      <c r="AH8" s="343">
        <v>11989</v>
      </c>
      <c r="AI8" s="343">
        <v>0</v>
      </c>
      <c r="AJ8" s="343">
        <v>0</v>
      </c>
      <c r="AK8" s="343">
        <v>0</v>
      </c>
      <c r="AL8" s="342" t="s">
        <v>1556</v>
      </c>
      <c r="AM8" s="342" t="s">
        <v>2455</v>
      </c>
      <c r="AN8" s="342" t="s">
        <v>2455</v>
      </c>
    </row>
    <row r="9" spans="1:40" ht="15" customHeight="1">
      <c r="A9" s="342" t="s">
        <v>2226</v>
      </c>
      <c r="B9" s="343">
        <v>1577</v>
      </c>
      <c r="C9" s="343">
        <v>0</v>
      </c>
      <c r="D9" s="343">
        <v>2939</v>
      </c>
      <c r="E9" s="343">
        <v>0</v>
      </c>
      <c r="F9" s="343">
        <v>428</v>
      </c>
      <c r="G9" s="343">
        <v>0</v>
      </c>
      <c r="H9" s="343">
        <v>23</v>
      </c>
      <c r="I9" s="343">
        <v>0</v>
      </c>
      <c r="J9" s="343">
        <v>4967</v>
      </c>
      <c r="K9" s="343">
        <v>0</v>
      </c>
      <c r="L9" s="343">
        <v>453</v>
      </c>
      <c r="M9" s="343">
        <v>0</v>
      </c>
      <c r="N9" s="343">
        <v>0</v>
      </c>
      <c r="O9" s="343">
        <v>0</v>
      </c>
      <c r="P9" s="343">
        <v>23166</v>
      </c>
      <c r="Q9" s="343">
        <v>0</v>
      </c>
      <c r="R9" s="343">
        <v>0</v>
      </c>
      <c r="S9" s="343">
        <v>0</v>
      </c>
      <c r="T9" s="343">
        <v>0</v>
      </c>
      <c r="U9" s="343">
        <v>0</v>
      </c>
      <c r="V9" s="343">
        <v>23619</v>
      </c>
      <c r="W9" s="343">
        <v>0</v>
      </c>
      <c r="X9" s="343">
        <v>28586</v>
      </c>
      <c r="Y9" s="343">
        <v>0</v>
      </c>
      <c r="Z9" s="343">
        <v>1834</v>
      </c>
      <c r="AA9" s="343">
        <v>0</v>
      </c>
      <c r="AB9" s="343">
        <v>0</v>
      </c>
      <c r="AC9" s="343">
        <v>0</v>
      </c>
      <c r="AD9" s="343">
        <v>0</v>
      </c>
      <c r="AE9" s="343">
        <v>0</v>
      </c>
      <c r="AF9" s="343">
        <v>0</v>
      </c>
      <c r="AG9" s="343">
        <v>0</v>
      </c>
      <c r="AH9" s="343">
        <v>1834</v>
      </c>
      <c r="AI9" s="343">
        <v>0</v>
      </c>
      <c r="AJ9" s="343">
        <v>0</v>
      </c>
      <c r="AK9" s="343">
        <v>0</v>
      </c>
      <c r="AL9" s="342" t="s">
        <v>2224</v>
      </c>
      <c r="AM9" s="342" t="s">
        <v>2455</v>
      </c>
      <c r="AN9" s="342" t="s">
        <v>2455</v>
      </c>
    </row>
    <row r="10" spans="1:40" ht="15" customHeight="1">
      <c r="A10" s="342" t="s">
        <v>1197</v>
      </c>
      <c r="B10" s="343">
        <v>0</v>
      </c>
      <c r="C10" s="343">
        <v>0</v>
      </c>
      <c r="D10" s="343">
        <v>1138</v>
      </c>
      <c r="E10" s="343">
        <v>0</v>
      </c>
      <c r="F10" s="343">
        <v>57</v>
      </c>
      <c r="G10" s="343">
        <v>0</v>
      </c>
      <c r="H10" s="343">
        <v>2</v>
      </c>
      <c r="I10" s="343">
        <v>0</v>
      </c>
      <c r="J10" s="343">
        <v>1197</v>
      </c>
      <c r="K10" s="343">
        <v>0</v>
      </c>
      <c r="L10" s="343">
        <v>234</v>
      </c>
      <c r="M10" s="343">
        <v>0</v>
      </c>
      <c r="N10" s="343">
        <v>0</v>
      </c>
      <c r="O10" s="343">
        <v>0</v>
      </c>
      <c r="P10" s="343">
        <v>0</v>
      </c>
      <c r="Q10" s="343">
        <v>0</v>
      </c>
      <c r="R10" s="343">
        <v>0</v>
      </c>
      <c r="S10" s="343">
        <v>0</v>
      </c>
      <c r="T10" s="343">
        <v>0</v>
      </c>
      <c r="U10" s="343">
        <v>0</v>
      </c>
      <c r="V10" s="343">
        <v>234</v>
      </c>
      <c r="W10" s="343">
        <v>0</v>
      </c>
      <c r="X10" s="343">
        <v>1431</v>
      </c>
      <c r="Y10" s="343">
        <v>0</v>
      </c>
      <c r="Z10" s="343">
        <v>1038</v>
      </c>
      <c r="AA10" s="343">
        <v>0</v>
      </c>
      <c r="AB10" s="343">
        <v>0</v>
      </c>
      <c r="AC10" s="343">
        <v>0</v>
      </c>
      <c r="AD10" s="343">
        <v>0</v>
      </c>
      <c r="AE10" s="343">
        <v>0</v>
      </c>
      <c r="AF10" s="343">
        <v>0</v>
      </c>
      <c r="AG10" s="343">
        <v>0</v>
      </c>
      <c r="AH10" s="343">
        <v>1038</v>
      </c>
      <c r="AI10" s="343">
        <v>0</v>
      </c>
      <c r="AJ10" s="343">
        <v>0</v>
      </c>
      <c r="AK10" s="343">
        <v>0</v>
      </c>
      <c r="AL10" s="342" t="s">
        <v>1195</v>
      </c>
      <c r="AM10" s="342" t="s">
        <v>2455</v>
      </c>
      <c r="AN10" s="342" t="s">
        <v>2455</v>
      </c>
    </row>
    <row r="11" spans="1:40" ht="15" customHeight="1">
      <c r="A11" s="342" t="s">
        <v>1200</v>
      </c>
      <c r="B11" s="343">
        <v>742</v>
      </c>
      <c r="C11" s="343">
        <v>0</v>
      </c>
      <c r="D11" s="343">
        <v>16414</v>
      </c>
      <c r="E11" s="343">
        <v>1784</v>
      </c>
      <c r="F11" s="343">
        <v>289</v>
      </c>
      <c r="G11" s="343">
        <v>0</v>
      </c>
      <c r="H11" s="343">
        <v>368</v>
      </c>
      <c r="I11" s="343">
        <v>0</v>
      </c>
      <c r="J11" s="343">
        <v>17813</v>
      </c>
      <c r="K11" s="343">
        <v>1784</v>
      </c>
      <c r="L11" s="343">
        <v>274</v>
      </c>
      <c r="M11" s="343">
        <v>274</v>
      </c>
      <c r="N11" s="343">
        <v>0</v>
      </c>
      <c r="O11" s="343">
        <v>0</v>
      </c>
      <c r="P11" s="343">
        <v>9</v>
      </c>
      <c r="Q11" s="343">
        <v>9</v>
      </c>
      <c r="R11" s="343">
        <v>0</v>
      </c>
      <c r="S11" s="343">
        <v>0</v>
      </c>
      <c r="T11" s="343">
        <v>0</v>
      </c>
      <c r="U11" s="343">
        <v>0</v>
      </c>
      <c r="V11" s="343">
        <v>283</v>
      </c>
      <c r="W11" s="343">
        <v>283</v>
      </c>
      <c r="X11" s="343">
        <v>18096</v>
      </c>
      <c r="Y11" s="343">
        <v>1784</v>
      </c>
      <c r="Z11" s="343">
        <v>30</v>
      </c>
      <c r="AA11" s="343">
        <v>0</v>
      </c>
      <c r="AB11" s="343">
        <v>0</v>
      </c>
      <c r="AC11" s="343">
        <v>0</v>
      </c>
      <c r="AD11" s="343">
        <v>15</v>
      </c>
      <c r="AE11" s="343">
        <v>15</v>
      </c>
      <c r="AF11" s="343">
        <v>0</v>
      </c>
      <c r="AG11" s="343">
        <v>0</v>
      </c>
      <c r="AH11" s="343">
        <v>45</v>
      </c>
      <c r="AI11" s="343">
        <v>15</v>
      </c>
      <c r="AJ11" s="343">
        <v>0</v>
      </c>
      <c r="AK11" s="343">
        <v>0</v>
      </c>
      <c r="AL11" s="342" t="s">
        <v>1198</v>
      </c>
      <c r="AM11" s="342" t="s">
        <v>2455</v>
      </c>
      <c r="AN11" s="342" t="s">
        <v>2455</v>
      </c>
    </row>
    <row r="12" spans="1:40" ht="15" customHeight="1">
      <c r="A12" s="342" t="s">
        <v>1669</v>
      </c>
      <c r="B12" s="343">
        <v>269</v>
      </c>
      <c r="C12" s="343">
        <v>269</v>
      </c>
      <c r="D12" s="343">
        <v>19246</v>
      </c>
      <c r="E12" s="343">
        <v>5631</v>
      </c>
      <c r="F12" s="343">
        <v>326</v>
      </c>
      <c r="G12" s="343">
        <v>107</v>
      </c>
      <c r="H12" s="343">
        <v>959</v>
      </c>
      <c r="I12" s="343">
        <v>0</v>
      </c>
      <c r="J12" s="343">
        <v>20800</v>
      </c>
      <c r="K12" s="343">
        <v>6007</v>
      </c>
      <c r="L12" s="343">
        <v>1512</v>
      </c>
      <c r="M12" s="343">
        <v>0</v>
      </c>
      <c r="N12" s="343">
        <v>0</v>
      </c>
      <c r="O12" s="343">
        <v>0</v>
      </c>
      <c r="P12" s="343">
        <v>0</v>
      </c>
      <c r="Q12" s="343">
        <v>0</v>
      </c>
      <c r="R12" s="343">
        <v>0</v>
      </c>
      <c r="S12" s="343">
        <v>0</v>
      </c>
      <c r="T12" s="343">
        <v>0</v>
      </c>
      <c r="U12" s="343">
        <v>0</v>
      </c>
      <c r="V12" s="343">
        <v>1512</v>
      </c>
      <c r="W12" s="343">
        <v>0</v>
      </c>
      <c r="X12" s="343">
        <v>22312</v>
      </c>
      <c r="Y12" s="343">
        <v>6007</v>
      </c>
      <c r="Z12" s="343">
        <v>1650</v>
      </c>
      <c r="AA12" s="343">
        <v>1554</v>
      </c>
      <c r="AB12" s="343">
        <v>0</v>
      </c>
      <c r="AC12" s="343">
        <v>0</v>
      </c>
      <c r="AD12" s="343">
        <v>157</v>
      </c>
      <c r="AE12" s="343">
        <v>0</v>
      </c>
      <c r="AF12" s="343">
        <v>0</v>
      </c>
      <c r="AG12" s="343">
        <v>0</v>
      </c>
      <c r="AH12" s="343">
        <v>1807</v>
      </c>
      <c r="AI12" s="343">
        <v>1554</v>
      </c>
      <c r="AJ12" s="343">
        <v>0</v>
      </c>
      <c r="AK12" s="343">
        <v>0</v>
      </c>
      <c r="AL12" s="342" t="s">
        <v>1667</v>
      </c>
      <c r="AM12" s="342" t="s">
        <v>2455</v>
      </c>
      <c r="AN12" s="342" t="s">
        <v>2455</v>
      </c>
    </row>
    <row r="13" spans="1:40" ht="15" customHeight="1">
      <c r="A13" s="342" t="s">
        <v>1456</v>
      </c>
      <c r="B13" s="343">
        <v>3870</v>
      </c>
      <c r="C13" s="343">
        <v>3869</v>
      </c>
      <c r="D13" s="343">
        <v>10997</v>
      </c>
      <c r="E13" s="343">
        <v>3904</v>
      </c>
      <c r="F13" s="343">
        <v>524</v>
      </c>
      <c r="G13" s="343">
        <v>0</v>
      </c>
      <c r="H13" s="343">
        <v>0</v>
      </c>
      <c r="I13" s="343">
        <v>0</v>
      </c>
      <c r="J13" s="343">
        <v>15391</v>
      </c>
      <c r="K13" s="343">
        <v>7773</v>
      </c>
      <c r="L13" s="343">
        <v>999</v>
      </c>
      <c r="M13" s="343">
        <v>0</v>
      </c>
      <c r="N13" s="343">
        <v>0</v>
      </c>
      <c r="O13" s="343">
        <v>0</v>
      </c>
      <c r="P13" s="343">
        <v>0</v>
      </c>
      <c r="Q13" s="343">
        <v>0</v>
      </c>
      <c r="R13" s="343">
        <v>0</v>
      </c>
      <c r="S13" s="343">
        <v>0</v>
      </c>
      <c r="T13" s="343">
        <v>0</v>
      </c>
      <c r="U13" s="343">
        <v>0</v>
      </c>
      <c r="V13" s="343">
        <v>999</v>
      </c>
      <c r="W13" s="343">
        <v>0</v>
      </c>
      <c r="X13" s="343">
        <v>16390</v>
      </c>
      <c r="Y13" s="343">
        <v>7773</v>
      </c>
      <c r="Z13" s="343">
        <v>2059</v>
      </c>
      <c r="AA13" s="343">
        <v>1130</v>
      </c>
      <c r="AB13" s="343">
        <v>0</v>
      </c>
      <c r="AC13" s="343">
        <v>0</v>
      </c>
      <c r="AD13" s="343">
        <v>35</v>
      </c>
      <c r="AE13" s="343">
        <v>0</v>
      </c>
      <c r="AF13" s="343">
        <v>0</v>
      </c>
      <c r="AG13" s="343">
        <v>0</v>
      </c>
      <c r="AH13" s="343">
        <v>2094</v>
      </c>
      <c r="AI13" s="343">
        <v>1130</v>
      </c>
      <c r="AJ13" s="343">
        <v>0</v>
      </c>
      <c r="AK13" s="343">
        <v>0</v>
      </c>
      <c r="AL13" s="342" t="s">
        <v>1454</v>
      </c>
      <c r="AM13" s="342" t="s">
        <v>2455</v>
      </c>
      <c r="AN13" s="342" t="s">
        <v>2455</v>
      </c>
    </row>
    <row r="14" spans="1:40" ht="15" customHeight="1">
      <c r="A14" s="342" t="s">
        <v>1827</v>
      </c>
      <c r="B14" s="343">
        <v>1073</v>
      </c>
      <c r="C14" s="343">
        <v>0</v>
      </c>
      <c r="D14" s="343">
        <v>3775</v>
      </c>
      <c r="E14" s="343">
        <v>0</v>
      </c>
      <c r="F14" s="343">
        <v>25</v>
      </c>
      <c r="G14" s="343">
        <v>0</v>
      </c>
      <c r="H14" s="343">
        <v>21</v>
      </c>
      <c r="I14" s="343">
        <v>0</v>
      </c>
      <c r="J14" s="343">
        <v>4894</v>
      </c>
      <c r="K14" s="343">
        <v>0</v>
      </c>
      <c r="L14" s="343">
        <v>441</v>
      </c>
      <c r="M14" s="343">
        <v>0</v>
      </c>
      <c r="N14" s="343">
        <v>0</v>
      </c>
      <c r="O14" s="343">
        <v>0</v>
      </c>
      <c r="P14" s="343">
        <v>0</v>
      </c>
      <c r="Q14" s="343">
        <v>0</v>
      </c>
      <c r="R14" s="343">
        <v>0</v>
      </c>
      <c r="S14" s="343">
        <v>0</v>
      </c>
      <c r="T14" s="343">
        <v>0</v>
      </c>
      <c r="U14" s="343">
        <v>0</v>
      </c>
      <c r="V14" s="343">
        <v>441</v>
      </c>
      <c r="W14" s="343">
        <v>0</v>
      </c>
      <c r="X14" s="343">
        <v>5335</v>
      </c>
      <c r="Y14" s="343">
        <v>0</v>
      </c>
      <c r="Z14" s="343">
        <v>902</v>
      </c>
      <c r="AA14" s="343">
        <v>0</v>
      </c>
      <c r="AB14" s="343">
        <v>0</v>
      </c>
      <c r="AC14" s="343">
        <v>0</v>
      </c>
      <c r="AD14" s="343">
        <v>10</v>
      </c>
      <c r="AE14" s="343">
        <v>0</v>
      </c>
      <c r="AF14" s="343">
        <v>0</v>
      </c>
      <c r="AG14" s="343">
        <v>0</v>
      </c>
      <c r="AH14" s="343">
        <v>912</v>
      </c>
      <c r="AI14" s="343">
        <v>0</v>
      </c>
      <c r="AJ14" s="343">
        <v>0</v>
      </c>
      <c r="AK14" s="343">
        <v>0</v>
      </c>
      <c r="AL14" s="342" t="s">
        <v>1825</v>
      </c>
      <c r="AM14" s="342" t="s">
        <v>2455</v>
      </c>
      <c r="AN14" s="342" t="s">
        <v>2455</v>
      </c>
    </row>
    <row r="15" spans="1:40" ht="15" customHeight="1">
      <c r="A15" s="342" t="s">
        <v>1836</v>
      </c>
      <c r="B15" s="343">
        <v>0</v>
      </c>
      <c r="C15" s="343">
        <v>0</v>
      </c>
      <c r="D15" s="343">
        <v>5837</v>
      </c>
      <c r="E15" s="343">
        <v>0</v>
      </c>
      <c r="F15" s="343">
        <v>483</v>
      </c>
      <c r="G15" s="343">
        <v>0</v>
      </c>
      <c r="H15" s="343">
        <v>10</v>
      </c>
      <c r="I15" s="343">
        <v>0</v>
      </c>
      <c r="J15" s="343">
        <v>6330</v>
      </c>
      <c r="K15" s="343">
        <v>0</v>
      </c>
      <c r="L15" s="343">
        <v>888</v>
      </c>
      <c r="M15" s="343">
        <v>0</v>
      </c>
      <c r="N15" s="343">
        <v>0</v>
      </c>
      <c r="O15" s="343">
        <v>0</v>
      </c>
      <c r="P15" s="343">
        <v>0</v>
      </c>
      <c r="Q15" s="343">
        <v>0</v>
      </c>
      <c r="R15" s="343">
        <v>0</v>
      </c>
      <c r="S15" s="343">
        <v>0</v>
      </c>
      <c r="T15" s="343">
        <v>0</v>
      </c>
      <c r="U15" s="343">
        <v>0</v>
      </c>
      <c r="V15" s="343">
        <v>888</v>
      </c>
      <c r="W15" s="343">
        <v>0</v>
      </c>
      <c r="X15" s="343">
        <v>7218</v>
      </c>
      <c r="Y15" s="343">
        <v>0</v>
      </c>
      <c r="Z15" s="343">
        <v>33</v>
      </c>
      <c r="AA15" s="343">
        <v>0</v>
      </c>
      <c r="AB15" s="343">
        <v>0</v>
      </c>
      <c r="AC15" s="343">
        <v>0</v>
      </c>
      <c r="AD15" s="343">
        <v>17</v>
      </c>
      <c r="AE15" s="343">
        <v>0</v>
      </c>
      <c r="AF15" s="343">
        <v>0</v>
      </c>
      <c r="AG15" s="343">
        <v>0</v>
      </c>
      <c r="AH15" s="343">
        <v>50</v>
      </c>
      <c r="AI15" s="343">
        <v>0</v>
      </c>
      <c r="AJ15" s="343">
        <v>0</v>
      </c>
      <c r="AK15" s="343">
        <v>0</v>
      </c>
      <c r="AL15" s="342" t="s">
        <v>1834</v>
      </c>
      <c r="AM15" s="342" t="s">
        <v>2455</v>
      </c>
      <c r="AN15" s="342" t="s">
        <v>2455</v>
      </c>
    </row>
    <row r="16" spans="1:40" ht="15" customHeight="1">
      <c r="A16" s="342" t="s">
        <v>2355</v>
      </c>
      <c r="B16" s="343">
        <v>2531</v>
      </c>
      <c r="C16" s="343">
        <v>2531</v>
      </c>
      <c r="D16" s="343">
        <v>8927</v>
      </c>
      <c r="E16" s="343">
        <v>2750</v>
      </c>
      <c r="F16" s="343">
        <v>439</v>
      </c>
      <c r="G16" s="343">
        <v>4</v>
      </c>
      <c r="H16" s="343">
        <v>0</v>
      </c>
      <c r="I16" s="343">
        <v>0</v>
      </c>
      <c r="J16" s="343">
        <v>11897</v>
      </c>
      <c r="K16" s="343">
        <v>5285</v>
      </c>
      <c r="L16" s="343">
        <v>2754</v>
      </c>
      <c r="M16" s="343">
        <v>0</v>
      </c>
      <c r="N16" s="343">
        <v>0</v>
      </c>
      <c r="O16" s="343">
        <v>0</v>
      </c>
      <c r="P16" s="343">
        <v>0</v>
      </c>
      <c r="Q16" s="343">
        <v>0</v>
      </c>
      <c r="R16" s="343">
        <v>0</v>
      </c>
      <c r="S16" s="343">
        <v>0</v>
      </c>
      <c r="T16" s="343">
        <v>0</v>
      </c>
      <c r="U16" s="343">
        <v>0</v>
      </c>
      <c r="V16" s="343">
        <v>2754</v>
      </c>
      <c r="W16" s="343">
        <v>0</v>
      </c>
      <c r="X16" s="343">
        <v>14651</v>
      </c>
      <c r="Y16" s="343">
        <v>5285</v>
      </c>
      <c r="Z16" s="343">
        <v>2617</v>
      </c>
      <c r="AA16" s="343">
        <v>2617</v>
      </c>
      <c r="AB16" s="343">
        <v>0</v>
      </c>
      <c r="AC16" s="343">
        <v>0</v>
      </c>
      <c r="AD16" s="343">
        <v>0</v>
      </c>
      <c r="AE16" s="343">
        <v>0</v>
      </c>
      <c r="AF16" s="343">
        <v>0</v>
      </c>
      <c r="AG16" s="343">
        <v>0</v>
      </c>
      <c r="AH16" s="343">
        <v>2617</v>
      </c>
      <c r="AI16" s="343">
        <v>2617</v>
      </c>
      <c r="AJ16" s="343">
        <v>0</v>
      </c>
      <c r="AK16" s="343">
        <v>0</v>
      </c>
      <c r="AL16" s="342" t="s">
        <v>2353</v>
      </c>
      <c r="AM16" s="342" t="s">
        <v>2455</v>
      </c>
      <c r="AN16" s="342" t="s">
        <v>2455</v>
      </c>
    </row>
    <row r="17" spans="1:40" ht="15" customHeight="1">
      <c r="A17" s="342" t="s">
        <v>1383</v>
      </c>
      <c r="B17" s="343">
        <v>0</v>
      </c>
      <c r="C17" s="343">
        <v>0</v>
      </c>
      <c r="D17" s="343">
        <v>10001</v>
      </c>
      <c r="E17" s="343">
        <v>-143</v>
      </c>
      <c r="F17" s="343">
        <v>0</v>
      </c>
      <c r="G17" s="343">
        <v>0</v>
      </c>
      <c r="H17" s="343">
        <v>0</v>
      </c>
      <c r="I17" s="343">
        <v>0</v>
      </c>
      <c r="J17" s="343">
        <v>10001</v>
      </c>
      <c r="K17" s="343">
        <v>-143</v>
      </c>
      <c r="L17" s="343">
        <v>0</v>
      </c>
      <c r="M17" s="343">
        <v>0</v>
      </c>
      <c r="N17" s="343">
        <v>0</v>
      </c>
      <c r="O17" s="343">
        <v>0</v>
      </c>
      <c r="P17" s="343">
        <v>0</v>
      </c>
      <c r="Q17" s="343">
        <v>0</v>
      </c>
      <c r="R17" s="343">
        <v>0</v>
      </c>
      <c r="S17" s="343">
        <v>0</v>
      </c>
      <c r="T17" s="343">
        <v>0</v>
      </c>
      <c r="U17" s="343">
        <v>0</v>
      </c>
      <c r="V17" s="343">
        <v>0</v>
      </c>
      <c r="W17" s="343">
        <v>0</v>
      </c>
      <c r="X17" s="343">
        <v>10001</v>
      </c>
      <c r="Y17" s="343">
        <v>-143</v>
      </c>
      <c r="Z17" s="343">
        <v>1515</v>
      </c>
      <c r="AA17" s="343">
        <v>1515</v>
      </c>
      <c r="AB17" s="343">
        <v>0</v>
      </c>
      <c r="AC17" s="343">
        <v>0</v>
      </c>
      <c r="AD17" s="343">
        <v>0</v>
      </c>
      <c r="AE17" s="343">
        <v>0</v>
      </c>
      <c r="AF17" s="343">
        <v>0</v>
      </c>
      <c r="AG17" s="343">
        <v>0</v>
      </c>
      <c r="AH17" s="343">
        <v>1515</v>
      </c>
      <c r="AI17" s="343">
        <v>1515</v>
      </c>
      <c r="AJ17" s="343">
        <v>0</v>
      </c>
      <c r="AK17" s="343">
        <v>0</v>
      </c>
      <c r="AL17" s="342" t="s">
        <v>1381</v>
      </c>
      <c r="AM17" s="342" t="s">
        <v>2455</v>
      </c>
      <c r="AN17" s="342" t="s">
        <v>2455</v>
      </c>
    </row>
    <row r="18" spans="1:40" ht="15" customHeight="1">
      <c r="A18" s="342" t="s">
        <v>1704</v>
      </c>
      <c r="B18" s="343">
        <v>3319</v>
      </c>
      <c r="C18" s="343">
        <v>3319</v>
      </c>
      <c r="D18" s="343">
        <v>13734</v>
      </c>
      <c r="E18" s="343">
        <v>0</v>
      </c>
      <c r="F18" s="343">
        <v>299</v>
      </c>
      <c r="G18" s="343">
        <v>0</v>
      </c>
      <c r="H18" s="343">
        <v>2</v>
      </c>
      <c r="I18" s="343">
        <v>0</v>
      </c>
      <c r="J18" s="343">
        <v>17354</v>
      </c>
      <c r="K18" s="343">
        <v>3319</v>
      </c>
      <c r="L18" s="343">
        <v>5793</v>
      </c>
      <c r="M18" s="343">
        <v>0</v>
      </c>
      <c r="N18" s="343">
        <v>0</v>
      </c>
      <c r="O18" s="343">
        <v>0</v>
      </c>
      <c r="P18" s="343">
        <v>0</v>
      </c>
      <c r="Q18" s="343">
        <v>0</v>
      </c>
      <c r="R18" s="343">
        <v>0</v>
      </c>
      <c r="S18" s="343">
        <v>0</v>
      </c>
      <c r="T18" s="343">
        <v>0</v>
      </c>
      <c r="U18" s="343">
        <v>0</v>
      </c>
      <c r="V18" s="343">
        <v>5793</v>
      </c>
      <c r="W18" s="343">
        <v>0</v>
      </c>
      <c r="X18" s="343">
        <v>23147</v>
      </c>
      <c r="Y18" s="343">
        <v>3319</v>
      </c>
      <c r="Z18" s="343">
        <v>10500</v>
      </c>
      <c r="AA18" s="343">
        <v>0</v>
      </c>
      <c r="AB18" s="343">
        <v>0</v>
      </c>
      <c r="AC18" s="343">
        <v>0</v>
      </c>
      <c r="AD18" s="343">
        <v>0</v>
      </c>
      <c r="AE18" s="343">
        <v>0</v>
      </c>
      <c r="AF18" s="343">
        <v>0</v>
      </c>
      <c r="AG18" s="343">
        <v>0</v>
      </c>
      <c r="AH18" s="343">
        <v>10500</v>
      </c>
      <c r="AI18" s="343">
        <v>0</v>
      </c>
      <c r="AJ18" s="343">
        <v>0</v>
      </c>
      <c r="AK18" s="343">
        <v>0</v>
      </c>
      <c r="AL18" s="342" t="s">
        <v>1702</v>
      </c>
      <c r="AM18" s="342" t="s">
        <v>2455</v>
      </c>
      <c r="AN18" s="342" t="s">
        <v>2455</v>
      </c>
    </row>
    <row r="19" spans="1:40" ht="15" customHeight="1">
      <c r="A19" s="342" t="s">
        <v>1986</v>
      </c>
      <c r="B19" s="343">
        <v>0</v>
      </c>
      <c r="C19" s="343">
        <v>0</v>
      </c>
      <c r="D19" s="343">
        <v>111</v>
      </c>
      <c r="E19" s="343">
        <v>0</v>
      </c>
      <c r="F19" s="343">
        <v>164</v>
      </c>
      <c r="G19" s="343">
        <v>0</v>
      </c>
      <c r="H19" s="343">
        <v>0</v>
      </c>
      <c r="I19" s="343">
        <v>0</v>
      </c>
      <c r="J19" s="343">
        <v>275</v>
      </c>
      <c r="K19" s="343">
        <v>0</v>
      </c>
      <c r="L19" s="343">
        <v>161</v>
      </c>
      <c r="M19" s="343">
        <v>0</v>
      </c>
      <c r="N19" s="343">
        <v>0</v>
      </c>
      <c r="O19" s="343">
        <v>0</v>
      </c>
      <c r="P19" s="343">
        <v>0</v>
      </c>
      <c r="Q19" s="343">
        <v>0</v>
      </c>
      <c r="R19" s="343">
        <v>0</v>
      </c>
      <c r="S19" s="343">
        <v>0</v>
      </c>
      <c r="T19" s="343">
        <v>0</v>
      </c>
      <c r="U19" s="343">
        <v>0</v>
      </c>
      <c r="V19" s="343">
        <v>161</v>
      </c>
      <c r="W19" s="343">
        <v>0</v>
      </c>
      <c r="X19" s="343">
        <v>436</v>
      </c>
      <c r="Y19" s="343">
        <v>0</v>
      </c>
      <c r="Z19" s="343">
        <v>0</v>
      </c>
      <c r="AA19" s="343">
        <v>0</v>
      </c>
      <c r="AB19" s="343">
        <v>0</v>
      </c>
      <c r="AC19" s="343">
        <v>0</v>
      </c>
      <c r="AD19" s="343">
        <v>0</v>
      </c>
      <c r="AE19" s="343">
        <v>0</v>
      </c>
      <c r="AF19" s="343">
        <v>0</v>
      </c>
      <c r="AG19" s="343">
        <v>0</v>
      </c>
      <c r="AH19" s="343">
        <v>0</v>
      </c>
      <c r="AI19" s="343">
        <v>0</v>
      </c>
      <c r="AJ19" s="343">
        <v>0</v>
      </c>
      <c r="AK19" s="343">
        <v>0</v>
      </c>
      <c r="AL19" s="342" t="s">
        <v>1984</v>
      </c>
      <c r="AM19" s="342" t="s">
        <v>2455</v>
      </c>
      <c r="AN19" s="342" t="s">
        <v>2455</v>
      </c>
    </row>
    <row r="20" spans="1:40" ht="15" customHeight="1">
      <c r="A20" s="342" t="s">
        <v>1893</v>
      </c>
      <c r="B20" s="343">
        <v>0</v>
      </c>
      <c r="C20" s="343">
        <v>0</v>
      </c>
      <c r="D20" s="343">
        <v>11660</v>
      </c>
      <c r="E20" s="343">
        <v>3240</v>
      </c>
      <c r="F20" s="343">
        <v>3894</v>
      </c>
      <c r="G20" s="343">
        <v>-19</v>
      </c>
      <c r="H20" s="343">
        <v>210</v>
      </c>
      <c r="I20" s="343">
        <v>0</v>
      </c>
      <c r="J20" s="343">
        <v>15764</v>
      </c>
      <c r="K20" s="343">
        <v>3221</v>
      </c>
      <c r="L20" s="343">
        <v>1405</v>
      </c>
      <c r="M20" s="343">
        <v>0</v>
      </c>
      <c r="N20" s="343">
        <v>859</v>
      </c>
      <c r="O20" s="343">
        <v>0</v>
      </c>
      <c r="P20" s="343">
        <v>0</v>
      </c>
      <c r="Q20" s="343">
        <v>0</v>
      </c>
      <c r="R20" s="343">
        <v>0</v>
      </c>
      <c r="S20" s="343">
        <v>0</v>
      </c>
      <c r="T20" s="343">
        <v>438</v>
      </c>
      <c r="U20" s="343">
        <v>0</v>
      </c>
      <c r="V20" s="343">
        <v>1843</v>
      </c>
      <c r="W20" s="343">
        <v>0</v>
      </c>
      <c r="X20" s="343">
        <v>17607</v>
      </c>
      <c r="Y20" s="343">
        <v>3221</v>
      </c>
      <c r="Z20" s="343">
        <v>8561</v>
      </c>
      <c r="AA20" s="343">
        <v>4396</v>
      </c>
      <c r="AB20" s="343">
        <v>0</v>
      </c>
      <c r="AC20" s="343">
        <v>0</v>
      </c>
      <c r="AD20" s="343">
        <v>268</v>
      </c>
      <c r="AE20" s="343">
        <v>0</v>
      </c>
      <c r="AF20" s="343">
        <v>0</v>
      </c>
      <c r="AG20" s="343">
        <v>0</v>
      </c>
      <c r="AH20" s="343">
        <v>8829</v>
      </c>
      <c r="AI20" s="343">
        <v>4396</v>
      </c>
      <c r="AJ20" s="343">
        <v>0</v>
      </c>
      <c r="AK20" s="343">
        <v>0</v>
      </c>
      <c r="AL20" s="342" t="s">
        <v>1891</v>
      </c>
      <c r="AM20" s="342" t="s">
        <v>2455</v>
      </c>
      <c r="AN20" s="342" t="s">
        <v>2455</v>
      </c>
    </row>
    <row r="21" spans="1:40" ht="15" customHeight="1">
      <c r="A21" s="342" t="s">
        <v>1603</v>
      </c>
      <c r="B21" s="343">
        <v>0</v>
      </c>
      <c r="C21" s="343">
        <v>0</v>
      </c>
      <c r="D21" s="343">
        <v>4642</v>
      </c>
      <c r="E21" s="343">
        <v>0</v>
      </c>
      <c r="F21" s="343">
        <v>27</v>
      </c>
      <c r="G21" s="343">
        <v>0</v>
      </c>
      <c r="H21" s="343">
        <v>1</v>
      </c>
      <c r="I21" s="343">
        <v>0</v>
      </c>
      <c r="J21" s="343">
        <v>4670</v>
      </c>
      <c r="K21" s="343">
        <v>0</v>
      </c>
      <c r="L21" s="343">
        <v>729</v>
      </c>
      <c r="M21" s="343">
        <v>0</v>
      </c>
      <c r="N21" s="343">
        <v>0</v>
      </c>
      <c r="O21" s="343">
        <v>0</v>
      </c>
      <c r="P21" s="343">
        <v>0</v>
      </c>
      <c r="Q21" s="343">
        <v>0</v>
      </c>
      <c r="R21" s="343">
        <v>0</v>
      </c>
      <c r="S21" s="343">
        <v>0</v>
      </c>
      <c r="T21" s="343">
        <v>0</v>
      </c>
      <c r="U21" s="343">
        <v>0</v>
      </c>
      <c r="V21" s="343">
        <v>729</v>
      </c>
      <c r="W21" s="343">
        <v>0</v>
      </c>
      <c r="X21" s="343">
        <v>5399</v>
      </c>
      <c r="Y21" s="343">
        <v>0</v>
      </c>
      <c r="Z21" s="343">
        <v>303</v>
      </c>
      <c r="AA21" s="343">
        <v>0</v>
      </c>
      <c r="AB21" s="343">
        <v>0</v>
      </c>
      <c r="AC21" s="343">
        <v>0</v>
      </c>
      <c r="AD21" s="343">
        <v>0</v>
      </c>
      <c r="AE21" s="343">
        <v>0</v>
      </c>
      <c r="AF21" s="343">
        <v>0</v>
      </c>
      <c r="AG21" s="343">
        <v>0</v>
      </c>
      <c r="AH21" s="343">
        <v>303</v>
      </c>
      <c r="AI21" s="343">
        <v>0</v>
      </c>
      <c r="AJ21" s="343">
        <v>0</v>
      </c>
      <c r="AK21" s="343">
        <v>0</v>
      </c>
      <c r="AL21" s="342" t="s">
        <v>1601</v>
      </c>
      <c r="AM21" s="342" t="s">
        <v>2455</v>
      </c>
      <c r="AN21" s="342" t="s">
        <v>2455</v>
      </c>
    </row>
    <row r="22" spans="1:40" ht="15" customHeight="1">
      <c r="A22" s="342" t="s">
        <v>2160</v>
      </c>
      <c r="B22" s="343">
        <v>90</v>
      </c>
      <c r="C22" s="343">
        <v>0</v>
      </c>
      <c r="D22" s="343">
        <v>9123</v>
      </c>
      <c r="E22" s="343">
        <v>0</v>
      </c>
      <c r="F22" s="343">
        <v>164</v>
      </c>
      <c r="G22" s="343">
        <v>0</v>
      </c>
      <c r="H22" s="343">
        <v>69</v>
      </c>
      <c r="I22" s="343">
        <v>0</v>
      </c>
      <c r="J22" s="343">
        <v>9446</v>
      </c>
      <c r="K22" s="343">
        <v>0</v>
      </c>
      <c r="L22" s="343">
        <v>679</v>
      </c>
      <c r="M22" s="343">
        <v>0</v>
      </c>
      <c r="N22" s="343">
        <v>0</v>
      </c>
      <c r="O22" s="343">
        <v>0</v>
      </c>
      <c r="P22" s="343">
        <v>0</v>
      </c>
      <c r="Q22" s="343">
        <v>0</v>
      </c>
      <c r="R22" s="343">
        <v>0</v>
      </c>
      <c r="S22" s="343">
        <v>0</v>
      </c>
      <c r="T22" s="343">
        <v>0</v>
      </c>
      <c r="U22" s="343">
        <v>0</v>
      </c>
      <c r="V22" s="343">
        <v>679</v>
      </c>
      <c r="W22" s="343">
        <v>0</v>
      </c>
      <c r="X22" s="343">
        <v>10125</v>
      </c>
      <c r="Y22" s="343">
        <v>0</v>
      </c>
      <c r="Z22" s="343">
        <v>18</v>
      </c>
      <c r="AA22" s="343">
        <v>0</v>
      </c>
      <c r="AB22" s="343">
        <v>0</v>
      </c>
      <c r="AC22" s="343">
        <v>0</v>
      </c>
      <c r="AD22" s="343">
        <v>0</v>
      </c>
      <c r="AE22" s="343">
        <v>0</v>
      </c>
      <c r="AF22" s="343">
        <v>0</v>
      </c>
      <c r="AG22" s="343">
        <v>0</v>
      </c>
      <c r="AH22" s="343">
        <v>18</v>
      </c>
      <c r="AI22" s="343">
        <v>0</v>
      </c>
      <c r="AJ22" s="343">
        <v>0</v>
      </c>
      <c r="AK22" s="343">
        <v>0</v>
      </c>
      <c r="AL22" s="342" t="s">
        <v>2158</v>
      </c>
      <c r="AM22" s="342" t="s">
        <v>2455</v>
      </c>
      <c r="AN22" s="342" t="s">
        <v>2455</v>
      </c>
    </row>
    <row r="23" spans="1:40" ht="15" customHeight="1">
      <c r="A23" s="342" t="s">
        <v>2106</v>
      </c>
      <c r="B23" s="343">
        <v>815</v>
      </c>
      <c r="C23" s="343">
        <v>776</v>
      </c>
      <c r="D23" s="343">
        <v>7756</v>
      </c>
      <c r="E23" s="343">
        <v>0</v>
      </c>
      <c r="F23" s="343">
        <v>9</v>
      </c>
      <c r="G23" s="343">
        <v>0</v>
      </c>
      <c r="H23" s="343">
        <v>326</v>
      </c>
      <c r="I23" s="343">
        <v>0</v>
      </c>
      <c r="J23" s="343">
        <v>8906</v>
      </c>
      <c r="K23" s="343">
        <v>776</v>
      </c>
      <c r="L23" s="343">
        <v>474</v>
      </c>
      <c r="M23" s="343">
        <v>0</v>
      </c>
      <c r="N23" s="343">
        <v>0</v>
      </c>
      <c r="O23" s="343">
        <v>0</v>
      </c>
      <c r="P23" s="343">
        <v>0</v>
      </c>
      <c r="Q23" s="343">
        <v>0</v>
      </c>
      <c r="R23" s="343">
        <v>0</v>
      </c>
      <c r="S23" s="343">
        <v>0</v>
      </c>
      <c r="T23" s="343">
        <v>0</v>
      </c>
      <c r="U23" s="343">
        <v>0</v>
      </c>
      <c r="V23" s="343">
        <v>474</v>
      </c>
      <c r="W23" s="343">
        <v>0</v>
      </c>
      <c r="X23" s="343">
        <v>9380</v>
      </c>
      <c r="Y23" s="343">
        <v>776</v>
      </c>
      <c r="Z23" s="343">
        <v>2243</v>
      </c>
      <c r="AA23" s="343">
        <v>1807</v>
      </c>
      <c r="AB23" s="343">
        <v>0</v>
      </c>
      <c r="AC23" s="343">
        <v>0</v>
      </c>
      <c r="AD23" s="343">
        <v>58</v>
      </c>
      <c r="AE23" s="343">
        <v>0</v>
      </c>
      <c r="AF23" s="343">
        <v>0</v>
      </c>
      <c r="AG23" s="343">
        <v>0</v>
      </c>
      <c r="AH23" s="343">
        <v>2301</v>
      </c>
      <c r="AI23" s="343">
        <v>1807</v>
      </c>
      <c r="AJ23" s="343">
        <v>0</v>
      </c>
      <c r="AK23" s="343">
        <v>0</v>
      </c>
      <c r="AL23" s="342" t="s">
        <v>2104</v>
      </c>
      <c r="AM23" s="342" t="s">
        <v>2455</v>
      </c>
      <c r="AN23" s="342" t="s">
        <v>2455</v>
      </c>
    </row>
    <row r="24" spans="1:40" ht="15" customHeight="1">
      <c r="A24" s="342" t="s">
        <v>1172</v>
      </c>
      <c r="B24" s="343">
        <v>0</v>
      </c>
      <c r="C24" s="343">
        <v>0</v>
      </c>
      <c r="D24" s="343">
        <v>4380</v>
      </c>
      <c r="E24" s="343">
        <v>0</v>
      </c>
      <c r="F24" s="343">
        <v>1189</v>
      </c>
      <c r="G24" s="343">
        <v>0</v>
      </c>
      <c r="H24" s="343">
        <v>6</v>
      </c>
      <c r="I24" s="343">
        <v>0</v>
      </c>
      <c r="J24" s="343">
        <v>5575</v>
      </c>
      <c r="K24" s="343">
        <v>0</v>
      </c>
      <c r="L24" s="343">
        <v>180</v>
      </c>
      <c r="M24" s="343">
        <v>0</v>
      </c>
      <c r="N24" s="343">
        <v>0</v>
      </c>
      <c r="O24" s="343">
        <v>0</v>
      </c>
      <c r="P24" s="343">
        <v>0</v>
      </c>
      <c r="Q24" s="343">
        <v>0</v>
      </c>
      <c r="R24" s="343">
        <v>0</v>
      </c>
      <c r="S24" s="343">
        <v>0</v>
      </c>
      <c r="T24" s="343">
        <v>0</v>
      </c>
      <c r="U24" s="343">
        <v>0</v>
      </c>
      <c r="V24" s="343">
        <v>180</v>
      </c>
      <c r="W24" s="343">
        <v>0</v>
      </c>
      <c r="X24" s="343">
        <v>5755</v>
      </c>
      <c r="Y24" s="343">
        <v>0</v>
      </c>
      <c r="Z24" s="343">
        <v>2</v>
      </c>
      <c r="AA24" s="343">
        <v>0</v>
      </c>
      <c r="AB24" s="343">
        <v>0</v>
      </c>
      <c r="AC24" s="343">
        <v>0</v>
      </c>
      <c r="AD24" s="343">
        <v>0</v>
      </c>
      <c r="AE24" s="343">
        <v>0</v>
      </c>
      <c r="AF24" s="343">
        <v>0</v>
      </c>
      <c r="AG24" s="343">
        <v>0</v>
      </c>
      <c r="AH24" s="343">
        <v>2</v>
      </c>
      <c r="AI24" s="343">
        <v>0</v>
      </c>
      <c r="AJ24" s="343">
        <v>0</v>
      </c>
      <c r="AK24" s="343">
        <v>0</v>
      </c>
      <c r="AL24" s="342" t="s">
        <v>1170</v>
      </c>
      <c r="AM24" s="342" t="s">
        <v>2455</v>
      </c>
      <c r="AN24" s="342" t="s">
        <v>2455</v>
      </c>
    </row>
    <row r="25" spans="1:40" ht="15" customHeight="1">
      <c r="A25" s="342" t="s">
        <v>1236</v>
      </c>
      <c r="B25" s="343">
        <v>201</v>
      </c>
      <c r="C25" s="343">
        <v>201</v>
      </c>
      <c r="D25" s="343">
        <v>28490</v>
      </c>
      <c r="E25" s="343">
        <v>10525</v>
      </c>
      <c r="F25" s="343">
        <v>402</v>
      </c>
      <c r="G25" s="343">
        <v>132</v>
      </c>
      <c r="H25" s="343">
        <v>154</v>
      </c>
      <c r="I25" s="343">
        <v>0</v>
      </c>
      <c r="J25" s="343">
        <v>29247</v>
      </c>
      <c r="K25" s="343">
        <v>10858</v>
      </c>
      <c r="L25" s="343">
        <v>1102</v>
      </c>
      <c r="M25" s="343">
        <v>3</v>
      </c>
      <c r="N25" s="343">
        <v>0</v>
      </c>
      <c r="O25" s="343">
        <v>0</v>
      </c>
      <c r="P25" s="343">
        <v>0</v>
      </c>
      <c r="Q25" s="343">
        <v>0</v>
      </c>
      <c r="R25" s="343">
        <v>0</v>
      </c>
      <c r="S25" s="343">
        <v>0</v>
      </c>
      <c r="T25" s="343">
        <v>0</v>
      </c>
      <c r="U25" s="343">
        <v>0</v>
      </c>
      <c r="V25" s="343">
        <v>1102</v>
      </c>
      <c r="W25" s="343">
        <v>3</v>
      </c>
      <c r="X25" s="343">
        <v>30349</v>
      </c>
      <c r="Y25" s="343">
        <v>10858</v>
      </c>
      <c r="Z25" s="343">
        <v>4284</v>
      </c>
      <c r="AA25" s="343">
        <v>3624</v>
      </c>
      <c r="AB25" s="343">
        <v>0</v>
      </c>
      <c r="AC25" s="343">
        <v>0</v>
      </c>
      <c r="AD25" s="343">
        <v>0</v>
      </c>
      <c r="AE25" s="343">
        <v>0</v>
      </c>
      <c r="AF25" s="343">
        <v>421</v>
      </c>
      <c r="AG25" s="343">
        <v>0</v>
      </c>
      <c r="AH25" s="343">
        <v>4705</v>
      </c>
      <c r="AI25" s="343">
        <v>3624</v>
      </c>
      <c r="AJ25" s="343">
        <v>0</v>
      </c>
      <c r="AK25" s="343">
        <v>0</v>
      </c>
      <c r="AL25" s="342" t="s">
        <v>1234</v>
      </c>
      <c r="AM25" s="342" t="s">
        <v>2455</v>
      </c>
      <c r="AN25" s="342" t="s">
        <v>2455</v>
      </c>
    </row>
    <row r="26" spans="1:40" ht="15" customHeight="1">
      <c r="A26" s="342" t="s">
        <v>1851</v>
      </c>
      <c r="B26" s="343">
        <v>274</v>
      </c>
      <c r="C26" s="343">
        <v>0</v>
      </c>
      <c r="D26" s="343">
        <v>7779</v>
      </c>
      <c r="E26" s="343">
        <v>0</v>
      </c>
      <c r="F26" s="343">
        <v>675</v>
      </c>
      <c r="G26" s="343">
        <v>0</v>
      </c>
      <c r="H26" s="343">
        <v>0</v>
      </c>
      <c r="I26" s="343">
        <v>0</v>
      </c>
      <c r="J26" s="343">
        <v>8728</v>
      </c>
      <c r="K26" s="343">
        <v>0</v>
      </c>
      <c r="L26" s="343">
        <v>381</v>
      </c>
      <c r="M26" s="343">
        <v>0</v>
      </c>
      <c r="N26" s="343">
        <v>0</v>
      </c>
      <c r="O26" s="343">
        <v>0</v>
      </c>
      <c r="P26" s="343">
        <v>0</v>
      </c>
      <c r="Q26" s="343">
        <v>0</v>
      </c>
      <c r="R26" s="343">
        <v>0</v>
      </c>
      <c r="S26" s="343">
        <v>0</v>
      </c>
      <c r="T26" s="343">
        <v>0</v>
      </c>
      <c r="U26" s="343">
        <v>0</v>
      </c>
      <c r="V26" s="343">
        <v>381</v>
      </c>
      <c r="W26" s="343">
        <v>0</v>
      </c>
      <c r="X26" s="343">
        <v>9109</v>
      </c>
      <c r="Y26" s="343">
        <v>0</v>
      </c>
      <c r="Z26" s="343">
        <v>274</v>
      </c>
      <c r="AA26" s="343">
        <v>0</v>
      </c>
      <c r="AB26" s="343">
        <v>0</v>
      </c>
      <c r="AC26" s="343">
        <v>0</v>
      </c>
      <c r="AD26" s="343">
        <v>16</v>
      </c>
      <c r="AE26" s="343">
        <v>0</v>
      </c>
      <c r="AF26" s="343">
        <v>1303</v>
      </c>
      <c r="AG26" s="343">
        <v>0</v>
      </c>
      <c r="AH26" s="343">
        <v>1593</v>
      </c>
      <c r="AI26" s="343">
        <v>0</v>
      </c>
      <c r="AJ26" s="343">
        <v>0</v>
      </c>
      <c r="AK26" s="343">
        <v>0</v>
      </c>
      <c r="AL26" s="342" t="s">
        <v>1849</v>
      </c>
      <c r="AM26" s="342" t="s">
        <v>2455</v>
      </c>
      <c r="AN26" s="342" t="s">
        <v>2455</v>
      </c>
    </row>
    <row r="27" spans="1:40" ht="15" customHeight="1">
      <c r="A27" s="342" t="s">
        <v>2028</v>
      </c>
      <c r="B27" s="343">
        <v>0</v>
      </c>
      <c r="C27" s="343">
        <v>0</v>
      </c>
      <c r="D27" s="343">
        <v>8359</v>
      </c>
      <c r="E27" s="343">
        <v>0</v>
      </c>
      <c r="F27" s="343">
        <v>297</v>
      </c>
      <c r="G27" s="343">
        <v>0</v>
      </c>
      <c r="H27" s="343">
        <v>260</v>
      </c>
      <c r="I27" s="343">
        <v>0</v>
      </c>
      <c r="J27" s="343">
        <v>8916</v>
      </c>
      <c r="K27" s="343">
        <v>0</v>
      </c>
      <c r="L27" s="343">
        <v>2160</v>
      </c>
      <c r="M27" s="343">
        <v>0</v>
      </c>
      <c r="N27" s="343">
        <v>0</v>
      </c>
      <c r="O27" s="343">
        <v>0</v>
      </c>
      <c r="P27" s="343">
        <v>900</v>
      </c>
      <c r="Q27" s="343">
        <v>0</v>
      </c>
      <c r="R27" s="343">
        <v>0</v>
      </c>
      <c r="S27" s="343">
        <v>0</v>
      </c>
      <c r="T27" s="343">
        <v>0</v>
      </c>
      <c r="U27" s="343">
        <v>0</v>
      </c>
      <c r="V27" s="343">
        <v>3060</v>
      </c>
      <c r="W27" s="343">
        <v>0</v>
      </c>
      <c r="X27" s="343">
        <v>11976</v>
      </c>
      <c r="Y27" s="343">
        <v>0</v>
      </c>
      <c r="Z27" s="343">
        <v>0</v>
      </c>
      <c r="AA27" s="343">
        <v>0</v>
      </c>
      <c r="AB27" s="343">
        <v>0</v>
      </c>
      <c r="AC27" s="343">
        <v>0</v>
      </c>
      <c r="AD27" s="343">
        <v>0</v>
      </c>
      <c r="AE27" s="343">
        <v>0</v>
      </c>
      <c r="AF27" s="343">
        <v>0</v>
      </c>
      <c r="AG27" s="343">
        <v>0</v>
      </c>
      <c r="AH27" s="343">
        <v>0</v>
      </c>
      <c r="AI27" s="343">
        <v>0</v>
      </c>
      <c r="AJ27" s="343">
        <v>0</v>
      </c>
      <c r="AK27" s="343">
        <v>0</v>
      </c>
      <c r="AL27" s="342" t="s">
        <v>2026</v>
      </c>
      <c r="AM27" s="342" t="s">
        <v>2455</v>
      </c>
      <c r="AN27" s="342" t="s">
        <v>2455</v>
      </c>
    </row>
    <row r="28" spans="1:40" ht="15" customHeight="1">
      <c r="A28" s="342" t="s">
        <v>1929</v>
      </c>
      <c r="B28" s="343">
        <v>0</v>
      </c>
      <c r="C28" s="343">
        <v>0</v>
      </c>
      <c r="D28" s="343">
        <v>9435</v>
      </c>
      <c r="E28" s="343">
        <v>0</v>
      </c>
      <c r="F28" s="343">
        <v>1582</v>
      </c>
      <c r="G28" s="343">
        <v>0</v>
      </c>
      <c r="H28" s="343">
        <v>57</v>
      </c>
      <c r="I28" s="343">
        <v>0</v>
      </c>
      <c r="J28" s="343">
        <v>11074</v>
      </c>
      <c r="K28" s="343">
        <v>0</v>
      </c>
      <c r="L28" s="343">
        <v>1309</v>
      </c>
      <c r="M28" s="343">
        <v>0</v>
      </c>
      <c r="N28" s="343">
        <v>0</v>
      </c>
      <c r="O28" s="343">
        <v>0</v>
      </c>
      <c r="P28" s="343">
        <v>206</v>
      </c>
      <c r="Q28" s="343">
        <v>0</v>
      </c>
      <c r="R28" s="343">
        <v>0</v>
      </c>
      <c r="S28" s="343">
        <v>0</v>
      </c>
      <c r="T28" s="343">
        <v>0</v>
      </c>
      <c r="U28" s="343">
        <v>0</v>
      </c>
      <c r="V28" s="343">
        <v>1515</v>
      </c>
      <c r="W28" s="343">
        <v>0</v>
      </c>
      <c r="X28" s="343">
        <v>12589</v>
      </c>
      <c r="Y28" s="343">
        <v>0</v>
      </c>
      <c r="Z28" s="343">
        <v>0</v>
      </c>
      <c r="AA28" s="343">
        <v>0</v>
      </c>
      <c r="AB28" s="343">
        <v>0</v>
      </c>
      <c r="AC28" s="343">
        <v>0</v>
      </c>
      <c r="AD28" s="343">
        <v>300</v>
      </c>
      <c r="AE28" s="343">
        <v>0</v>
      </c>
      <c r="AF28" s="343">
        <v>0</v>
      </c>
      <c r="AG28" s="343">
        <v>0</v>
      </c>
      <c r="AH28" s="343">
        <v>300</v>
      </c>
      <c r="AI28" s="343">
        <v>0</v>
      </c>
      <c r="AJ28" s="343">
        <v>0</v>
      </c>
      <c r="AK28" s="343">
        <v>0</v>
      </c>
      <c r="AL28" s="342" t="s">
        <v>1927</v>
      </c>
      <c r="AM28" s="342" t="s">
        <v>2455</v>
      </c>
      <c r="AN28" s="342" t="s">
        <v>2455</v>
      </c>
    </row>
    <row r="29" spans="1:40" ht="15" customHeight="1">
      <c r="A29" s="342" t="s">
        <v>2190</v>
      </c>
      <c r="B29" s="343">
        <v>1613</v>
      </c>
      <c r="C29" s="343">
        <v>0</v>
      </c>
      <c r="D29" s="343">
        <v>9749</v>
      </c>
      <c r="E29" s="343">
        <v>0</v>
      </c>
      <c r="F29" s="343">
        <v>177</v>
      </c>
      <c r="G29" s="343">
        <v>0</v>
      </c>
      <c r="H29" s="343">
        <v>0</v>
      </c>
      <c r="I29" s="343">
        <v>0</v>
      </c>
      <c r="J29" s="343">
        <v>11539</v>
      </c>
      <c r="K29" s="343">
        <v>0</v>
      </c>
      <c r="L29" s="343">
        <v>136</v>
      </c>
      <c r="M29" s="343">
        <v>0</v>
      </c>
      <c r="N29" s="343">
        <v>0</v>
      </c>
      <c r="O29" s="343">
        <v>0</v>
      </c>
      <c r="P29" s="343">
        <v>456</v>
      </c>
      <c r="Q29" s="343">
        <v>0</v>
      </c>
      <c r="R29" s="343">
        <v>0</v>
      </c>
      <c r="S29" s="343">
        <v>0</v>
      </c>
      <c r="T29" s="343">
        <v>0</v>
      </c>
      <c r="U29" s="343">
        <v>0</v>
      </c>
      <c r="V29" s="343">
        <v>592</v>
      </c>
      <c r="W29" s="343">
        <v>0</v>
      </c>
      <c r="X29" s="343">
        <v>12131</v>
      </c>
      <c r="Y29" s="343">
        <v>0</v>
      </c>
      <c r="Z29" s="343">
        <v>0</v>
      </c>
      <c r="AA29" s="343">
        <v>0</v>
      </c>
      <c r="AB29" s="343">
        <v>0</v>
      </c>
      <c r="AC29" s="343">
        <v>0</v>
      </c>
      <c r="AD29" s="343">
        <v>0</v>
      </c>
      <c r="AE29" s="343">
        <v>0</v>
      </c>
      <c r="AF29" s="343">
        <v>0</v>
      </c>
      <c r="AG29" s="343">
        <v>0</v>
      </c>
      <c r="AH29" s="343">
        <v>0</v>
      </c>
      <c r="AI29" s="343">
        <v>0</v>
      </c>
      <c r="AJ29" s="343">
        <v>0</v>
      </c>
      <c r="AK29" s="343">
        <v>0</v>
      </c>
      <c r="AL29" s="342" t="s">
        <v>2188</v>
      </c>
      <c r="AM29" s="342" t="s">
        <v>2455</v>
      </c>
      <c r="AN29" s="342" t="s">
        <v>2455</v>
      </c>
    </row>
    <row r="30" spans="1:40" ht="15.6">
      <c r="A30" s="342" t="s">
        <v>2142</v>
      </c>
      <c r="B30" s="343">
        <v>1014</v>
      </c>
      <c r="C30" s="343">
        <v>729</v>
      </c>
      <c r="D30" s="343">
        <v>6920</v>
      </c>
      <c r="E30" s="343">
        <v>3533</v>
      </c>
      <c r="F30" s="343">
        <v>617</v>
      </c>
      <c r="G30" s="343">
        <v>69</v>
      </c>
      <c r="H30" s="343">
        <v>271</v>
      </c>
      <c r="I30" s="343">
        <v>0</v>
      </c>
      <c r="J30" s="343">
        <v>8822</v>
      </c>
      <c r="K30" s="343">
        <v>4331</v>
      </c>
      <c r="L30" s="343">
        <v>51</v>
      </c>
      <c r="M30" s="343">
        <v>0</v>
      </c>
      <c r="N30" s="343">
        <v>0</v>
      </c>
      <c r="O30" s="343">
        <v>0</v>
      </c>
      <c r="P30" s="343">
        <v>0</v>
      </c>
      <c r="Q30" s="343">
        <v>0</v>
      </c>
      <c r="R30" s="343">
        <v>0</v>
      </c>
      <c r="S30" s="343">
        <v>0</v>
      </c>
      <c r="T30" s="343">
        <v>0</v>
      </c>
      <c r="U30" s="343">
        <v>0</v>
      </c>
      <c r="V30" s="343">
        <v>51</v>
      </c>
      <c r="W30" s="343">
        <v>0</v>
      </c>
      <c r="X30" s="343">
        <v>8873</v>
      </c>
      <c r="Y30" s="343">
        <v>4331</v>
      </c>
      <c r="Z30" s="343">
        <v>18</v>
      </c>
      <c r="AA30" s="343">
        <v>0</v>
      </c>
      <c r="AB30" s="343">
        <v>0</v>
      </c>
      <c r="AC30" s="343">
        <v>0</v>
      </c>
      <c r="AD30" s="343">
        <v>0</v>
      </c>
      <c r="AE30" s="343">
        <v>0</v>
      </c>
      <c r="AF30" s="343">
        <v>0</v>
      </c>
      <c r="AG30" s="343">
        <v>0</v>
      </c>
      <c r="AH30" s="343">
        <v>18</v>
      </c>
      <c r="AI30" s="343">
        <v>0</v>
      </c>
      <c r="AJ30" s="343">
        <v>0</v>
      </c>
      <c r="AK30" s="343">
        <v>0</v>
      </c>
      <c r="AL30" s="342" t="s">
        <v>2140</v>
      </c>
      <c r="AM30" s="342" t="s">
        <v>2455</v>
      </c>
      <c r="AN30" s="342" t="s">
        <v>2455</v>
      </c>
    </row>
    <row r="31" spans="1:40" ht="15.6">
      <c r="A31" s="342" t="s">
        <v>1926</v>
      </c>
      <c r="B31" s="343">
        <v>50178</v>
      </c>
      <c r="C31" s="343">
        <v>0</v>
      </c>
      <c r="D31" s="343">
        <v>4349</v>
      </c>
      <c r="E31" s="343">
        <v>0</v>
      </c>
      <c r="F31" s="343">
        <v>684</v>
      </c>
      <c r="G31" s="343">
        <v>0</v>
      </c>
      <c r="H31" s="343">
        <v>0</v>
      </c>
      <c r="I31" s="343">
        <v>0</v>
      </c>
      <c r="J31" s="343">
        <v>55211</v>
      </c>
      <c r="K31" s="343">
        <v>0</v>
      </c>
      <c r="L31" s="343">
        <v>431</v>
      </c>
      <c r="M31" s="343">
        <v>0</v>
      </c>
      <c r="N31" s="343">
        <v>0</v>
      </c>
      <c r="O31" s="343">
        <v>0</v>
      </c>
      <c r="P31" s="343">
        <v>0</v>
      </c>
      <c r="Q31" s="343">
        <v>0</v>
      </c>
      <c r="R31" s="343">
        <v>0</v>
      </c>
      <c r="S31" s="343">
        <v>0</v>
      </c>
      <c r="T31" s="343">
        <v>0</v>
      </c>
      <c r="U31" s="343">
        <v>0</v>
      </c>
      <c r="V31" s="343">
        <v>431</v>
      </c>
      <c r="W31" s="343">
        <v>0</v>
      </c>
      <c r="X31" s="343">
        <v>55642</v>
      </c>
      <c r="Y31" s="343">
        <v>0</v>
      </c>
      <c r="Z31" s="343">
        <v>245</v>
      </c>
      <c r="AA31" s="343">
        <v>0</v>
      </c>
      <c r="AB31" s="343">
        <v>0</v>
      </c>
      <c r="AC31" s="343">
        <v>0</v>
      </c>
      <c r="AD31" s="343">
        <v>0</v>
      </c>
      <c r="AE31" s="343">
        <v>0</v>
      </c>
      <c r="AF31" s="343">
        <v>0</v>
      </c>
      <c r="AG31" s="343">
        <v>0</v>
      </c>
      <c r="AH31" s="343">
        <v>245</v>
      </c>
      <c r="AI31" s="343">
        <v>0</v>
      </c>
      <c r="AJ31" s="343">
        <v>0</v>
      </c>
      <c r="AK31" s="343">
        <v>0</v>
      </c>
      <c r="AL31" s="342" t="s">
        <v>1924</v>
      </c>
      <c r="AM31" s="342" t="s">
        <v>2455</v>
      </c>
      <c r="AN31" s="342" t="s">
        <v>2455</v>
      </c>
    </row>
    <row r="32" spans="1:40" ht="15.6">
      <c r="A32" s="342" t="s">
        <v>1740</v>
      </c>
      <c r="B32" s="343">
        <v>1897</v>
      </c>
      <c r="C32" s="343">
        <v>431</v>
      </c>
      <c r="D32" s="343">
        <v>5635</v>
      </c>
      <c r="E32" s="343">
        <v>1211</v>
      </c>
      <c r="F32" s="343">
        <v>0</v>
      </c>
      <c r="G32" s="343">
        <v>0</v>
      </c>
      <c r="H32" s="343">
        <v>44</v>
      </c>
      <c r="I32" s="343">
        <v>0</v>
      </c>
      <c r="J32" s="343">
        <v>7576</v>
      </c>
      <c r="K32" s="343">
        <v>1642</v>
      </c>
      <c r="L32" s="343">
        <v>475</v>
      </c>
      <c r="M32" s="343">
        <v>0</v>
      </c>
      <c r="N32" s="343">
        <v>0</v>
      </c>
      <c r="O32" s="343">
        <v>0</v>
      </c>
      <c r="P32" s="343">
        <v>0</v>
      </c>
      <c r="Q32" s="343">
        <v>0</v>
      </c>
      <c r="R32" s="343">
        <v>0</v>
      </c>
      <c r="S32" s="343">
        <v>0</v>
      </c>
      <c r="T32" s="343">
        <v>1000</v>
      </c>
      <c r="U32" s="343">
        <v>0</v>
      </c>
      <c r="V32" s="343">
        <v>1475</v>
      </c>
      <c r="W32" s="343">
        <v>0</v>
      </c>
      <c r="X32" s="343">
        <v>9051</v>
      </c>
      <c r="Y32" s="343">
        <v>1642</v>
      </c>
      <c r="Z32" s="343">
        <v>1400</v>
      </c>
      <c r="AA32" s="343">
        <v>1398</v>
      </c>
      <c r="AB32" s="343">
        <v>0</v>
      </c>
      <c r="AC32" s="343">
        <v>0</v>
      </c>
      <c r="AD32" s="343">
        <v>44</v>
      </c>
      <c r="AE32" s="343">
        <v>0</v>
      </c>
      <c r="AF32" s="343">
        <v>0</v>
      </c>
      <c r="AG32" s="343">
        <v>0</v>
      </c>
      <c r="AH32" s="343">
        <v>1444</v>
      </c>
      <c r="AI32" s="343">
        <v>1398</v>
      </c>
      <c r="AJ32" s="343">
        <v>0</v>
      </c>
      <c r="AK32" s="343">
        <v>0</v>
      </c>
      <c r="AL32" s="342" t="s">
        <v>1738</v>
      </c>
      <c r="AM32" s="342" t="s">
        <v>2455</v>
      </c>
      <c r="AN32" s="342" t="s">
        <v>2455</v>
      </c>
    </row>
    <row r="33" spans="1:40" ht="15.6">
      <c r="A33" s="342" t="s">
        <v>2067</v>
      </c>
      <c r="B33" s="343">
        <v>431</v>
      </c>
      <c r="C33" s="343">
        <v>431</v>
      </c>
      <c r="D33" s="343">
        <v>3949</v>
      </c>
      <c r="E33" s="343">
        <v>994</v>
      </c>
      <c r="F33" s="343">
        <v>27</v>
      </c>
      <c r="G33" s="343">
        <v>0</v>
      </c>
      <c r="H33" s="343">
        <v>1095</v>
      </c>
      <c r="I33" s="343">
        <v>0</v>
      </c>
      <c r="J33" s="343">
        <v>5502</v>
      </c>
      <c r="K33" s="343">
        <v>1425</v>
      </c>
      <c r="L33" s="343">
        <v>128</v>
      </c>
      <c r="M33" s="343">
        <v>0</v>
      </c>
      <c r="N33" s="343">
        <v>0</v>
      </c>
      <c r="O33" s="343">
        <v>0</v>
      </c>
      <c r="P33" s="343">
        <v>484</v>
      </c>
      <c r="Q33" s="343">
        <v>0</v>
      </c>
      <c r="R33" s="343">
        <v>0</v>
      </c>
      <c r="S33" s="343">
        <v>0</v>
      </c>
      <c r="T33" s="343">
        <v>0</v>
      </c>
      <c r="U33" s="343">
        <v>0</v>
      </c>
      <c r="V33" s="343">
        <v>612</v>
      </c>
      <c r="W33" s="343">
        <v>0</v>
      </c>
      <c r="X33" s="343">
        <v>6114</v>
      </c>
      <c r="Y33" s="343">
        <v>1425</v>
      </c>
      <c r="Z33" s="343">
        <v>2848</v>
      </c>
      <c r="AA33" s="343">
        <v>132</v>
      </c>
      <c r="AB33" s="343">
        <v>0</v>
      </c>
      <c r="AC33" s="343">
        <v>0</v>
      </c>
      <c r="AD33" s="343">
        <v>0</v>
      </c>
      <c r="AE33" s="343">
        <v>0</v>
      </c>
      <c r="AF33" s="343">
        <v>0</v>
      </c>
      <c r="AG33" s="343">
        <v>0</v>
      </c>
      <c r="AH33" s="343">
        <v>2848</v>
      </c>
      <c r="AI33" s="343">
        <v>132</v>
      </c>
      <c r="AJ33" s="343">
        <v>0</v>
      </c>
      <c r="AK33" s="343">
        <v>0</v>
      </c>
      <c r="AL33" s="342" t="s">
        <v>2065</v>
      </c>
      <c r="AM33" s="342" t="s">
        <v>2455</v>
      </c>
      <c r="AN33" s="342" t="s">
        <v>2455</v>
      </c>
    </row>
    <row r="34" spans="1:40" ht="15.6">
      <c r="A34" s="342" t="s">
        <v>2184</v>
      </c>
      <c r="B34" s="343">
        <v>102</v>
      </c>
      <c r="C34" s="343">
        <v>102</v>
      </c>
      <c r="D34" s="343">
        <v>5454</v>
      </c>
      <c r="E34" s="343">
        <v>4301</v>
      </c>
      <c r="F34" s="343">
        <v>13</v>
      </c>
      <c r="G34" s="343">
        <v>0</v>
      </c>
      <c r="H34" s="343">
        <v>240</v>
      </c>
      <c r="I34" s="343">
        <v>0</v>
      </c>
      <c r="J34" s="343">
        <v>5809</v>
      </c>
      <c r="K34" s="343">
        <v>4403</v>
      </c>
      <c r="L34" s="343">
        <v>39</v>
      </c>
      <c r="M34" s="343">
        <v>0</v>
      </c>
      <c r="N34" s="343">
        <v>0</v>
      </c>
      <c r="O34" s="343">
        <v>0</v>
      </c>
      <c r="P34" s="343">
        <v>0</v>
      </c>
      <c r="Q34" s="343">
        <v>0</v>
      </c>
      <c r="R34" s="343">
        <v>0</v>
      </c>
      <c r="S34" s="343">
        <v>0</v>
      </c>
      <c r="T34" s="343">
        <v>0</v>
      </c>
      <c r="U34" s="343">
        <v>0</v>
      </c>
      <c r="V34" s="343">
        <v>39</v>
      </c>
      <c r="W34" s="343">
        <v>0</v>
      </c>
      <c r="X34" s="343">
        <v>5848</v>
      </c>
      <c r="Y34" s="343">
        <v>4403</v>
      </c>
      <c r="Z34" s="343">
        <v>1034</v>
      </c>
      <c r="AA34" s="343">
        <v>1034</v>
      </c>
      <c r="AB34" s="343">
        <v>0</v>
      </c>
      <c r="AC34" s="343">
        <v>0</v>
      </c>
      <c r="AD34" s="343">
        <v>0</v>
      </c>
      <c r="AE34" s="343">
        <v>0</v>
      </c>
      <c r="AF34" s="343">
        <v>0</v>
      </c>
      <c r="AG34" s="343">
        <v>0</v>
      </c>
      <c r="AH34" s="343">
        <v>1034</v>
      </c>
      <c r="AI34" s="343">
        <v>1034</v>
      </c>
      <c r="AJ34" s="343">
        <v>0</v>
      </c>
      <c r="AK34" s="343">
        <v>0</v>
      </c>
      <c r="AL34" s="342" t="s">
        <v>2182</v>
      </c>
      <c r="AM34" s="342" t="s">
        <v>2455</v>
      </c>
      <c r="AN34" s="342" t="s">
        <v>2455</v>
      </c>
    </row>
    <row r="35" spans="1:40" ht="15.6">
      <c r="A35" s="342" t="s">
        <v>1758</v>
      </c>
      <c r="B35" s="343">
        <v>2213</v>
      </c>
      <c r="C35" s="343">
        <v>2162</v>
      </c>
      <c r="D35" s="343">
        <v>16180</v>
      </c>
      <c r="E35" s="343">
        <v>329</v>
      </c>
      <c r="F35" s="343">
        <v>135</v>
      </c>
      <c r="G35" s="343">
        <v>0</v>
      </c>
      <c r="H35" s="343">
        <v>0</v>
      </c>
      <c r="I35" s="343">
        <v>0</v>
      </c>
      <c r="J35" s="343">
        <v>18528</v>
      </c>
      <c r="K35" s="343">
        <v>2491</v>
      </c>
      <c r="L35" s="343">
        <v>782</v>
      </c>
      <c r="M35" s="343">
        <v>0</v>
      </c>
      <c r="N35" s="343">
        <v>0</v>
      </c>
      <c r="O35" s="343">
        <v>0</v>
      </c>
      <c r="P35" s="343">
        <v>0</v>
      </c>
      <c r="Q35" s="343">
        <v>0</v>
      </c>
      <c r="R35" s="343">
        <v>0</v>
      </c>
      <c r="S35" s="343">
        <v>0</v>
      </c>
      <c r="T35" s="343">
        <v>0</v>
      </c>
      <c r="U35" s="343">
        <v>0</v>
      </c>
      <c r="V35" s="343">
        <v>782</v>
      </c>
      <c r="W35" s="343">
        <v>0</v>
      </c>
      <c r="X35" s="343">
        <v>19310</v>
      </c>
      <c r="Y35" s="343">
        <v>2491</v>
      </c>
      <c r="Z35" s="343">
        <v>210</v>
      </c>
      <c r="AA35" s="343">
        <v>191</v>
      </c>
      <c r="AB35" s="343">
        <v>0</v>
      </c>
      <c r="AC35" s="343">
        <v>0</v>
      </c>
      <c r="AD35" s="343">
        <v>26</v>
      </c>
      <c r="AE35" s="343">
        <v>0</v>
      </c>
      <c r="AF35" s="343">
        <v>0</v>
      </c>
      <c r="AG35" s="343">
        <v>0</v>
      </c>
      <c r="AH35" s="343">
        <v>236</v>
      </c>
      <c r="AI35" s="343">
        <v>191</v>
      </c>
      <c r="AJ35" s="343">
        <v>0</v>
      </c>
      <c r="AK35" s="343">
        <v>0</v>
      </c>
      <c r="AL35" s="342" t="s">
        <v>1756</v>
      </c>
      <c r="AM35" s="342" t="s">
        <v>2455</v>
      </c>
      <c r="AN35" s="342" t="s">
        <v>2455</v>
      </c>
    </row>
    <row r="36" spans="1:40" ht="15.6">
      <c r="A36" s="342" t="s">
        <v>1215</v>
      </c>
      <c r="B36" s="343">
        <v>85</v>
      </c>
      <c r="C36" s="343">
        <v>0</v>
      </c>
      <c r="D36" s="343">
        <v>4036</v>
      </c>
      <c r="E36" s="343">
        <v>0</v>
      </c>
      <c r="F36" s="343">
        <v>328</v>
      </c>
      <c r="G36" s="343">
        <v>0</v>
      </c>
      <c r="H36" s="343">
        <v>0</v>
      </c>
      <c r="I36" s="343">
        <v>0</v>
      </c>
      <c r="J36" s="343">
        <v>4449</v>
      </c>
      <c r="K36" s="343">
        <v>0</v>
      </c>
      <c r="L36" s="343">
        <v>250</v>
      </c>
      <c r="M36" s="343">
        <v>0</v>
      </c>
      <c r="N36" s="343">
        <v>0</v>
      </c>
      <c r="O36" s="343">
        <v>0</v>
      </c>
      <c r="P36" s="343">
        <v>0</v>
      </c>
      <c r="Q36" s="343">
        <v>0</v>
      </c>
      <c r="R36" s="343">
        <v>0</v>
      </c>
      <c r="S36" s="343">
        <v>0</v>
      </c>
      <c r="T36" s="343">
        <v>0</v>
      </c>
      <c r="U36" s="343">
        <v>0</v>
      </c>
      <c r="V36" s="343">
        <v>250</v>
      </c>
      <c r="W36" s="343">
        <v>0</v>
      </c>
      <c r="X36" s="343">
        <v>4699</v>
      </c>
      <c r="Y36" s="343">
        <v>0</v>
      </c>
      <c r="Z36" s="343">
        <v>0</v>
      </c>
      <c r="AA36" s="343">
        <v>0</v>
      </c>
      <c r="AB36" s="343">
        <v>889</v>
      </c>
      <c r="AC36" s="343">
        <v>0</v>
      </c>
      <c r="AD36" s="343">
        <v>0</v>
      </c>
      <c r="AE36" s="343">
        <v>0</v>
      </c>
      <c r="AF36" s="343">
        <v>0</v>
      </c>
      <c r="AG36" s="343">
        <v>0</v>
      </c>
      <c r="AH36" s="343">
        <v>889</v>
      </c>
      <c r="AI36" s="343">
        <v>0</v>
      </c>
      <c r="AJ36" s="343">
        <v>0</v>
      </c>
      <c r="AK36" s="343">
        <v>0</v>
      </c>
      <c r="AL36" s="342" t="s">
        <v>1213</v>
      </c>
      <c r="AM36" s="342" t="s">
        <v>2455</v>
      </c>
      <c r="AN36" s="342" t="s">
        <v>2455</v>
      </c>
    </row>
    <row r="37" spans="1:40" ht="15.6">
      <c r="A37" s="342" t="s">
        <v>2250</v>
      </c>
      <c r="B37" s="343">
        <v>0</v>
      </c>
      <c r="C37" s="343">
        <v>0</v>
      </c>
      <c r="D37" s="343">
        <v>10311</v>
      </c>
      <c r="E37" s="343">
        <v>0</v>
      </c>
      <c r="F37" s="343">
        <v>883</v>
      </c>
      <c r="G37" s="343">
        <v>0</v>
      </c>
      <c r="H37" s="343">
        <v>61</v>
      </c>
      <c r="I37" s="343">
        <v>0</v>
      </c>
      <c r="J37" s="343">
        <v>11255</v>
      </c>
      <c r="K37" s="343">
        <v>0</v>
      </c>
      <c r="L37" s="343">
        <v>665</v>
      </c>
      <c r="M37" s="343">
        <v>0</v>
      </c>
      <c r="N37" s="343">
        <v>0</v>
      </c>
      <c r="O37" s="343">
        <v>0</v>
      </c>
      <c r="P37" s="343">
        <v>0</v>
      </c>
      <c r="Q37" s="343">
        <v>0</v>
      </c>
      <c r="R37" s="343">
        <v>0</v>
      </c>
      <c r="S37" s="343">
        <v>0</v>
      </c>
      <c r="T37" s="343">
        <v>0</v>
      </c>
      <c r="U37" s="343">
        <v>0</v>
      </c>
      <c r="V37" s="343">
        <v>665</v>
      </c>
      <c r="W37" s="343">
        <v>0</v>
      </c>
      <c r="X37" s="343">
        <v>11920</v>
      </c>
      <c r="Y37" s="343">
        <v>0</v>
      </c>
      <c r="Z37" s="343">
        <v>0</v>
      </c>
      <c r="AA37" s="343">
        <v>0</v>
      </c>
      <c r="AB37" s="343">
        <v>0</v>
      </c>
      <c r="AC37" s="343">
        <v>0</v>
      </c>
      <c r="AD37" s="343">
        <v>0</v>
      </c>
      <c r="AE37" s="343">
        <v>0</v>
      </c>
      <c r="AF37" s="343">
        <v>0</v>
      </c>
      <c r="AG37" s="343">
        <v>0</v>
      </c>
      <c r="AH37" s="343">
        <v>0</v>
      </c>
      <c r="AI37" s="343">
        <v>0</v>
      </c>
      <c r="AJ37" s="343">
        <v>0</v>
      </c>
      <c r="AK37" s="343">
        <v>0</v>
      </c>
      <c r="AL37" s="342" t="s">
        <v>2248</v>
      </c>
      <c r="AM37" s="342" t="s">
        <v>2455</v>
      </c>
      <c r="AN37" s="342" t="s">
        <v>2455</v>
      </c>
    </row>
    <row r="38" spans="1:40" ht="15.6">
      <c r="A38" s="342" t="s">
        <v>1938</v>
      </c>
      <c r="B38" s="343">
        <v>270</v>
      </c>
      <c r="C38" s="343">
        <v>270</v>
      </c>
      <c r="D38" s="343">
        <v>5839</v>
      </c>
      <c r="E38" s="343">
        <v>2516</v>
      </c>
      <c r="F38" s="343">
        <v>1010</v>
      </c>
      <c r="G38" s="343">
        <v>0</v>
      </c>
      <c r="H38" s="343">
        <v>366</v>
      </c>
      <c r="I38" s="343">
        <v>47</v>
      </c>
      <c r="J38" s="343">
        <v>7485</v>
      </c>
      <c r="K38" s="343">
        <v>2833</v>
      </c>
      <c r="L38" s="343">
        <v>207</v>
      </c>
      <c r="M38" s="343">
        <v>0</v>
      </c>
      <c r="N38" s="343">
        <v>0</v>
      </c>
      <c r="O38" s="343">
        <v>0</v>
      </c>
      <c r="P38" s="343">
        <v>0</v>
      </c>
      <c r="Q38" s="343">
        <v>0</v>
      </c>
      <c r="R38" s="343">
        <v>0</v>
      </c>
      <c r="S38" s="343">
        <v>0</v>
      </c>
      <c r="T38" s="343">
        <v>0</v>
      </c>
      <c r="U38" s="343">
        <v>0</v>
      </c>
      <c r="V38" s="343">
        <v>207</v>
      </c>
      <c r="W38" s="343">
        <v>0</v>
      </c>
      <c r="X38" s="343">
        <v>7692</v>
      </c>
      <c r="Y38" s="343">
        <v>2833</v>
      </c>
      <c r="Z38" s="343">
        <v>446</v>
      </c>
      <c r="AA38" s="343">
        <v>0</v>
      </c>
      <c r="AB38" s="343">
        <v>0</v>
      </c>
      <c r="AC38" s="343">
        <v>0</v>
      </c>
      <c r="AD38" s="343">
        <v>456</v>
      </c>
      <c r="AE38" s="343">
        <v>0</v>
      </c>
      <c r="AF38" s="343">
        <v>0</v>
      </c>
      <c r="AG38" s="343">
        <v>0</v>
      </c>
      <c r="AH38" s="343">
        <v>902</v>
      </c>
      <c r="AI38" s="343">
        <v>0</v>
      </c>
      <c r="AJ38" s="343">
        <v>0</v>
      </c>
      <c r="AK38" s="343">
        <v>0</v>
      </c>
      <c r="AL38" s="342" t="s">
        <v>1936</v>
      </c>
      <c r="AM38" s="342" t="s">
        <v>2455</v>
      </c>
      <c r="AN38" s="342" t="s">
        <v>2455</v>
      </c>
    </row>
    <row r="39" spans="1:40" ht="15.6">
      <c r="A39" s="342" t="s">
        <v>2010</v>
      </c>
      <c r="B39" s="343">
        <v>0</v>
      </c>
      <c r="C39" s="343">
        <v>0</v>
      </c>
      <c r="D39" s="343">
        <v>986</v>
      </c>
      <c r="E39" s="343">
        <v>632</v>
      </c>
      <c r="F39" s="343">
        <v>85</v>
      </c>
      <c r="G39" s="343">
        <v>0</v>
      </c>
      <c r="H39" s="343">
        <v>0</v>
      </c>
      <c r="I39" s="343">
        <v>0</v>
      </c>
      <c r="J39" s="343">
        <v>1071</v>
      </c>
      <c r="K39" s="343">
        <v>632</v>
      </c>
      <c r="L39" s="343">
        <v>121</v>
      </c>
      <c r="M39" s="343">
        <v>0</v>
      </c>
      <c r="N39" s="343">
        <v>0</v>
      </c>
      <c r="O39" s="343">
        <v>0</v>
      </c>
      <c r="P39" s="343">
        <v>400</v>
      </c>
      <c r="Q39" s="343">
        <v>0</v>
      </c>
      <c r="R39" s="343">
        <v>0</v>
      </c>
      <c r="S39" s="343">
        <v>0</v>
      </c>
      <c r="T39" s="343">
        <v>0</v>
      </c>
      <c r="U39" s="343">
        <v>0</v>
      </c>
      <c r="V39" s="343">
        <v>521</v>
      </c>
      <c r="W39" s="343">
        <v>0</v>
      </c>
      <c r="X39" s="343">
        <v>1592</v>
      </c>
      <c r="Y39" s="343">
        <v>632</v>
      </c>
      <c r="Z39" s="343">
        <v>8251</v>
      </c>
      <c r="AA39" s="343">
        <v>1125</v>
      </c>
      <c r="AB39" s="343">
        <v>0</v>
      </c>
      <c r="AC39" s="343">
        <v>0</v>
      </c>
      <c r="AD39" s="343">
        <v>1000</v>
      </c>
      <c r="AE39" s="343">
        <v>0</v>
      </c>
      <c r="AF39" s="343">
        <v>0</v>
      </c>
      <c r="AG39" s="343">
        <v>0</v>
      </c>
      <c r="AH39" s="343">
        <v>9251</v>
      </c>
      <c r="AI39" s="343">
        <v>1125</v>
      </c>
      <c r="AJ39" s="343">
        <v>0</v>
      </c>
      <c r="AK39" s="343">
        <v>0</v>
      </c>
      <c r="AL39" s="342" t="s">
        <v>2008</v>
      </c>
      <c r="AM39" s="342" t="s">
        <v>2455</v>
      </c>
      <c r="AN39" s="342" t="s">
        <v>2455</v>
      </c>
    </row>
    <row r="40" spans="1:40" ht="15.6">
      <c r="A40" s="342" t="s">
        <v>2322</v>
      </c>
      <c r="B40" s="343">
        <v>0</v>
      </c>
      <c r="C40" s="343">
        <v>0</v>
      </c>
      <c r="D40" s="343">
        <v>4074</v>
      </c>
      <c r="E40" s="343">
        <v>0</v>
      </c>
      <c r="F40" s="343">
        <v>256</v>
      </c>
      <c r="G40" s="343">
        <v>0</v>
      </c>
      <c r="H40" s="343">
        <v>47</v>
      </c>
      <c r="I40" s="343">
        <v>0</v>
      </c>
      <c r="J40" s="343">
        <v>4377</v>
      </c>
      <c r="K40" s="343">
        <v>0</v>
      </c>
      <c r="L40" s="343">
        <v>248</v>
      </c>
      <c r="M40" s="343">
        <v>0</v>
      </c>
      <c r="N40" s="343">
        <v>0</v>
      </c>
      <c r="O40" s="343">
        <v>0</v>
      </c>
      <c r="P40" s="343">
        <v>0</v>
      </c>
      <c r="Q40" s="343">
        <v>0</v>
      </c>
      <c r="R40" s="343">
        <v>0</v>
      </c>
      <c r="S40" s="343">
        <v>0</v>
      </c>
      <c r="T40" s="343">
        <v>0</v>
      </c>
      <c r="U40" s="343">
        <v>0</v>
      </c>
      <c r="V40" s="343">
        <v>248</v>
      </c>
      <c r="W40" s="343">
        <v>0</v>
      </c>
      <c r="X40" s="343">
        <v>4625</v>
      </c>
      <c r="Y40" s="343">
        <v>0</v>
      </c>
      <c r="Z40" s="343">
        <v>1697</v>
      </c>
      <c r="AA40" s="343">
        <v>0</v>
      </c>
      <c r="AB40" s="343">
        <v>0</v>
      </c>
      <c r="AC40" s="343">
        <v>0</v>
      </c>
      <c r="AD40" s="343">
        <v>0</v>
      </c>
      <c r="AE40" s="343">
        <v>0</v>
      </c>
      <c r="AF40" s="343">
        <v>0</v>
      </c>
      <c r="AG40" s="343">
        <v>0</v>
      </c>
      <c r="AH40" s="343">
        <v>1697</v>
      </c>
      <c r="AI40" s="343">
        <v>0</v>
      </c>
      <c r="AJ40" s="343">
        <v>0</v>
      </c>
      <c r="AK40" s="343">
        <v>0</v>
      </c>
      <c r="AL40" s="342" t="s">
        <v>2320</v>
      </c>
      <c r="AM40" s="342" t="s">
        <v>2455</v>
      </c>
      <c r="AN40" s="342" t="s">
        <v>2455</v>
      </c>
    </row>
    <row r="41" spans="1:40" ht="15.6">
      <c r="A41" s="342" t="s">
        <v>2331</v>
      </c>
      <c r="B41" s="343">
        <v>922</v>
      </c>
      <c r="C41" s="343">
        <v>121</v>
      </c>
      <c r="D41" s="343">
        <v>5790</v>
      </c>
      <c r="E41" s="343">
        <v>807</v>
      </c>
      <c r="F41" s="343">
        <v>138</v>
      </c>
      <c r="G41" s="343">
        <v>0</v>
      </c>
      <c r="H41" s="343">
        <v>336</v>
      </c>
      <c r="I41" s="343">
        <v>0</v>
      </c>
      <c r="J41" s="343">
        <v>7186</v>
      </c>
      <c r="K41" s="343">
        <v>928</v>
      </c>
      <c r="L41" s="343">
        <v>695</v>
      </c>
      <c r="M41" s="343">
        <v>0</v>
      </c>
      <c r="N41" s="343">
        <v>0</v>
      </c>
      <c r="O41" s="343">
        <v>0</v>
      </c>
      <c r="P41" s="343">
        <v>0</v>
      </c>
      <c r="Q41" s="343">
        <v>0</v>
      </c>
      <c r="R41" s="343">
        <v>0</v>
      </c>
      <c r="S41" s="343">
        <v>0</v>
      </c>
      <c r="T41" s="343">
        <v>0</v>
      </c>
      <c r="U41" s="343">
        <v>0</v>
      </c>
      <c r="V41" s="343">
        <v>695</v>
      </c>
      <c r="W41" s="343">
        <v>0</v>
      </c>
      <c r="X41" s="343">
        <v>7881</v>
      </c>
      <c r="Y41" s="343">
        <v>928</v>
      </c>
      <c r="Z41" s="343">
        <v>187</v>
      </c>
      <c r="AA41" s="343">
        <v>175</v>
      </c>
      <c r="AB41" s="343">
        <v>0</v>
      </c>
      <c r="AC41" s="343">
        <v>0</v>
      </c>
      <c r="AD41" s="343">
        <v>0</v>
      </c>
      <c r="AE41" s="343">
        <v>0</v>
      </c>
      <c r="AF41" s="343">
        <v>0</v>
      </c>
      <c r="AG41" s="343">
        <v>0</v>
      </c>
      <c r="AH41" s="343">
        <v>187</v>
      </c>
      <c r="AI41" s="343">
        <v>175</v>
      </c>
      <c r="AJ41" s="343">
        <v>0</v>
      </c>
      <c r="AK41" s="343">
        <v>0</v>
      </c>
      <c r="AL41" s="342" t="s">
        <v>2329</v>
      </c>
      <c r="AM41" s="342" t="s">
        <v>2455</v>
      </c>
      <c r="AN41" s="342" t="s">
        <v>2455</v>
      </c>
    </row>
    <row r="42" spans="1:40" ht="15.6">
      <c r="A42" s="342" t="s">
        <v>1788</v>
      </c>
      <c r="B42" s="343">
        <v>196</v>
      </c>
      <c r="C42" s="343">
        <v>185</v>
      </c>
      <c r="D42" s="343">
        <v>12454</v>
      </c>
      <c r="E42" s="343">
        <v>4732</v>
      </c>
      <c r="F42" s="343">
        <v>194</v>
      </c>
      <c r="G42" s="343">
        <v>0</v>
      </c>
      <c r="H42" s="343">
        <v>0</v>
      </c>
      <c r="I42" s="343">
        <v>0</v>
      </c>
      <c r="J42" s="343">
        <v>12844</v>
      </c>
      <c r="K42" s="343">
        <v>4917</v>
      </c>
      <c r="L42" s="343">
        <v>91</v>
      </c>
      <c r="M42" s="343">
        <v>0</v>
      </c>
      <c r="N42" s="343">
        <v>0</v>
      </c>
      <c r="O42" s="343">
        <v>0</v>
      </c>
      <c r="P42" s="343">
        <v>0</v>
      </c>
      <c r="Q42" s="343">
        <v>0</v>
      </c>
      <c r="R42" s="343">
        <v>0</v>
      </c>
      <c r="S42" s="343">
        <v>0</v>
      </c>
      <c r="T42" s="343">
        <v>0</v>
      </c>
      <c r="U42" s="343">
        <v>0</v>
      </c>
      <c r="V42" s="343">
        <v>91</v>
      </c>
      <c r="W42" s="343">
        <v>0</v>
      </c>
      <c r="X42" s="343">
        <v>12935</v>
      </c>
      <c r="Y42" s="343">
        <v>4917</v>
      </c>
      <c r="Z42" s="343">
        <v>2055</v>
      </c>
      <c r="AA42" s="343">
        <v>2055</v>
      </c>
      <c r="AB42" s="343">
        <v>0</v>
      </c>
      <c r="AC42" s="343">
        <v>0</v>
      </c>
      <c r="AD42" s="343">
        <v>0</v>
      </c>
      <c r="AE42" s="343">
        <v>0</v>
      </c>
      <c r="AF42" s="343">
        <v>0</v>
      </c>
      <c r="AG42" s="343">
        <v>0</v>
      </c>
      <c r="AH42" s="343">
        <v>2055</v>
      </c>
      <c r="AI42" s="343">
        <v>2055</v>
      </c>
      <c r="AJ42" s="343">
        <v>0</v>
      </c>
      <c r="AK42" s="343">
        <v>0</v>
      </c>
      <c r="AL42" s="342" t="s">
        <v>1786</v>
      </c>
      <c r="AM42" s="342" t="s">
        <v>2455</v>
      </c>
      <c r="AN42" s="342" t="s">
        <v>2455</v>
      </c>
    </row>
    <row r="43" spans="1:40" ht="15.6">
      <c r="A43" s="342" t="s">
        <v>1233</v>
      </c>
      <c r="B43" s="343">
        <v>2547</v>
      </c>
      <c r="C43" s="343">
        <v>1800</v>
      </c>
      <c r="D43" s="343">
        <v>11404</v>
      </c>
      <c r="E43" s="343">
        <v>2613</v>
      </c>
      <c r="F43" s="343">
        <v>1623</v>
      </c>
      <c r="G43" s="343">
        <v>191</v>
      </c>
      <c r="H43" s="343">
        <v>19</v>
      </c>
      <c r="I43" s="343">
        <v>1</v>
      </c>
      <c r="J43" s="343">
        <v>15593</v>
      </c>
      <c r="K43" s="343">
        <v>4605</v>
      </c>
      <c r="L43" s="343">
        <v>369</v>
      </c>
      <c r="M43" s="343">
        <v>0</v>
      </c>
      <c r="N43" s="343">
        <v>0</v>
      </c>
      <c r="O43" s="343">
        <v>0</v>
      </c>
      <c r="P43" s="343">
        <v>0</v>
      </c>
      <c r="Q43" s="343">
        <v>0</v>
      </c>
      <c r="R43" s="343">
        <v>0</v>
      </c>
      <c r="S43" s="343">
        <v>0</v>
      </c>
      <c r="T43" s="343">
        <v>0</v>
      </c>
      <c r="U43" s="343">
        <v>0</v>
      </c>
      <c r="V43" s="343">
        <v>369</v>
      </c>
      <c r="W43" s="343">
        <v>0</v>
      </c>
      <c r="X43" s="343">
        <v>15962</v>
      </c>
      <c r="Y43" s="343">
        <v>4605</v>
      </c>
      <c r="Z43" s="343">
        <v>1609</v>
      </c>
      <c r="AA43" s="343">
        <v>1277</v>
      </c>
      <c r="AB43" s="343">
        <v>0</v>
      </c>
      <c r="AC43" s="343">
        <v>0</v>
      </c>
      <c r="AD43" s="343">
        <v>38</v>
      </c>
      <c r="AE43" s="343">
        <v>0</v>
      </c>
      <c r="AF43" s="343">
        <v>0</v>
      </c>
      <c r="AG43" s="343">
        <v>0</v>
      </c>
      <c r="AH43" s="343">
        <v>1647</v>
      </c>
      <c r="AI43" s="343">
        <v>1277</v>
      </c>
      <c r="AJ43" s="343">
        <v>0</v>
      </c>
      <c r="AK43" s="343">
        <v>0</v>
      </c>
      <c r="AL43" s="342" t="s">
        <v>1231</v>
      </c>
      <c r="AM43" s="342" t="s">
        <v>2455</v>
      </c>
      <c r="AN43" s="342" t="s">
        <v>2455</v>
      </c>
    </row>
    <row r="44" spans="1:40" ht="15.6">
      <c r="A44" s="342" t="s">
        <v>1932</v>
      </c>
      <c r="B44" s="343">
        <v>4953</v>
      </c>
      <c r="C44" s="343">
        <v>4953</v>
      </c>
      <c r="D44" s="343">
        <v>23371</v>
      </c>
      <c r="E44" s="343">
        <v>7710</v>
      </c>
      <c r="F44" s="343">
        <v>669</v>
      </c>
      <c r="G44" s="343">
        <v>8</v>
      </c>
      <c r="H44" s="343">
        <v>453</v>
      </c>
      <c r="I44" s="343">
        <v>0</v>
      </c>
      <c r="J44" s="343">
        <v>29446</v>
      </c>
      <c r="K44" s="343">
        <v>12671</v>
      </c>
      <c r="L44" s="343">
        <v>12307</v>
      </c>
      <c r="M44" s="343">
        <v>3</v>
      </c>
      <c r="N44" s="343">
        <v>0</v>
      </c>
      <c r="O44" s="343">
        <v>0</v>
      </c>
      <c r="P44" s="343">
        <v>567</v>
      </c>
      <c r="Q44" s="343">
        <v>0</v>
      </c>
      <c r="R44" s="343">
        <v>0</v>
      </c>
      <c r="S44" s="343">
        <v>0</v>
      </c>
      <c r="T44" s="343">
        <v>0</v>
      </c>
      <c r="U44" s="343">
        <v>0</v>
      </c>
      <c r="V44" s="343">
        <v>12874</v>
      </c>
      <c r="W44" s="343">
        <v>3</v>
      </c>
      <c r="X44" s="343">
        <v>42320</v>
      </c>
      <c r="Y44" s="343">
        <v>12671</v>
      </c>
      <c r="Z44" s="343">
        <v>431</v>
      </c>
      <c r="AA44" s="343">
        <v>0</v>
      </c>
      <c r="AB44" s="343">
        <v>0</v>
      </c>
      <c r="AC44" s="343">
        <v>0</v>
      </c>
      <c r="AD44" s="343">
        <v>810</v>
      </c>
      <c r="AE44" s="343">
        <v>0</v>
      </c>
      <c r="AF44" s="343">
        <v>0</v>
      </c>
      <c r="AG44" s="343">
        <v>0</v>
      </c>
      <c r="AH44" s="343">
        <v>1241</v>
      </c>
      <c r="AI44" s="343">
        <v>0</v>
      </c>
      <c r="AJ44" s="343">
        <v>0</v>
      </c>
      <c r="AK44" s="343">
        <v>0</v>
      </c>
      <c r="AL44" s="342" t="s">
        <v>1930</v>
      </c>
      <c r="AM44" s="342" t="s">
        <v>2455</v>
      </c>
      <c r="AN44" s="342" t="s">
        <v>2455</v>
      </c>
    </row>
    <row r="45" spans="1:40" ht="15.6">
      <c r="A45" s="342" t="s">
        <v>2064</v>
      </c>
      <c r="B45" s="343">
        <v>0</v>
      </c>
      <c r="C45" s="343">
        <v>0</v>
      </c>
      <c r="D45" s="343">
        <v>10970</v>
      </c>
      <c r="E45" s="343">
        <v>4730</v>
      </c>
      <c r="F45" s="343">
        <v>980</v>
      </c>
      <c r="G45" s="343">
        <v>0</v>
      </c>
      <c r="H45" s="343">
        <v>681</v>
      </c>
      <c r="I45" s="343">
        <v>0</v>
      </c>
      <c r="J45" s="343">
        <v>12631</v>
      </c>
      <c r="K45" s="343">
        <v>4730</v>
      </c>
      <c r="L45" s="343">
        <v>558</v>
      </c>
      <c r="M45" s="343">
        <v>0</v>
      </c>
      <c r="N45" s="343">
        <v>0</v>
      </c>
      <c r="O45" s="343">
        <v>0</v>
      </c>
      <c r="P45" s="343">
        <v>0</v>
      </c>
      <c r="Q45" s="343">
        <v>0</v>
      </c>
      <c r="R45" s="343">
        <v>0</v>
      </c>
      <c r="S45" s="343">
        <v>0</v>
      </c>
      <c r="T45" s="343">
        <v>0</v>
      </c>
      <c r="U45" s="343">
        <v>0</v>
      </c>
      <c r="V45" s="343">
        <v>558</v>
      </c>
      <c r="W45" s="343">
        <v>0</v>
      </c>
      <c r="X45" s="343">
        <v>13189</v>
      </c>
      <c r="Y45" s="343">
        <v>4730</v>
      </c>
      <c r="Z45" s="343">
        <v>1983</v>
      </c>
      <c r="AA45" s="343">
        <v>1983</v>
      </c>
      <c r="AB45" s="343">
        <v>0</v>
      </c>
      <c r="AC45" s="343">
        <v>0</v>
      </c>
      <c r="AD45" s="343">
        <v>4</v>
      </c>
      <c r="AE45" s="343">
        <v>0</v>
      </c>
      <c r="AF45" s="343">
        <v>0</v>
      </c>
      <c r="AG45" s="343">
        <v>0</v>
      </c>
      <c r="AH45" s="343">
        <v>1987</v>
      </c>
      <c r="AI45" s="343">
        <v>1983</v>
      </c>
      <c r="AJ45" s="343">
        <v>0</v>
      </c>
      <c r="AK45" s="343">
        <v>0</v>
      </c>
      <c r="AL45" s="342" t="s">
        <v>2062</v>
      </c>
      <c r="AM45" s="342" t="s">
        <v>2455</v>
      </c>
      <c r="AN45" s="342" t="s">
        <v>2455</v>
      </c>
    </row>
    <row r="46" spans="1:40" ht="15.6">
      <c r="A46" s="342" t="s">
        <v>1645</v>
      </c>
      <c r="B46" s="343">
        <v>0</v>
      </c>
      <c r="C46" s="343">
        <v>0</v>
      </c>
      <c r="D46" s="343">
        <v>2448</v>
      </c>
      <c r="E46" s="343">
        <v>0</v>
      </c>
      <c r="F46" s="343">
        <v>265</v>
      </c>
      <c r="G46" s="343">
        <v>0</v>
      </c>
      <c r="H46" s="343">
        <v>0</v>
      </c>
      <c r="I46" s="343">
        <v>0</v>
      </c>
      <c r="J46" s="343">
        <v>2713</v>
      </c>
      <c r="K46" s="343">
        <v>0</v>
      </c>
      <c r="L46" s="343">
        <v>1853</v>
      </c>
      <c r="M46" s="343">
        <v>0</v>
      </c>
      <c r="N46" s="343">
        <v>0</v>
      </c>
      <c r="O46" s="343">
        <v>0</v>
      </c>
      <c r="P46" s="343">
        <v>0</v>
      </c>
      <c r="Q46" s="343">
        <v>0</v>
      </c>
      <c r="R46" s="343">
        <v>0</v>
      </c>
      <c r="S46" s="343">
        <v>0</v>
      </c>
      <c r="T46" s="343">
        <v>0</v>
      </c>
      <c r="U46" s="343">
        <v>0</v>
      </c>
      <c r="V46" s="343">
        <v>1853</v>
      </c>
      <c r="W46" s="343">
        <v>0</v>
      </c>
      <c r="X46" s="343">
        <v>4566</v>
      </c>
      <c r="Y46" s="343">
        <v>0</v>
      </c>
      <c r="Z46" s="343">
        <v>0</v>
      </c>
      <c r="AA46" s="343">
        <v>0</v>
      </c>
      <c r="AB46" s="343">
        <v>0</v>
      </c>
      <c r="AC46" s="343">
        <v>0</v>
      </c>
      <c r="AD46" s="343">
        <v>0</v>
      </c>
      <c r="AE46" s="343">
        <v>0</v>
      </c>
      <c r="AF46" s="343">
        <v>0</v>
      </c>
      <c r="AG46" s="343">
        <v>0</v>
      </c>
      <c r="AH46" s="343">
        <v>0</v>
      </c>
      <c r="AI46" s="343">
        <v>0</v>
      </c>
      <c r="AJ46" s="343">
        <v>0</v>
      </c>
      <c r="AK46" s="343">
        <v>0</v>
      </c>
      <c r="AL46" s="342" t="s">
        <v>1643</v>
      </c>
      <c r="AM46" s="342" t="s">
        <v>2455</v>
      </c>
      <c r="AN46" s="342" t="s">
        <v>2455</v>
      </c>
    </row>
    <row r="47" spans="1:40" ht="15.6">
      <c r="A47" s="342" t="s">
        <v>1425</v>
      </c>
      <c r="B47" s="343">
        <v>654</v>
      </c>
      <c r="C47" s="343">
        <v>0</v>
      </c>
      <c r="D47" s="343">
        <v>17245</v>
      </c>
      <c r="E47" s="343">
        <v>0</v>
      </c>
      <c r="F47" s="343">
        <v>1242</v>
      </c>
      <c r="G47" s="343">
        <v>0</v>
      </c>
      <c r="H47" s="343">
        <v>247</v>
      </c>
      <c r="I47" s="343">
        <v>0</v>
      </c>
      <c r="J47" s="343">
        <v>19388</v>
      </c>
      <c r="K47" s="343">
        <v>0</v>
      </c>
      <c r="L47" s="343">
        <v>5999</v>
      </c>
      <c r="M47" s="343">
        <v>0</v>
      </c>
      <c r="N47" s="343">
        <v>146</v>
      </c>
      <c r="O47" s="343">
        <v>0</v>
      </c>
      <c r="P47" s="343">
        <v>130</v>
      </c>
      <c r="Q47" s="343">
        <v>0</v>
      </c>
      <c r="R47" s="343">
        <v>0</v>
      </c>
      <c r="S47" s="343">
        <v>0</v>
      </c>
      <c r="T47" s="343">
        <v>82</v>
      </c>
      <c r="U47" s="343">
        <v>0</v>
      </c>
      <c r="V47" s="343">
        <v>6211</v>
      </c>
      <c r="W47" s="343">
        <v>0</v>
      </c>
      <c r="X47" s="343">
        <v>25599</v>
      </c>
      <c r="Y47" s="343">
        <v>0</v>
      </c>
      <c r="Z47" s="343">
        <v>1028</v>
      </c>
      <c r="AA47" s="343">
        <v>0</v>
      </c>
      <c r="AB47" s="343">
        <v>0</v>
      </c>
      <c r="AC47" s="343">
        <v>0</v>
      </c>
      <c r="AD47" s="343">
        <v>180</v>
      </c>
      <c r="AE47" s="343">
        <v>0</v>
      </c>
      <c r="AF47" s="343">
        <v>0</v>
      </c>
      <c r="AG47" s="343">
        <v>0</v>
      </c>
      <c r="AH47" s="343">
        <v>1208</v>
      </c>
      <c r="AI47" s="343">
        <v>0</v>
      </c>
      <c r="AJ47" s="343">
        <v>0</v>
      </c>
      <c r="AK47" s="343">
        <v>0</v>
      </c>
      <c r="AL47" s="342" t="s">
        <v>1423</v>
      </c>
      <c r="AM47" s="342" t="s">
        <v>2455</v>
      </c>
      <c r="AN47" s="342" t="s">
        <v>2455</v>
      </c>
    </row>
    <row r="48" spans="1:40" ht="15.6">
      <c r="A48" s="342" t="s">
        <v>1316</v>
      </c>
      <c r="B48" s="343">
        <v>0</v>
      </c>
      <c r="C48" s="343">
        <v>0</v>
      </c>
      <c r="D48" s="343">
        <v>14944</v>
      </c>
      <c r="E48" s="343">
        <v>0</v>
      </c>
      <c r="F48" s="343">
        <v>232</v>
      </c>
      <c r="G48" s="343">
        <v>0</v>
      </c>
      <c r="H48" s="343">
        <v>114</v>
      </c>
      <c r="I48" s="343">
        <v>0</v>
      </c>
      <c r="J48" s="343">
        <v>15290</v>
      </c>
      <c r="K48" s="343">
        <v>0</v>
      </c>
      <c r="L48" s="343">
        <v>721</v>
      </c>
      <c r="M48" s="343">
        <v>0</v>
      </c>
      <c r="N48" s="343">
        <v>0</v>
      </c>
      <c r="O48" s="343">
        <v>0</v>
      </c>
      <c r="P48" s="343">
        <v>176</v>
      </c>
      <c r="Q48" s="343">
        <v>0</v>
      </c>
      <c r="R48" s="343">
        <v>0</v>
      </c>
      <c r="S48" s="343">
        <v>0</v>
      </c>
      <c r="T48" s="343">
        <v>0</v>
      </c>
      <c r="U48" s="343">
        <v>0</v>
      </c>
      <c r="V48" s="343">
        <v>897</v>
      </c>
      <c r="W48" s="343">
        <v>0</v>
      </c>
      <c r="X48" s="343">
        <v>16187</v>
      </c>
      <c r="Y48" s="343">
        <v>0</v>
      </c>
      <c r="Z48" s="343">
        <v>1504</v>
      </c>
      <c r="AA48" s="343">
        <v>0</v>
      </c>
      <c r="AB48" s="343">
        <v>0</v>
      </c>
      <c r="AC48" s="343">
        <v>0</v>
      </c>
      <c r="AD48" s="343">
        <v>7</v>
      </c>
      <c r="AE48" s="343">
        <v>0</v>
      </c>
      <c r="AF48" s="343">
        <v>0</v>
      </c>
      <c r="AG48" s="343">
        <v>0</v>
      </c>
      <c r="AH48" s="343">
        <v>1511</v>
      </c>
      <c r="AI48" s="343">
        <v>0</v>
      </c>
      <c r="AJ48" s="343">
        <v>0</v>
      </c>
      <c r="AK48" s="343">
        <v>0</v>
      </c>
      <c r="AL48" s="342" t="s">
        <v>1314</v>
      </c>
      <c r="AM48" s="342" t="s">
        <v>2455</v>
      </c>
      <c r="AN48" s="342" t="s">
        <v>2455</v>
      </c>
    </row>
    <row r="49" spans="1:40" ht="15.6">
      <c r="A49" s="342" t="s">
        <v>1322</v>
      </c>
      <c r="B49" s="343">
        <v>451</v>
      </c>
      <c r="C49" s="343">
        <v>0</v>
      </c>
      <c r="D49" s="343">
        <v>8056</v>
      </c>
      <c r="E49" s="343">
        <v>1791</v>
      </c>
      <c r="F49" s="343">
        <v>2060</v>
      </c>
      <c r="G49" s="343">
        <v>0</v>
      </c>
      <c r="H49" s="343">
        <v>71</v>
      </c>
      <c r="I49" s="343">
        <v>0</v>
      </c>
      <c r="J49" s="343">
        <v>10638</v>
      </c>
      <c r="K49" s="343">
        <v>1791</v>
      </c>
      <c r="L49" s="343">
        <v>812</v>
      </c>
      <c r="M49" s="343">
        <v>0</v>
      </c>
      <c r="N49" s="343">
        <v>0</v>
      </c>
      <c r="O49" s="343">
        <v>0</v>
      </c>
      <c r="P49" s="343">
        <v>0</v>
      </c>
      <c r="Q49" s="343">
        <v>0</v>
      </c>
      <c r="R49" s="343">
        <v>0</v>
      </c>
      <c r="S49" s="343">
        <v>0</v>
      </c>
      <c r="T49" s="343">
        <v>0</v>
      </c>
      <c r="U49" s="343">
        <v>0</v>
      </c>
      <c r="V49" s="343">
        <v>812</v>
      </c>
      <c r="W49" s="343">
        <v>0</v>
      </c>
      <c r="X49" s="343">
        <v>11450</v>
      </c>
      <c r="Y49" s="343">
        <v>1791</v>
      </c>
      <c r="Z49" s="343">
        <v>430</v>
      </c>
      <c r="AA49" s="343">
        <v>0</v>
      </c>
      <c r="AB49" s="343">
        <v>0</v>
      </c>
      <c r="AC49" s="343">
        <v>0</v>
      </c>
      <c r="AD49" s="343">
        <v>0</v>
      </c>
      <c r="AE49" s="343">
        <v>0</v>
      </c>
      <c r="AF49" s="343">
        <v>0</v>
      </c>
      <c r="AG49" s="343">
        <v>0</v>
      </c>
      <c r="AH49" s="343">
        <v>430</v>
      </c>
      <c r="AI49" s="343">
        <v>0</v>
      </c>
      <c r="AJ49" s="343">
        <v>0</v>
      </c>
      <c r="AK49" s="343">
        <v>0</v>
      </c>
      <c r="AL49" s="342" t="s">
        <v>1320</v>
      </c>
      <c r="AM49" s="342" t="s">
        <v>2455</v>
      </c>
      <c r="AN49" s="342" t="s">
        <v>2455</v>
      </c>
    </row>
    <row r="50" spans="1:40" ht="15.6">
      <c r="A50" s="342" t="s">
        <v>2004</v>
      </c>
      <c r="B50" s="343">
        <v>210</v>
      </c>
      <c r="C50" s="343">
        <v>209</v>
      </c>
      <c r="D50" s="343">
        <v>2828</v>
      </c>
      <c r="E50" s="343">
        <v>791</v>
      </c>
      <c r="F50" s="343">
        <v>237</v>
      </c>
      <c r="G50" s="343">
        <v>0</v>
      </c>
      <c r="H50" s="343">
        <v>3</v>
      </c>
      <c r="I50" s="343">
        <v>0</v>
      </c>
      <c r="J50" s="343">
        <v>3278</v>
      </c>
      <c r="K50" s="343">
        <v>1000</v>
      </c>
      <c r="L50" s="343">
        <v>1775</v>
      </c>
      <c r="M50" s="343">
        <v>0</v>
      </c>
      <c r="N50" s="343">
        <v>0</v>
      </c>
      <c r="O50" s="343">
        <v>0</v>
      </c>
      <c r="P50" s="343">
        <v>0</v>
      </c>
      <c r="Q50" s="343">
        <v>0</v>
      </c>
      <c r="R50" s="343">
        <v>0</v>
      </c>
      <c r="S50" s="343">
        <v>0</v>
      </c>
      <c r="T50" s="343">
        <v>0</v>
      </c>
      <c r="U50" s="343">
        <v>0</v>
      </c>
      <c r="V50" s="343">
        <v>1775</v>
      </c>
      <c r="W50" s="343">
        <v>0</v>
      </c>
      <c r="X50" s="343">
        <v>5053</v>
      </c>
      <c r="Y50" s="343">
        <v>1000</v>
      </c>
      <c r="Z50" s="343">
        <v>1236</v>
      </c>
      <c r="AA50" s="343">
        <v>298</v>
      </c>
      <c r="AB50" s="343">
        <v>0</v>
      </c>
      <c r="AC50" s="343">
        <v>0</v>
      </c>
      <c r="AD50" s="343">
        <v>4</v>
      </c>
      <c r="AE50" s="343">
        <v>0</v>
      </c>
      <c r="AF50" s="343">
        <v>0</v>
      </c>
      <c r="AG50" s="343">
        <v>0</v>
      </c>
      <c r="AH50" s="343">
        <v>1240</v>
      </c>
      <c r="AI50" s="343">
        <v>298</v>
      </c>
      <c r="AJ50" s="343">
        <v>0</v>
      </c>
      <c r="AK50" s="343">
        <v>0</v>
      </c>
      <c r="AL50" s="342" t="s">
        <v>2002</v>
      </c>
      <c r="AM50" s="342" t="s">
        <v>2455</v>
      </c>
      <c r="AN50" s="342" t="s">
        <v>2455</v>
      </c>
    </row>
    <row r="51" spans="1:40" ht="15.6">
      <c r="A51" s="342" t="s">
        <v>1346</v>
      </c>
      <c r="B51" s="343">
        <v>1498</v>
      </c>
      <c r="C51" s="343">
        <v>1029</v>
      </c>
      <c r="D51" s="343">
        <v>30438</v>
      </c>
      <c r="E51" s="343">
        <v>7389</v>
      </c>
      <c r="F51" s="343">
        <v>571</v>
      </c>
      <c r="G51" s="343">
        <v>0</v>
      </c>
      <c r="H51" s="343">
        <v>0</v>
      </c>
      <c r="I51" s="343">
        <v>0</v>
      </c>
      <c r="J51" s="343">
        <v>32507</v>
      </c>
      <c r="K51" s="343">
        <v>8418</v>
      </c>
      <c r="L51" s="343">
        <v>571</v>
      </c>
      <c r="M51" s="343">
        <v>0</v>
      </c>
      <c r="N51" s="343">
        <v>0</v>
      </c>
      <c r="O51" s="343">
        <v>0</v>
      </c>
      <c r="P51" s="343">
        <v>0</v>
      </c>
      <c r="Q51" s="343">
        <v>0</v>
      </c>
      <c r="R51" s="343">
        <v>0</v>
      </c>
      <c r="S51" s="343">
        <v>0</v>
      </c>
      <c r="T51" s="343">
        <v>0</v>
      </c>
      <c r="U51" s="343">
        <v>0</v>
      </c>
      <c r="V51" s="343">
        <v>571</v>
      </c>
      <c r="W51" s="343">
        <v>0</v>
      </c>
      <c r="X51" s="343">
        <v>33078</v>
      </c>
      <c r="Y51" s="343">
        <v>8418</v>
      </c>
      <c r="Z51" s="343">
        <v>231</v>
      </c>
      <c r="AA51" s="343">
        <v>231</v>
      </c>
      <c r="AB51" s="343">
        <v>0</v>
      </c>
      <c r="AC51" s="343">
        <v>0</v>
      </c>
      <c r="AD51" s="343">
        <v>292</v>
      </c>
      <c r="AE51" s="343">
        <v>0</v>
      </c>
      <c r="AF51" s="343">
        <v>0</v>
      </c>
      <c r="AG51" s="343">
        <v>0</v>
      </c>
      <c r="AH51" s="343">
        <v>523</v>
      </c>
      <c r="AI51" s="343">
        <v>231</v>
      </c>
      <c r="AJ51" s="343">
        <v>0</v>
      </c>
      <c r="AK51" s="343">
        <v>0</v>
      </c>
      <c r="AL51" s="342" t="s">
        <v>1344</v>
      </c>
      <c r="AM51" s="342" t="s">
        <v>2455</v>
      </c>
      <c r="AN51" s="342" t="s">
        <v>2455</v>
      </c>
    </row>
    <row r="52" spans="1:40" ht="15.6">
      <c r="A52" s="342" t="s">
        <v>1648</v>
      </c>
      <c r="B52" s="343">
        <v>0</v>
      </c>
      <c r="C52" s="343">
        <v>0</v>
      </c>
      <c r="D52" s="343">
        <v>1460</v>
      </c>
      <c r="E52" s="343">
        <v>0</v>
      </c>
      <c r="F52" s="343">
        <v>153</v>
      </c>
      <c r="G52" s="343">
        <v>0</v>
      </c>
      <c r="H52" s="343">
        <v>0</v>
      </c>
      <c r="I52" s="343">
        <v>0</v>
      </c>
      <c r="J52" s="343">
        <v>1613</v>
      </c>
      <c r="K52" s="343">
        <v>0</v>
      </c>
      <c r="L52" s="343">
        <v>0</v>
      </c>
      <c r="M52" s="343">
        <v>0</v>
      </c>
      <c r="N52" s="343">
        <v>0</v>
      </c>
      <c r="O52" s="343">
        <v>0</v>
      </c>
      <c r="P52" s="343">
        <v>0</v>
      </c>
      <c r="Q52" s="343">
        <v>0</v>
      </c>
      <c r="R52" s="343">
        <v>0</v>
      </c>
      <c r="S52" s="343">
        <v>0</v>
      </c>
      <c r="T52" s="343">
        <v>0</v>
      </c>
      <c r="U52" s="343">
        <v>0</v>
      </c>
      <c r="V52" s="343">
        <v>0</v>
      </c>
      <c r="W52" s="343">
        <v>0</v>
      </c>
      <c r="X52" s="343">
        <v>1613</v>
      </c>
      <c r="Y52" s="343">
        <v>0</v>
      </c>
      <c r="Z52" s="343">
        <v>0</v>
      </c>
      <c r="AA52" s="343">
        <v>0</v>
      </c>
      <c r="AB52" s="343">
        <v>0</v>
      </c>
      <c r="AC52" s="343">
        <v>0</v>
      </c>
      <c r="AD52" s="343">
        <v>0</v>
      </c>
      <c r="AE52" s="343">
        <v>0</v>
      </c>
      <c r="AF52" s="343">
        <v>0</v>
      </c>
      <c r="AG52" s="343">
        <v>0</v>
      </c>
      <c r="AH52" s="343">
        <v>0</v>
      </c>
      <c r="AI52" s="343">
        <v>0</v>
      </c>
      <c r="AJ52" s="343">
        <v>0</v>
      </c>
      <c r="AK52" s="343">
        <v>0</v>
      </c>
      <c r="AL52" s="342" t="s">
        <v>1646</v>
      </c>
      <c r="AM52" s="342" t="s">
        <v>2455</v>
      </c>
      <c r="AN52" s="342" t="s">
        <v>2455</v>
      </c>
    </row>
    <row r="53" spans="1:40" ht="15.6">
      <c r="A53" s="342" t="s">
        <v>2313</v>
      </c>
      <c r="B53" s="343">
        <v>5331</v>
      </c>
      <c r="C53" s="343">
        <v>4761</v>
      </c>
      <c r="D53" s="343">
        <v>11583</v>
      </c>
      <c r="E53" s="343">
        <v>2683</v>
      </c>
      <c r="F53" s="343">
        <v>1151</v>
      </c>
      <c r="G53" s="343">
        <v>18</v>
      </c>
      <c r="H53" s="343">
        <v>1918</v>
      </c>
      <c r="I53" s="343">
        <v>0</v>
      </c>
      <c r="J53" s="343">
        <v>19983</v>
      </c>
      <c r="K53" s="343">
        <v>7462</v>
      </c>
      <c r="L53" s="343">
        <v>1220</v>
      </c>
      <c r="M53" s="343">
        <v>0</v>
      </c>
      <c r="N53" s="343">
        <v>0</v>
      </c>
      <c r="O53" s="343">
        <v>0</v>
      </c>
      <c r="P53" s="343">
        <v>4614</v>
      </c>
      <c r="Q53" s="343">
        <v>0</v>
      </c>
      <c r="R53" s="343">
        <v>0</v>
      </c>
      <c r="S53" s="343">
        <v>0</v>
      </c>
      <c r="T53" s="343">
        <v>0</v>
      </c>
      <c r="U53" s="343">
        <v>0</v>
      </c>
      <c r="V53" s="343">
        <v>5834</v>
      </c>
      <c r="W53" s="343">
        <v>0</v>
      </c>
      <c r="X53" s="343">
        <v>25817</v>
      </c>
      <c r="Y53" s="343">
        <v>7462</v>
      </c>
      <c r="Z53" s="343">
        <v>606</v>
      </c>
      <c r="AA53" s="343">
        <v>397</v>
      </c>
      <c r="AB53" s="343">
        <v>0</v>
      </c>
      <c r="AC53" s="343">
        <v>0</v>
      </c>
      <c r="AD53" s="343">
        <v>70</v>
      </c>
      <c r="AE53" s="343">
        <v>70</v>
      </c>
      <c r="AF53" s="343">
        <v>0</v>
      </c>
      <c r="AG53" s="343">
        <v>0</v>
      </c>
      <c r="AH53" s="343">
        <v>676</v>
      </c>
      <c r="AI53" s="343">
        <v>467</v>
      </c>
      <c r="AJ53" s="343">
        <v>0</v>
      </c>
      <c r="AK53" s="343">
        <v>0</v>
      </c>
      <c r="AL53" s="342" t="s">
        <v>2311</v>
      </c>
      <c r="AM53" s="342" t="s">
        <v>2455</v>
      </c>
      <c r="AN53" s="342" t="s">
        <v>2455</v>
      </c>
    </row>
    <row r="54" spans="1:40" ht="15.6">
      <c r="A54" s="342" t="s">
        <v>1176</v>
      </c>
      <c r="B54" s="343">
        <v>0</v>
      </c>
      <c r="C54" s="343">
        <v>0</v>
      </c>
      <c r="D54" s="343">
        <v>3220</v>
      </c>
      <c r="E54" s="343">
        <v>0</v>
      </c>
      <c r="F54" s="343">
        <v>1379</v>
      </c>
      <c r="G54" s="343">
        <v>0</v>
      </c>
      <c r="H54" s="343">
        <v>0</v>
      </c>
      <c r="I54" s="343">
        <v>0</v>
      </c>
      <c r="J54" s="343">
        <v>4599</v>
      </c>
      <c r="K54" s="343">
        <v>0</v>
      </c>
      <c r="L54" s="343">
        <v>3256</v>
      </c>
      <c r="M54" s="343">
        <v>0</v>
      </c>
      <c r="N54" s="343">
        <v>0</v>
      </c>
      <c r="O54" s="343">
        <v>0</v>
      </c>
      <c r="P54" s="343">
        <v>0</v>
      </c>
      <c r="Q54" s="343">
        <v>0</v>
      </c>
      <c r="R54" s="343">
        <v>0</v>
      </c>
      <c r="S54" s="343">
        <v>0</v>
      </c>
      <c r="T54" s="343">
        <v>0</v>
      </c>
      <c r="U54" s="343">
        <v>0</v>
      </c>
      <c r="V54" s="343">
        <v>3256</v>
      </c>
      <c r="W54" s="343">
        <v>0</v>
      </c>
      <c r="X54" s="343">
        <v>7855</v>
      </c>
      <c r="Y54" s="343">
        <v>0</v>
      </c>
      <c r="Z54" s="343">
        <v>918</v>
      </c>
      <c r="AA54" s="343">
        <v>0</v>
      </c>
      <c r="AB54" s="343">
        <v>0</v>
      </c>
      <c r="AC54" s="343">
        <v>0</v>
      </c>
      <c r="AD54" s="343">
        <v>0</v>
      </c>
      <c r="AE54" s="343">
        <v>0</v>
      </c>
      <c r="AF54" s="343">
        <v>0</v>
      </c>
      <c r="AG54" s="343">
        <v>0</v>
      </c>
      <c r="AH54" s="343">
        <v>918</v>
      </c>
      <c r="AI54" s="343">
        <v>0</v>
      </c>
      <c r="AJ54" s="343">
        <v>0</v>
      </c>
      <c r="AK54" s="343">
        <v>0</v>
      </c>
      <c r="AL54" s="342" t="s">
        <v>1174</v>
      </c>
      <c r="AM54" s="342" t="s">
        <v>2455</v>
      </c>
      <c r="AN54" s="342" t="s">
        <v>2455</v>
      </c>
    </row>
    <row r="55" spans="1:40" ht="15.6">
      <c r="A55" s="342" t="s">
        <v>1298</v>
      </c>
      <c r="B55" s="343">
        <v>3096</v>
      </c>
      <c r="C55" s="343">
        <v>2941</v>
      </c>
      <c r="D55" s="343">
        <v>33251</v>
      </c>
      <c r="E55" s="343">
        <v>2683</v>
      </c>
      <c r="F55" s="343">
        <v>291</v>
      </c>
      <c r="G55" s="343">
        <v>0</v>
      </c>
      <c r="H55" s="343">
        <v>294</v>
      </c>
      <c r="I55" s="343">
        <v>0</v>
      </c>
      <c r="J55" s="343">
        <v>36932</v>
      </c>
      <c r="K55" s="343">
        <v>5624</v>
      </c>
      <c r="L55" s="343">
        <v>589</v>
      </c>
      <c r="M55" s="343">
        <v>0</v>
      </c>
      <c r="N55" s="343">
        <v>0</v>
      </c>
      <c r="O55" s="343">
        <v>0</v>
      </c>
      <c r="P55" s="343">
        <v>0</v>
      </c>
      <c r="Q55" s="343">
        <v>0</v>
      </c>
      <c r="R55" s="343">
        <v>0</v>
      </c>
      <c r="S55" s="343">
        <v>0</v>
      </c>
      <c r="T55" s="343">
        <v>0</v>
      </c>
      <c r="U55" s="343">
        <v>0</v>
      </c>
      <c r="V55" s="343">
        <v>589</v>
      </c>
      <c r="W55" s="343">
        <v>0</v>
      </c>
      <c r="X55" s="343">
        <v>37521</v>
      </c>
      <c r="Y55" s="343">
        <v>5624</v>
      </c>
      <c r="Z55" s="343">
        <v>897</v>
      </c>
      <c r="AA55" s="343">
        <v>897</v>
      </c>
      <c r="AB55" s="343">
        <v>0</v>
      </c>
      <c r="AC55" s="343">
        <v>0</v>
      </c>
      <c r="AD55" s="343">
        <v>0</v>
      </c>
      <c r="AE55" s="343">
        <v>0</v>
      </c>
      <c r="AF55" s="343">
        <v>0</v>
      </c>
      <c r="AG55" s="343">
        <v>0</v>
      </c>
      <c r="AH55" s="343">
        <v>897</v>
      </c>
      <c r="AI55" s="343">
        <v>897</v>
      </c>
      <c r="AJ55" s="343">
        <v>0</v>
      </c>
      <c r="AK55" s="343">
        <v>0</v>
      </c>
      <c r="AL55" s="342" t="s">
        <v>1296</v>
      </c>
      <c r="AM55" s="342" t="s">
        <v>2455</v>
      </c>
      <c r="AN55" s="342" t="s">
        <v>2455</v>
      </c>
    </row>
    <row r="56" spans="1:40" ht="15.6">
      <c r="A56" s="342" t="s">
        <v>1881</v>
      </c>
      <c r="B56" s="343">
        <v>1576</v>
      </c>
      <c r="C56" s="343">
        <v>755</v>
      </c>
      <c r="D56" s="343">
        <v>21055</v>
      </c>
      <c r="E56" s="343">
        <v>2032</v>
      </c>
      <c r="F56" s="343">
        <v>2241</v>
      </c>
      <c r="G56" s="343">
        <v>0</v>
      </c>
      <c r="H56" s="343">
        <v>0</v>
      </c>
      <c r="I56" s="343">
        <v>0</v>
      </c>
      <c r="J56" s="343">
        <v>24872</v>
      </c>
      <c r="K56" s="343">
        <v>2787</v>
      </c>
      <c r="L56" s="343">
        <v>932</v>
      </c>
      <c r="M56" s="343">
        <v>0</v>
      </c>
      <c r="N56" s="343">
        <v>0</v>
      </c>
      <c r="O56" s="343">
        <v>0</v>
      </c>
      <c r="P56" s="343">
        <v>0</v>
      </c>
      <c r="Q56" s="343">
        <v>0</v>
      </c>
      <c r="R56" s="343">
        <v>0</v>
      </c>
      <c r="S56" s="343">
        <v>0</v>
      </c>
      <c r="T56" s="343">
        <v>0</v>
      </c>
      <c r="U56" s="343">
        <v>0</v>
      </c>
      <c r="V56" s="343">
        <v>932</v>
      </c>
      <c r="W56" s="343">
        <v>0</v>
      </c>
      <c r="X56" s="343">
        <v>25804</v>
      </c>
      <c r="Y56" s="343">
        <v>2787</v>
      </c>
      <c r="Z56" s="343">
        <v>428</v>
      </c>
      <c r="AA56" s="343">
        <v>414</v>
      </c>
      <c r="AB56" s="343">
        <v>0</v>
      </c>
      <c r="AC56" s="343">
        <v>0</v>
      </c>
      <c r="AD56" s="343">
        <v>0</v>
      </c>
      <c r="AE56" s="343">
        <v>0</v>
      </c>
      <c r="AF56" s="343">
        <v>0</v>
      </c>
      <c r="AG56" s="343">
        <v>0</v>
      </c>
      <c r="AH56" s="343">
        <v>428</v>
      </c>
      <c r="AI56" s="343">
        <v>414</v>
      </c>
      <c r="AJ56" s="343">
        <v>0</v>
      </c>
      <c r="AK56" s="343">
        <v>0</v>
      </c>
      <c r="AL56" s="342" t="s">
        <v>1879</v>
      </c>
      <c r="AM56" s="342" t="s">
        <v>2455</v>
      </c>
      <c r="AN56" s="342" t="s">
        <v>2455</v>
      </c>
    </row>
    <row r="57" spans="1:40" ht="15.6">
      <c r="A57" s="342" t="s">
        <v>1212</v>
      </c>
      <c r="B57" s="343">
        <v>166</v>
      </c>
      <c r="C57" s="343">
        <v>166</v>
      </c>
      <c r="D57" s="343">
        <v>7526</v>
      </c>
      <c r="E57" s="343">
        <v>3324</v>
      </c>
      <c r="F57" s="343">
        <v>3931</v>
      </c>
      <c r="G57" s="343">
        <v>10</v>
      </c>
      <c r="H57" s="343">
        <v>0</v>
      </c>
      <c r="I57" s="343">
        <v>0</v>
      </c>
      <c r="J57" s="343">
        <v>11623</v>
      </c>
      <c r="K57" s="343">
        <v>3500</v>
      </c>
      <c r="L57" s="343">
        <v>1331</v>
      </c>
      <c r="M57" s="343">
        <v>0</v>
      </c>
      <c r="N57" s="343">
        <v>0</v>
      </c>
      <c r="O57" s="343">
        <v>0</v>
      </c>
      <c r="P57" s="343">
        <v>0</v>
      </c>
      <c r="Q57" s="343">
        <v>0</v>
      </c>
      <c r="R57" s="343">
        <v>0</v>
      </c>
      <c r="S57" s="343">
        <v>0</v>
      </c>
      <c r="T57" s="343">
        <v>0</v>
      </c>
      <c r="U57" s="343">
        <v>0</v>
      </c>
      <c r="V57" s="343">
        <v>1331</v>
      </c>
      <c r="W57" s="343">
        <v>0</v>
      </c>
      <c r="X57" s="343">
        <v>12954</v>
      </c>
      <c r="Y57" s="343">
        <v>3500</v>
      </c>
      <c r="Z57" s="343">
        <v>2390</v>
      </c>
      <c r="AA57" s="343">
        <v>1011</v>
      </c>
      <c r="AB57" s="343">
        <v>0</v>
      </c>
      <c r="AC57" s="343">
        <v>0</v>
      </c>
      <c r="AD57" s="343">
        <v>0</v>
      </c>
      <c r="AE57" s="343">
        <v>0</v>
      </c>
      <c r="AF57" s="343">
        <v>0</v>
      </c>
      <c r="AG57" s="343">
        <v>0</v>
      </c>
      <c r="AH57" s="343">
        <v>2390</v>
      </c>
      <c r="AI57" s="343">
        <v>1011</v>
      </c>
      <c r="AJ57" s="343">
        <v>0</v>
      </c>
      <c r="AK57" s="343">
        <v>0</v>
      </c>
      <c r="AL57" s="342" t="s">
        <v>1210</v>
      </c>
      <c r="AM57" s="342" t="s">
        <v>2455</v>
      </c>
      <c r="AN57" s="342" t="s">
        <v>2455</v>
      </c>
    </row>
    <row r="58" spans="1:40" ht="15.6">
      <c r="A58" s="342" t="s">
        <v>1410</v>
      </c>
      <c r="B58" s="343">
        <v>31</v>
      </c>
      <c r="C58" s="343">
        <v>0</v>
      </c>
      <c r="D58" s="343">
        <v>8085</v>
      </c>
      <c r="E58" s="343">
        <v>0</v>
      </c>
      <c r="F58" s="343">
        <v>1593</v>
      </c>
      <c r="G58" s="343">
        <v>0</v>
      </c>
      <c r="H58" s="343">
        <v>26</v>
      </c>
      <c r="I58" s="343">
        <v>0</v>
      </c>
      <c r="J58" s="343">
        <v>9735</v>
      </c>
      <c r="K58" s="343">
        <v>0</v>
      </c>
      <c r="L58" s="343">
        <v>194</v>
      </c>
      <c r="M58" s="343">
        <v>0</v>
      </c>
      <c r="N58" s="343">
        <v>0</v>
      </c>
      <c r="O58" s="343">
        <v>0</v>
      </c>
      <c r="P58" s="343">
        <v>0</v>
      </c>
      <c r="Q58" s="343">
        <v>0</v>
      </c>
      <c r="R58" s="343">
        <v>0</v>
      </c>
      <c r="S58" s="343">
        <v>0</v>
      </c>
      <c r="T58" s="343">
        <v>0</v>
      </c>
      <c r="U58" s="343">
        <v>0</v>
      </c>
      <c r="V58" s="343">
        <v>194</v>
      </c>
      <c r="W58" s="343">
        <v>0</v>
      </c>
      <c r="X58" s="343">
        <v>9929</v>
      </c>
      <c r="Y58" s="343">
        <v>0</v>
      </c>
      <c r="Z58" s="343">
        <v>37</v>
      </c>
      <c r="AA58" s="343">
        <v>0</v>
      </c>
      <c r="AB58" s="343">
        <v>0</v>
      </c>
      <c r="AC58" s="343">
        <v>0</v>
      </c>
      <c r="AD58" s="343">
        <v>0</v>
      </c>
      <c r="AE58" s="343">
        <v>0</v>
      </c>
      <c r="AF58" s="343">
        <v>0</v>
      </c>
      <c r="AG58" s="343">
        <v>0</v>
      </c>
      <c r="AH58" s="343">
        <v>37</v>
      </c>
      <c r="AI58" s="343">
        <v>0</v>
      </c>
      <c r="AJ58" s="343">
        <v>0</v>
      </c>
      <c r="AK58" s="343">
        <v>0</v>
      </c>
      <c r="AL58" s="342" t="s">
        <v>2456</v>
      </c>
      <c r="AM58" s="342" t="s">
        <v>2455</v>
      </c>
      <c r="AN58" s="342" t="s">
        <v>2455</v>
      </c>
    </row>
    <row r="59" spans="1:40" ht="15.6">
      <c r="A59" s="342" t="s">
        <v>1257</v>
      </c>
      <c r="B59" s="343">
        <v>4564</v>
      </c>
      <c r="C59" s="343">
        <v>0</v>
      </c>
      <c r="D59" s="343">
        <v>11504</v>
      </c>
      <c r="E59" s="343">
        <v>0</v>
      </c>
      <c r="F59" s="343">
        <v>610</v>
      </c>
      <c r="G59" s="343">
        <v>0</v>
      </c>
      <c r="H59" s="343">
        <v>0</v>
      </c>
      <c r="I59" s="343">
        <v>0</v>
      </c>
      <c r="J59" s="343">
        <v>16678</v>
      </c>
      <c r="K59" s="343">
        <v>0</v>
      </c>
      <c r="L59" s="343">
        <v>1781</v>
      </c>
      <c r="M59" s="343">
        <v>0</v>
      </c>
      <c r="N59" s="343">
        <v>0</v>
      </c>
      <c r="O59" s="343">
        <v>0</v>
      </c>
      <c r="P59" s="343">
        <v>0</v>
      </c>
      <c r="Q59" s="343">
        <v>0</v>
      </c>
      <c r="R59" s="343">
        <v>0</v>
      </c>
      <c r="S59" s="343">
        <v>0</v>
      </c>
      <c r="T59" s="343">
        <v>0</v>
      </c>
      <c r="U59" s="343">
        <v>0</v>
      </c>
      <c r="V59" s="343">
        <v>1781</v>
      </c>
      <c r="W59" s="343">
        <v>0</v>
      </c>
      <c r="X59" s="343">
        <v>18459</v>
      </c>
      <c r="Y59" s="343">
        <v>0</v>
      </c>
      <c r="Z59" s="343">
        <v>36</v>
      </c>
      <c r="AA59" s="343">
        <v>0</v>
      </c>
      <c r="AB59" s="343">
        <v>0</v>
      </c>
      <c r="AC59" s="343">
        <v>0</v>
      </c>
      <c r="AD59" s="343">
        <v>0</v>
      </c>
      <c r="AE59" s="343">
        <v>0</v>
      </c>
      <c r="AF59" s="343">
        <v>0</v>
      </c>
      <c r="AG59" s="343">
        <v>0</v>
      </c>
      <c r="AH59" s="343">
        <v>36</v>
      </c>
      <c r="AI59" s="343">
        <v>0</v>
      </c>
      <c r="AJ59" s="343">
        <v>0</v>
      </c>
      <c r="AK59" s="343">
        <v>0</v>
      </c>
      <c r="AL59" s="342" t="s">
        <v>2457</v>
      </c>
      <c r="AM59" s="342" t="s">
        <v>2455</v>
      </c>
      <c r="AN59" s="342" t="s">
        <v>2455</v>
      </c>
    </row>
    <row r="60" spans="1:40" ht="15.6">
      <c r="A60" s="342" t="s">
        <v>1845</v>
      </c>
      <c r="B60" s="343">
        <v>1871</v>
      </c>
      <c r="C60" s="343">
        <v>0</v>
      </c>
      <c r="D60" s="343">
        <v>4916</v>
      </c>
      <c r="E60" s="343">
        <v>1346</v>
      </c>
      <c r="F60" s="343">
        <v>76</v>
      </c>
      <c r="G60" s="343">
        <v>0</v>
      </c>
      <c r="H60" s="343">
        <v>39</v>
      </c>
      <c r="I60" s="343">
        <v>0</v>
      </c>
      <c r="J60" s="343">
        <v>6902</v>
      </c>
      <c r="K60" s="343">
        <v>1346</v>
      </c>
      <c r="L60" s="343">
        <v>3089</v>
      </c>
      <c r="M60" s="343">
        <v>0</v>
      </c>
      <c r="N60" s="343">
        <v>0</v>
      </c>
      <c r="O60" s="343">
        <v>0</v>
      </c>
      <c r="P60" s="343">
        <v>0</v>
      </c>
      <c r="Q60" s="343">
        <v>0</v>
      </c>
      <c r="R60" s="343">
        <v>0</v>
      </c>
      <c r="S60" s="343">
        <v>0</v>
      </c>
      <c r="T60" s="343">
        <v>0</v>
      </c>
      <c r="U60" s="343">
        <v>0</v>
      </c>
      <c r="V60" s="343">
        <v>3089</v>
      </c>
      <c r="W60" s="343">
        <v>0</v>
      </c>
      <c r="X60" s="343">
        <v>9991</v>
      </c>
      <c r="Y60" s="343">
        <v>1346</v>
      </c>
      <c r="Z60" s="343">
        <v>1265</v>
      </c>
      <c r="AA60" s="343">
        <v>1200</v>
      </c>
      <c r="AB60" s="343">
        <v>0</v>
      </c>
      <c r="AC60" s="343">
        <v>0</v>
      </c>
      <c r="AD60" s="343">
        <v>0</v>
      </c>
      <c r="AE60" s="343">
        <v>0</v>
      </c>
      <c r="AF60" s="343">
        <v>0</v>
      </c>
      <c r="AG60" s="343">
        <v>0</v>
      </c>
      <c r="AH60" s="343">
        <v>1265</v>
      </c>
      <c r="AI60" s="343">
        <v>1200</v>
      </c>
      <c r="AJ60" s="343">
        <v>0</v>
      </c>
      <c r="AK60" s="343">
        <v>0</v>
      </c>
      <c r="AL60" s="342" t="s">
        <v>2458</v>
      </c>
      <c r="AM60" s="342" t="s">
        <v>2455</v>
      </c>
      <c r="AN60" s="342" t="s">
        <v>2455</v>
      </c>
    </row>
    <row r="61" spans="1:40" ht="15.6">
      <c r="A61" s="342" t="s">
        <v>2277</v>
      </c>
      <c r="B61" s="343">
        <v>588</v>
      </c>
      <c r="C61" s="343">
        <v>0</v>
      </c>
      <c r="D61" s="343">
        <v>13204</v>
      </c>
      <c r="E61" s="343">
        <v>6278</v>
      </c>
      <c r="F61" s="343">
        <v>999</v>
      </c>
      <c r="G61" s="343">
        <v>72</v>
      </c>
      <c r="H61" s="343">
        <v>0</v>
      </c>
      <c r="I61" s="343">
        <v>0</v>
      </c>
      <c r="J61" s="343">
        <v>14791</v>
      </c>
      <c r="K61" s="343">
        <v>6350</v>
      </c>
      <c r="L61" s="343">
        <v>541</v>
      </c>
      <c r="M61" s="343">
        <v>0</v>
      </c>
      <c r="N61" s="343">
        <v>0</v>
      </c>
      <c r="O61" s="343">
        <v>0</v>
      </c>
      <c r="P61" s="343">
        <v>0</v>
      </c>
      <c r="Q61" s="343">
        <v>0</v>
      </c>
      <c r="R61" s="343">
        <v>0</v>
      </c>
      <c r="S61" s="343">
        <v>0</v>
      </c>
      <c r="T61" s="343">
        <v>0</v>
      </c>
      <c r="U61" s="343">
        <v>0</v>
      </c>
      <c r="V61" s="343">
        <v>541</v>
      </c>
      <c r="W61" s="343">
        <v>0</v>
      </c>
      <c r="X61" s="343">
        <v>15332</v>
      </c>
      <c r="Y61" s="343">
        <v>6350</v>
      </c>
      <c r="Z61" s="343">
        <v>481</v>
      </c>
      <c r="AA61" s="343">
        <v>361</v>
      </c>
      <c r="AB61" s="343">
        <v>0</v>
      </c>
      <c r="AC61" s="343">
        <v>0</v>
      </c>
      <c r="AD61" s="343">
        <v>0</v>
      </c>
      <c r="AE61" s="343">
        <v>0</v>
      </c>
      <c r="AF61" s="343">
        <v>0</v>
      </c>
      <c r="AG61" s="343">
        <v>0</v>
      </c>
      <c r="AH61" s="343">
        <v>481</v>
      </c>
      <c r="AI61" s="343">
        <v>361</v>
      </c>
      <c r="AJ61" s="343">
        <v>0</v>
      </c>
      <c r="AK61" s="343">
        <v>0</v>
      </c>
      <c r="AL61" s="342" t="s">
        <v>2459</v>
      </c>
      <c r="AM61" s="342" t="s">
        <v>2455</v>
      </c>
      <c r="AN61" s="342" t="s">
        <v>2455</v>
      </c>
    </row>
    <row r="62" spans="1:40" ht="15.6">
      <c r="A62" s="342" t="s">
        <v>1361</v>
      </c>
      <c r="B62" s="343">
        <v>906</v>
      </c>
      <c r="C62" s="343">
        <v>0</v>
      </c>
      <c r="D62" s="343">
        <v>8574</v>
      </c>
      <c r="E62" s="343">
        <v>0</v>
      </c>
      <c r="F62" s="343">
        <v>182</v>
      </c>
      <c r="G62" s="343">
        <v>0</v>
      </c>
      <c r="H62" s="343">
        <v>0</v>
      </c>
      <c r="I62" s="343">
        <v>0</v>
      </c>
      <c r="J62" s="343">
        <v>9662</v>
      </c>
      <c r="K62" s="343">
        <v>0</v>
      </c>
      <c r="L62" s="343">
        <v>1480</v>
      </c>
      <c r="M62" s="343">
        <v>0</v>
      </c>
      <c r="N62" s="343">
        <v>0</v>
      </c>
      <c r="O62" s="343">
        <v>0</v>
      </c>
      <c r="P62" s="343">
        <v>0</v>
      </c>
      <c r="Q62" s="343">
        <v>0</v>
      </c>
      <c r="R62" s="343">
        <v>0</v>
      </c>
      <c r="S62" s="343">
        <v>0</v>
      </c>
      <c r="T62" s="343">
        <v>0</v>
      </c>
      <c r="U62" s="343">
        <v>0</v>
      </c>
      <c r="V62" s="343">
        <v>1480</v>
      </c>
      <c r="W62" s="343">
        <v>0</v>
      </c>
      <c r="X62" s="343">
        <v>11142</v>
      </c>
      <c r="Y62" s="343">
        <v>0</v>
      </c>
      <c r="Z62" s="343">
        <v>0</v>
      </c>
      <c r="AA62" s="343">
        <v>0</v>
      </c>
      <c r="AB62" s="343">
        <v>0</v>
      </c>
      <c r="AC62" s="343">
        <v>0</v>
      </c>
      <c r="AD62" s="343">
        <v>0</v>
      </c>
      <c r="AE62" s="343">
        <v>0</v>
      </c>
      <c r="AF62" s="343">
        <v>0</v>
      </c>
      <c r="AG62" s="343">
        <v>0</v>
      </c>
      <c r="AH62" s="343">
        <v>0</v>
      </c>
      <c r="AI62" s="343">
        <v>0</v>
      </c>
      <c r="AJ62" s="343">
        <v>0</v>
      </c>
      <c r="AK62" s="343">
        <v>0</v>
      </c>
      <c r="AL62" s="342" t="s">
        <v>1359</v>
      </c>
      <c r="AM62" s="342" t="s">
        <v>2455</v>
      </c>
      <c r="AN62" s="342" t="s">
        <v>2455</v>
      </c>
    </row>
    <row r="63" spans="1:40" ht="15.6">
      <c r="A63" s="342" t="s">
        <v>2307</v>
      </c>
      <c r="B63" s="343">
        <v>0</v>
      </c>
      <c r="C63" s="343">
        <v>0</v>
      </c>
      <c r="D63" s="343">
        <v>9273</v>
      </c>
      <c r="E63" s="343">
        <v>0</v>
      </c>
      <c r="F63" s="343">
        <v>114</v>
      </c>
      <c r="G63" s="343">
        <v>0</v>
      </c>
      <c r="H63" s="343">
        <v>0</v>
      </c>
      <c r="I63" s="343">
        <v>0</v>
      </c>
      <c r="J63" s="343">
        <v>9387</v>
      </c>
      <c r="K63" s="343">
        <v>0</v>
      </c>
      <c r="L63" s="343">
        <v>672</v>
      </c>
      <c r="M63" s="343">
        <v>0</v>
      </c>
      <c r="N63" s="343">
        <v>0</v>
      </c>
      <c r="O63" s="343">
        <v>0</v>
      </c>
      <c r="P63" s="343">
        <v>0</v>
      </c>
      <c r="Q63" s="343">
        <v>0</v>
      </c>
      <c r="R63" s="343">
        <v>0</v>
      </c>
      <c r="S63" s="343">
        <v>0</v>
      </c>
      <c r="T63" s="343">
        <v>0</v>
      </c>
      <c r="U63" s="343">
        <v>0</v>
      </c>
      <c r="V63" s="343">
        <v>672</v>
      </c>
      <c r="W63" s="343">
        <v>0</v>
      </c>
      <c r="X63" s="343">
        <v>10059</v>
      </c>
      <c r="Y63" s="343">
        <v>0</v>
      </c>
      <c r="Z63" s="343">
        <v>0</v>
      </c>
      <c r="AA63" s="343">
        <v>0</v>
      </c>
      <c r="AB63" s="343">
        <v>0</v>
      </c>
      <c r="AC63" s="343">
        <v>0</v>
      </c>
      <c r="AD63" s="343">
        <v>0</v>
      </c>
      <c r="AE63" s="343">
        <v>0</v>
      </c>
      <c r="AF63" s="343">
        <v>0</v>
      </c>
      <c r="AG63" s="343">
        <v>0</v>
      </c>
      <c r="AH63" s="343">
        <v>0</v>
      </c>
      <c r="AI63" s="343">
        <v>0</v>
      </c>
      <c r="AJ63" s="343">
        <v>0</v>
      </c>
      <c r="AK63" s="343">
        <v>0</v>
      </c>
      <c r="AL63" s="342" t="s">
        <v>2460</v>
      </c>
      <c r="AM63" s="342" t="s">
        <v>2455</v>
      </c>
      <c r="AN63" s="342" t="s">
        <v>2455</v>
      </c>
    </row>
    <row r="64" spans="1:40" ht="15.6">
      <c r="A64" s="342" t="s">
        <v>1866</v>
      </c>
      <c r="B64" s="343">
        <v>595</v>
      </c>
      <c r="C64" s="343">
        <v>425</v>
      </c>
      <c r="D64" s="343">
        <v>23439</v>
      </c>
      <c r="E64" s="343">
        <v>2648</v>
      </c>
      <c r="F64" s="343">
        <v>1950</v>
      </c>
      <c r="G64" s="343">
        <v>0</v>
      </c>
      <c r="H64" s="343">
        <v>16</v>
      </c>
      <c r="I64" s="343">
        <v>0</v>
      </c>
      <c r="J64" s="343">
        <v>26000</v>
      </c>
      <c r="K64" s="343">
        <v>3073</v>
      </c>
      <c r="L64" s="343">
        <v>440</v>
      </c>
      <c r="M64" s="343">
        <v>0</v>
      </c>
      <c r="N64" s="343">
        <v>0</v>
      </c>
      <c r="O64" s="343">
        <v>0</v>
      </c>
      <c r="P64" s="343">
        <v>500</v>
      </c>
      <c r="Q64" s="343">
        <v>0</v>
      </c>
      <c r="R64" s="343">
        <v>0</v>
      </c>
      <c r="S64" s="343">
        <v>0</v>
      </c>
      <c r="T64" s="343">
        <v>0</v>
      </c>
      <c r="U64" s="343">
        <v>0</v>
      </c>
      <c r="V64" s="343">
        <v>940</v>
      </c>
      <c r="W64" s="343">
        <v>0</v>
      </c>
      <c r="X64" s="343">
        <v>26940</v>
      </c>
      <c r="Y64" s="343">
        <v>3073</v>
      </c>
      <c r="Z64" s="343">
        <v>1248</v>
      </c>
      <c r="AA64" s="343">
        <v>0</v>
      </c>
      <c r="AB64" s="343">
        <v>0</v>
      </c>
      <c r="AC64" s="343">
        <v>0</v>
      </c>
      <c r="AD64" s="343">
        <v>18</v>
      </c>
      <c r="AE64" s="343">
        <v>0</v>
      </c>
      <c r="AF64" s="343">
        <v>90</v>
      </c>
      <c r="AG64" s="343">
        <v>0</v>
      </c>
      <c r="AH64" s="343">
        <v>1356</v>
      </c>
      <c r="AI64" s="343">
        <v>0</v>
      </c>
      <c r="AJ64" s="343">
        <v>0</v>
      </c>
      <c r="AK64" s="343">
        <v>0</v>
      </c>
      <c r="AL64" s="342" t="s">
        <v>1864</v>
      </c>
      <c r="AM64" s="342" t="s">
        <v>2455</v>
      </c>
      <c r="AN64" s="342" t="s">
        <v>2455</v>
      </c>
    </row>
    <row r="65" spans="1:40" ht="15.6">
      <c r="A65" s="342" t="s">
        <v>2016</v>
      </c>
      <c r="B65" s="343">
        <v>17</v>
      </c>
      <c r="C65" s="343">
        <v>0</v>
      </c>
      <c r="D65" s="343">
        <v>35712</v>
      </c>
      <c r="E65" s="343">
        <v>10128</v>
      </c>
      <c r="F65" s="343">
        <v>924</v>
      </c>
      <c r="G65" s="343">
        <v>0</v>
      </c>
      <c r="H65" s="343">
        <v>0</v>
      </c>
      <c r="I65" s="343">
        <v>0</v>
      </c>
      <c r="J65" s="343">
        <v>36653</v>
      </c>
      <c r="K65" s="343">
        <v>10128</v>
      </c>
      <c r="L65" s="343">
        <v>649</v>
      </c>
      <c r="M65" s="343">
        <v>0</v>
      </c>
      <c r="N65" s="343">
        <v>0</v>
      </c>
      <c r="O65" s="343">
        <v>0</v>
      </c>
      <c r="P65" s="343">
        <v>0</v>
      </c>
      <c r="Q65" s="343">
        <v>0</v>
      </c>
      <c r="R65" s="343">
        <v>0</v>
      </c>
      <c r="S65" s="343">
        <v>0</v>
      </c>
      <c r="T65" s="343">
        <v>0</v>
      </c>
      <c r="U65" s="343">
        <v>0</v>
      </c>
      <c r="V65" s="343">
        <v>649</v>
      </c>
      <c r="W65" s="343">
        <v>0</v>
      </c>
      <c r="X65" s="343">
        <v>37302</v>
      </c>
      <c r="Y65" s="343">
        <v>10128</v>
      </c>
      <c r="Z65" s="343">
        <v>165</v>
      </c>
      <c r="AA65" s="343">
        <v>0</v>
      </c>
      <c r="AB65" s="343">
        <v>0</v>
      </c>
      <c r="AC65" s="343">
        <v>0</v>
      </c>
      <c r="AD65" s="343">
        <v>0</v>
      </c>
      <c r="AE65" s="343">
        <v>0</v>
      </c>
      <c r="AF65" s="343">
        <v>0</v>
      </c>
      <c r="AG65" s="343">
        <v>0</v>
      </c>
      <c r="AH65" s="343">
        <v>165</v>
      </c>
      <c r="AI65" s="343">
        <v>0</v>
      </c>
      <c r="AJ65" s="343">
        <v>0</v>
      </c>
      <c r="AK65" s="343">
        <v>0</v>
      </c>
      <c r="AL65" s="342" t="s">
        <v>2014</v>
      </c>
      <c r="AM65" s="342" t="s">
        <v>2455</v>
      </c>
      <c r="AN65" s="342" t="s">
        <v>2455</v>
      </c>
    </row>
    <row r="66" spans="1:40" ht="15.6">
      <c r="A66" s="342" t="s">
        <v>1269</v>
      </c>
      <c r="B66" s="343">
        <v>4016</v>
      </c>
      <c r="C66" s="343">
        <v>4016</v>
      </c>
      <c r="D66" s="343">
        <v>8755</v>
      </c>
      <c r="E66" s="343">
        <v>6645</v>
      </c>
      <c r="F66" s="343">
        <v>548</v>
      </c>
      <c r="G66" s="343">
        <v>14</v>
      </c>
      <c r="H66" s="343">
        <v>0</v>
      </c>
      <c r="I66" s="343">
        <v>0</v>
      </c>
      <c r="J66" s="343">
        <v>13319</v>
      </c>
      <c r="K66" s="343">
        <v>10675</v>
      </c>
      <c r="L66" s="343">
        <v>663</v>
      </c>
      <c r="M66" s="343">
        <v>0</v>
      </c>
      <c r="N66" s="343">
        <v>0</v>
      </c>
      <c r="O66" s="343">
        <v>0</v>
      </c>
      <c r="P66" s="343">
        <v>3</v>
      </c>
      <c r="Q66" s="343">
        <v>0</v>
      </c>
      <c r="R66" s="343">
        <v>0</v>
      </c>
      <c r="S66" s="343">
        <v>0</v>
      </c>
      <c r="T66" s="343">
        <v>0</v>
      </c>
      <c r="U66" s="343">
        <v>0</v>
      </c>
      <c r="V66" s="343">
        <v>666</v>
      </c>
      <c r="W66" s="343">
        <v>0</v>
      </c>
      <c r="X66" s="343">
        <v>13985</v>
      </c>
      <c r="Y66" s="343">
        <v>10675</v>
      </c>
      <c r="Z66" s="343">
        <v>2230</v>
      </c>
      <c r="AA66" s="343">
        <v>1405</v>
      </c>
      <c r="AB66" s="343">
        <v>0</v>
      </c>
      <c r="AC66" s="343">
        <v>0</v>
      </c>
      <c r="AD66" s="343">
        <v>7586</v>
      </c>
      <c r="AE66" s="343">
        <v>16</v>
      </c>
      <c r="AF66" s="343">
        <v>0</v>
      </c>
      <c r="AG66" s="343">
        <v>0</v>
      </c>
      <c r="AH66" s="343">
        <v>9816</v>
      </c>
      <c r="AI66" s="343">
        <v>1421</v>
      </c>
      <c r="AJ66" s="343">
        <v>0</v>
      </c>
      <c r="AK66" s="343">
        <v>0</v>
      </c>
      <c r="AL66" s="342" t="s">
        <v>1267</v>
      </c>
      <c r="AM66" s="342" t="s">
        <v>2461</v>
      </c>
      <c r="AN66" s="342" t="s">
        <v>2461</v>
      </c>
    </row>
    <row r="67" spans="1:40" ht="15.6">
      <c r="A67" s="342" t="s">
        <v>1437</v>
      </c>
      <c r="B67" s="343">
        <v>0</v>
      </c>
      <c r="C67" s="343">
        <v>0</v>
      </c>
      <c r="D67" s="343">
        <v>113</v>
      </c>
      <c r="E67" s="343">
        <v>0</v>
      </c>
      <c r="F67" s="343">
        <v>38</v>
      </c>
      <c r="G67" s="343">
        <v>0</v>
      </c>
      <c r="H67" s="343">
        <v>0</v>
      </c>
      <c r="I67" s="343">
        <v>0</v>
      </c>
      <c r="J67" s="343">
        <v>151</v>
      </c>
      <c r="K67" s="343">
        <v>0</v>
      </c>
      <c r="L67" s="343">
        <v>158</v>
      </c>
      <c r="M67" s="343">
        <v>0</v>
      </c>
      <c r="N67" s="343">
        <v>0</v>
      </c>
      <c r="O67" s="343">
        <v>0</v>
      </c>
      <c r="P67" s="343">
        <v>0</v>
      </c>
      <c r="Q67" s="343">
        <v>0</v>
      </c>
      <c r="R67" s="343">
        <v>0</v>
      </c>
      <c r="S67" s="343">
        <v>0</v>
      </c>
      <c r="T67" s="343">
        <v>0</v>
      </c>
      <c r="U67" s="343">
        <v>0</v>
      </c>
      <c r="V67" s="343">
        <v>158</v>
      </c>
      <c r="W67" s="343">
        <v>0</v>
      </c>
      <c r="X67" s="343">
        <v>309</v>
      </c>
      <c r="Y67" s="343">
        <v>0</v>
      </c>
      <c r="Z67" s="343">
        <v>0</v>
      </c>
      <c r="AA67" s="343">
        <v>0</v>
      </c>
      <c r="AB67" s="343">
        <v>0</v>
      </c>
      <c r="AC67" s="343">
        <v>0</v>
      </c>
      <c r="AD67" s="343">
        <v>0</v>
      </c>
      <c r="AE67" s="343">
        <v>0</v>
      </c>
      <c r="AF67" s="343">
        <v>0</v>
      </c>
      <c r="AG67" s="343">
        <v>0</v>
      </c>
      <c r="AH67" s="343">
        <v>0</v>
      </c>
      <c r="AI67" s="343">
        <v>0</v>
      </c>
      <c r="AJ67" s="343">
        <v>0</v>
      </c>
      <c r="AK67" s="343">
        <v>0</v>
      </c>
      <c r="AL67" s="342" t="s">
        <v>1435</v>
      </c>
      <c r="AM67" s="342" t="s">
        <v>2461</v>
      </c>
      <c r="AN67" s="342" t="s">
        <v>2461</v>
      </c>
    </row>
    <row r="68" spans="1:40" ht="15.6">
      <c r="A68" s="342" t="s">
        <v>1510</v>
      </c>
      <c r="B68" s="343">
        <v>0</v>
      </c>
      <c r="C68" s="343">
        <v>0</v>
      </c>
      <c r="D68" s="343">
        <v>385</v>
      </c>
      <c r="E68" s="343">
        <v>0</v>
      </c>
      <c r="F68" s="343">
        <v>113</v>
      </c>
      <c r="G68" s="343">
        <v>0</v>
      </c>
      <c r="H68" s="343">
        <v>0</v>
      </c>
      <c r="I68" s="343">
        <v>0</v>
      </c>
      <c r="J68" s="343">
        <v>498</v>
      </c>
      <c r="K68" s="343">
        <v>0</v>
      </c>
      <c r="L68" s="343">
        <v>264</v>
      </c>
      <c r="M68" s="343">
        <v>0</v>
      </c>
      <c r="N68" s="343">
        <v>0</v>
      </c>
      <c r="O68" s="343">
        <v>0</v>
      </c>
      <c r="P68" s="343">
        <v>0</v>
      </c>
      <c r="Q68" s="343">
        <v>0</v>
      </c>
      <c r="R68" s="343">
        <v>0</v>
      </c>
      <c r="S68" s="343">
        <v>0</v>
      </c>
      <c r="T68" s="343">
        <v>0</v>
      </c>
      <c r="U68" s="343">
        <v>0</v>
      </c>
      <c r="V68" s="343">
        <v>264</v>
      </c>
      <c r="W68" s="343">
        <v>0</v>
      </c>
      <c r="X68" s="343">
        <v>762</v>
      </c>
      <c r="Y68" s="343">
        <v>0</v>
      </c>
      <c r="Z68" s="343">
        <v>0</v>
      </c>
      <c r="AA68" s="343">
        <v>0</v>
      </c>
      <c r="AB68" s="343">
        <v>0</v>
      </c>
      <c r="AC68" s="343">
        <v>0</v>
      </c>
      <c r="AD68" s="343">
        <v>0</v>
      </c>
      <c r="AE68" s="343">
        <v>0</v>
      </c>
      <c r="AF68" s="343">
        <v>0</v>
      </c>
      <c r="AG68" s="343">
        <v>0</v>
      </c>
      <c r="AH68" s="343">
        <v>0</v>
      </c>
      <c r="AI68" s="343">
        <v>0</v>
      </c>
      <c r="AJ68" s="343">
        <v>0</v>
      </c>
      <c r="AK68" s="343">
        <v>0</v>
      </c>
      <c r="AL68" s="342" t="s">
        <v>1508</v>
      </c>
      <c r="AM68" s="342" t="s">
        <v>2461</v>
      </c>
      <c r="AN68" s="342" t="s">
        <v>2461</v>
      </c>
    </row>
    <row r="69" spans="1:40" ht="15.6">
      <c r="A69" s="342" t="s">
        <v>1636</v>
      </c>
      <c r="B69" s="343">
        <v>0</v>
      </c>
      <c r="C69" s="343">
        <v>0</v>
      </c>
      <c r="D69" s="343">
        <v>262</v>
      </c>
      <c r="E69" s="343">
        <v>0</v>
      </c>
      <c r="F69" s="343">
        <v>453</v>
      </c>
      <c r="G69" s="343">
        <v>0</v>
      </c>
      <c r="H69" s="343">
        <v>0</v>
      </c>
      <c r="I69" s="343">
        <v>0</v>
      </c>
      <c r="J69" s="343">
        <v>715</v>
      </c>
      <c r="K69" s="343">
        <v>0</v>
      </c>
      <c r="L69" s="343">
        <v>519</v>
      </c>
      <c r="M69" s="343">
        <v>0</v>
      </c>
      <c r="N69" s="343">
        <v>0</v>
      </c>
      <c r="O69" s="343">
        <v>0</v>
      </c>
      <c r="P69" s="343">
        <v>0</v>
      </c>
      <c r="Q69" s="343">
        <v>0</v>
      </c>
      <c r="R69" s="343">
        <v>0</v>
      </c>
      <c r="S69" s="343">
        <v>0</v>
      </c>
      <c r="T69" s="343">
        <v>0</v>
      </c>
      <c r="U69" s="343">
        <v>0</v>
      </c>
      <c r="V69" s="343">
        <v>519</v>
      </c>
      <c r="W69" s="343">
        <v>0</v>
      </c>
      <c r="X69" s="343">
        <v>1234</v>
      </c>
      <c r="Y69" s="343">
        <v>0</v>
      </c>
      <c r="Z69" s="343">
        <v>9</v>
      </c>
      <c r="AA69" s="343">
        <v>0</v>
      </c>
      <c r="AB69" s="343">
        <v>0</v>
      </c>
      <c r="AC69" s="343">
        <v>0</v>
      </c>
      <c r="AD69" s="343">
        <v>15</v>
      </c>
      <c r="AE69" s="343">
        <v>0</v>
      </c>
      <c r="AF69" s="343">
        <v>0</v>
      </c>
      <c r="AG69" s="343">
        <v>0</v>
      </c>
      <c r="AH69" s="343">
        <v>24</v>
      </c>
      <c r="AI69" s="343">
        <v>0</v>
      </c>
      <c r="AJ69" s="343">
        <v>0</v>
      </c>
      <c r="AK69" s="343">
        <v>0</v>
      </c>
      <c r="AL69" s="342" t="s">
        <v>1634</v>
      </c>
      <c r="AM69" s="342" t="s">
        <v>2461</v>
      </c>
      <c r="AN69" s="342" t="s">
        <v>2461</v>
      </c>
    </row>
    <row r="70" spans="1:40" ht="15.6">
      <c r="A70" s="342" t="s">
        <v>2019</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2" t="s">
        <v>2017</v>
      </c>
      <c r="AM70" s="342" t="s">
        <v>2461</v>
      </c>
      <c r="AN70" s="342" t="s">
        <v>2461</v>
      </c>
    </row>
    <row r="71" spans="1:40" ht="15.6">
      <c r="A71" s="342" t="s">
        <v>1129</v>
      </c>
      <c r="B71" s="343">
        <v>23</v>
      </c>
      <c r="C71" s="343">
        <v>0</v>
      </c>
      <c r="D71" s="343">
        <v>773</v>
      </c>
      <c r="E71" s="343">
        <v>0</v>
      </c>
      <c r="F71" s="343">
        <v>197</v>
      </c>
      <c r="G71" s="343">
        <v>0</v>
      </c>
      <c r="H71" s="343">
        <v>1</v>
      </c>
      <c r="I71" s="343">
        <v>0</v>
      </c>
      <c r="J71" s="343">
        <v>994</v>
      </c>
      <c r="K71" s="343">
        <v>0</v>
      </c>
      <c r="L71" s="343">
        <v>776</v>
      </c>
      <c r="M71" s="343">
        <v>0</v>
      </c>
      <c r="N71" s="343">
        <v>0</v>
      </c>
      <c r="O71" s="343">
        <v>0</v>
      </c>
      <c r="P71" s="343">
        <v>0</v>
      </c>
      <c r="Q71" s="343">
        <v>0</v>
      </c>
      <c r="R71" s="343">
        <v>0</v>
      </c>
      <c r="S71" s="343">
        <v>0</v>
      </c>
      <c r="T71" s="343">
        <v>0</v>
      </c>
      <c r="U71" s="343">
        <v>0</v>
      </c>
      <c r="V71" s="343">
        <v>776</v>
      </c>
      <c r="W71" s="343">
        <v>0</v>
      </c>
      <c r="X71" s="343">
        <v>1770</v>
      </c>
      <c r="Y71" s="343">
        <v>0</v>
      </c>
      <c r="Z71" s="343">
        <v>213</v>
      </c>
      <c r="AA71" s="343">
        <v>0</v>
      </c>
      <c r="AB71" s="343">
        <v>0</v>
      </c>
      <c r="AC71" s="343">
        <v>0</v>
      </c>
      <c r="AD71" s="343">
        <v>0</v>
      </c>
      <c r="AE71" s="343">
        <v>0</v>
      </c>
      <c r="AF71" s="343">
        <v>0</v>
      </c>
      <c r="AG71" s="343">
        <v>0</v>
      </c>
      <c r="AH71" s="343">
        <v>213</v>
      </c>
      <c r="AI71" s="343">
        <v>0</v>
      </c>
      <c r="AJ71" s="343">
        <v>0</v>
      </c>
      <c r="AK71" s="343">
        <v>0</v>
      </c>
      <c r="AL71" s="342" t="s">
        <v>1127</v>
      </c>
      <c r="AM71" s="342" t="s">
        <v>2461</v>
      </c>
      <c r="AN71" s="342" t="s">
        <v>2461</v>
      </c>
    </row>
    <row r="72" spans="1:40" ht="15.6">
      <c r="A72" s="342" t="s">
        <v>1203</v>
      </c>
      <c r="B72" s="343">
        <v>0</v>
      </c>
      <c r="C72" s="343">
        <v>0</v>
      </c>
      <c r="D72" s="343">
        <v>1896</v>
      </c>
      <c r="E72" s="343">
        <v>1522</v>
      </c>
      <c r="F72" s="343">
        <v>1073</v>
      </c>
      <c r="G72" s="343">
        <v>69</v>
      </c>
      <c r="H72" s="343">
        <v>0</v>
      </c>
      <c r="I72" s="343">
        <v>0</v>
      </c>
      <c r="J72" s="343">
        <v>2969</v>
      </c>
      <c r="K72" s="343">
        <v>1591</v>
      </c>
      <c r="L72" s="343">
        <v>14</v>
      </c>
      <c r="M72" s="343">
        <v>0</v>
      </c>
      <c r="N72" s="343">
        <v>0</v>
      </c>
      <c r="O72" s="343">
        <v>0</v>
      </c>
      <c r="P72" s="343">
        <v>0</v>
      </c>
      <c r="Q72" s="343">
        <v>0</v>
      </c>
      <c r="R72" s="343">
        <v>0</v>
      </c>
      <c r="S72" s="343">
        <v>0</v>
      </c>
      <c r="T72" s="343">
        <v>0</v>
      </c>
      <c r="U72" s="343">
        <v>0</v>
      </c>
      <c r="V72" s="343">
        <v>14</v>
      </c>
      <c r="W72" s="343">
        <v>0</v>
      </c>
      <c r="X72" s="343">
        <v>2983</v>
      </c>
      <c r="Y72" s="343">
        <v>1591</v>
      </c>
      <c r="Z72" s="343">
        <v>520</v>
      </c>
      <c r="AA72" s="343">
        <v>470</v>
      </c>
      <c r="AB72" s="343">
        <v>0</v>
      </c>
      <c r="AC72" s="343">
        <v>0</v>
      </c>
      <c r="AD72" s="343">
        <v>0</v>
      </c>
      <c r="AE72" s="343">
        <v>0</v>
      </c>
      <c r="AF72" s="343">
        <v>0</v>
      </c>
      <c r="AG72" s="343">
        <v>0</v>
      </c>
      <c r="AH72" s="343">
        <v>520</v>
      </c>
      <c r="AI72" s="343">
        <v>470</v>
      </c>
      <c r="AJ72" s="343">
        <v>0</v>
      </c>
      <c r="AK72" s="343">
        <v>0</v>
      </c>
      <c r="AL72" s="342" t="s">
        <v>1201</v>
      </c>
      <c r="AM72" s="342" t="s">
        <v>2461</v>
      </c>
      <c r="AN72" s="342" t="s">
        <v>2461</v>
      </c>
    </row>
    <row r="73" spans="1:40" ht="15.6">
      <c r="A73" s="342" t="s">
        <v>1325</v>
      </c>
      <c r="B73" s="343">
        <v>0</v>
      </c>
      <c r="C73" s="343">
        <v>0</v>
      </c>
      <c r="D73" s="343">
        <v>3729</v>
      </c>
      <c r="E73" s="343">
        <v>3171</v>
      </c>
      <c r="F73" s="343">
        <v>67</v>
      </c>
      <c r="G73" s="343">
        <v>30</v>
      </c>
      <c r="H73" s="343">
        <v>0</v>
      </c>
      <c r="I73" s="343">
        <v>0</v>
      </c>
      <c r="J73" s="343">
        <v>3796</v>
      </c>
      <c r="K73" s="343">
        <v>3201</v>
      </c>
      <c r="L73" s="343">
        <v>226</v>
      </c>
      <c r="M73" s="343">
        <v>0</v>
      </c>
      <c r="N73" s="343">
        <v>0</v>
      </c>
      <c r="O73" s="343">
        <v>0</v>
      </c>
      <c r="P73" s="343">
        <v>0</v>
      </c>
      <c r="Q73" s="343">
        <v>0</v>
      </c>
      <c r="R73" s="343">
        <v>0</v>
      </c>
      <c r="S73" s="343">
        <v>0</v>
      </c>
      <c r="T73" s="343">
        <v>0</v>
      </c>
      <c r="U73" s="343">
        <v>0</v>
      </c>
      <c r="V73" s="343">
        <v>226</v>
      </c>
      <c r="W73" s="343">
        <v>0</v>
      </c>
      <c r="X73" s="343">
        <v>4022</v>
      </c>
      <c r="Y73" s="343">
        <v>3201</v>
      </c>
      <c r="Z73" s="343">
        <v>863</v>
      </c>
      <c r="AA73" s="343">
        <v>863</v>
      </c>
      <c r="AB73" s="343">
        <v>0</v>
      </c>
      <c r="AC73" s="343">
        <v>0</v>
      </c>
      <c r="AD73" s="343">
        <v>0</v>
      </c>
      <c r="AE73" s="343">
        <v>0</v>
      </c>
      <c r="AF73" s="343">
        <v>0</v>
      </c>
      <c r="AG73" s="343">
        <v>0</v>
      </c>
      <c r="AH73" s="343">
        <v>863</v>
      </c>
      <c r="AI73" s="343">
        <v>863</v>
      </c>
      <c r="AJ73" s="343">
        <v>0</v>
      </c>
      <c r="AK73" s="343">
        <v>0</v>
      </c>
      <c r="AL73" s="342" t="s">
        <v>1323</v>
      </c>
      <c r="AM73" s="342" t="s">
        <v>2461</v>
      </c>
      <c r="AN73" s="342" t="s">
        <v>2461</v>
      </c>
    </row>
    <row r="74" spans="1:40" ht="15.6">
      <c r="A74" s="342" t="s">
        <v>1392</v>
      </c>
      <c r="B74" s="343">
        <v>551</v>
      </c>
      <c r="C74" s="343">
        <v>0</v>
      </c>
      <c r="D74" s="343">
        <v>981</v>
      </c>
      <c r="E74" s="343">
        <v>0</v>
      </c>
      <c r="F74" s="343">
        <v>233</v>
      </c>
      <c r="G74" s="343">
        <v>0</v>
      </c>
      <c r="H74" s="343">
        <v>0</v>
      </c>
      <c r="I74" s="343">
        <v>0</v>
      </c>
      <c r="J74" s="343">
        <v>1765</v>
      </c>
      <c r="K74" s="343">
        <v>0</v>
      </c>
      <c r="L74" s="343">
        <v>384</v>
      </c>
      <c r="M74" s="343">
        <v>0</v>
      </c>
      <c r="N74" s="343">
        <v>0</v>
      </c>
      <c r="O74" s="343">
        <v>0</v>
      </c>
      <c r="P74" s="343">
        <v>0</v>
      </c>
      <c r="Q74" s="343">
        <v>0</v>
      </c>
      <c r="R74" s="343">
        <v>0</v>
      </c>
      <c r="S74" s="343">
        <v>0</v>
      </c>
      <c r="T74" s="343">
        <v>0</v>
      </c>
      <c r="U74" s="343">
        <v>0</v>
      </c>
      <c r="V74" s="343">
        <v>384</v>
      </c>
      <c r="W74" s="343">
        <v>0</v>
      </c>
      <c r="X74" s="343">
        <v>2149</v>
      </c>
      <c r="Y74" s="343">
        <v>0</v>
      </c>
      <c r="Z74" s="343">
        <v>0</v>
      </c>
      <c r="AA74" s="343">
        <v>0</v>
      </c>
      <c r="AB74" s="343">
        <v>0</v>
      </c>
      <c r="AC74" s="343">
        <v>0</v>
      </c>
      <c r="AD74" s="343">
        <v>0</v>
      </c>
      <c r="AE74" s="343">
        <v>0</v>
      </c>
      <c r="AF74" s="343">
        <v>0</v>
      </c>
      <c r="AG74" s="343">
        <v>0</v>
      </c>
      <c r="AH74" s="343">
        <v>0</v>
      </c>
      <c r="AI74" s="343">
        <v>0</v>
      </c>
      <c r="AJ74" s="343">
        <v>0</v>
      </c>
      <c r="AK74" s="343">
        <v>0</v>
      </c>
      <c r="AL74" s="342" t="s">
        <v>1390</v>
      </c>
      <c r="AM74" s="342" t="s">
        <v>2461</v>
      </c>
      <c r="AN74" s="342" t="s">
        <v>2461</v>
      </c>
    </row>
    <row r="75" spans="1:40" ht="15.6">
      <c r="A75" s="342" t="s">
        <v>1489</v>
      </c>
      <c r="B75" s="343">
        <v>0</v>
      </c>
      <c r="C75" s="343">
        <v>0</v>
      </c>
      <c r="D75" s="343">
        <v>272</v>
      </c>
      <c r="E75" s="343">
        <v>0</v>
      </c>
      <c r="F75" s="343">
        <v>640</v>
      </c>
      <c r="G75" s="343">
        <v>0</v>
      </c>
      <c r="H75" s="343">
        <v>0</v>
      </c>
      <c r="I75" s="343">
        <v>0</v>
      </c>
      <c r="J75" s="343">
        <v>912</v>
      </c>
      <c r="K75" s="343">
        <v>0</v>
      </c>
      <c r="L75" s="343">
        <v>111</v>
      </c>
      <c r="M75" s="343">
        <v>0</v>
      </c>
      <c r="N75" s="343">
        <v>0</v>
      </c>
      <c r="O75" s="343">
        <v>0</v>
      </c>
      <c r="P75" s="343">
        <v>0</v>
      </c>
      <c r="Q75" s="343">
        <v>0</v>
      </c>
      <c r="R75" s="343">
        <v>0</v>
      </c>
      <c r="S75" s="343">
        <v>0</v>
      </c>
      <c r="T75" s="343">
        <v>0</v>
      </c>
      <c r="U75" s="343">
        <v>0</v>
      </c>
      <c r="V75" s="343">
        <v>111</v>
      </c>
      <c r="W75" s="343">
        <v>0</v>
      </c>
      <c r="X75" s="343">
        <v>1023</v>
      </c>
      <c r="Y75" s="343">
        <v>0</v>
      </c>
      <c r="Z75" s="343">
        <v>0</v>
      </c>
      <c r="AA75" s="343">
        <v>0</v>
      </c>
      <c r="AB75" s="343">
        <v>0</v>
      </c>
      <c r="AC75" s="343">
        <v>0</v>
      </c>
      <c r="AD75" s="343">
        <v>0</v>
      </c>
      <c r="AE75" s="343">
        <v>0</v>
      </c>
      <c r="AF75" s="343">
        <v>0</v>
      </c>
      <c r="AG75" s="343">
        <v>0</v>
      </c>
      <c r="AH75" s="343">
        <v>0</v>
      </c>
      <c r="AI75" s="343">
        <v>0</v>
      </c>
      <c r="AJ75" s="343">
        <v>0</v>
      </c>
      <c r="AK75" s="343">
        <v>0</v>
      </c>
      <c r="AL75" s="342" t="s">
        <v>1487</v>
      </c>
      <c r="AM75" s="342" t="s">
        <v>2461</v>
      </c>
      <c r="AN75" s="342" t="s">
        <v>2461</v>
      </c>
    </row>
    <row r="76" spans="1:40" ht="15.6">
      <c r="A76" s="342" t="s">
        <v>1615</v>
      </c>
      <c r="B76" s="343">
        <v>28</v>
      </c>
      <c r="C76" s="343">
        <v>28</v>
      </c>
      <c r="D76" s="343">
        <v>2130</v>
      </c>
      <c r="E76" s="343">
        <v>843</v>
      </c>
      <c r="F76" s="343">
        <v>0</v>
      </c>
      <c r="G76" s="343">
        <v>0</v>
      </c>
      <c r="H76" s="343">
        <v>0</v>
      </c>
      <c r="I76" s="343">
        <v>0</v>
      </c>
      <c r="J76" s="343">
        <v>2158</v>
      </c>
      <c r="K76" s="343">
        <v>871</v>
      </c>
      <c r="L76" s="343">
        <v>36</v>
      </c>
      <c r="M76" s="343">
        <v>0</v>
      </c>
      <c r="N76" s="343">
        <v>0</v>
      </c>
      <c r="O76" s="343">
        <v>0</v>
      </c>
      <c r="P76" s="343">
        <v>0</v>
      </c>
      <c r="Q76" s="343">
        <v>0</v>
      </c>
      <c r="R76" s="343">
        <v>0</v>
      </c>
      <c r="S76" s="343">
        <v>0</v>
      </c>
      <c r="T76" s="343">
        <v>0</v>
      </c>
      <c r="U76" s="343">
        <v>0</v>
      </c>
      <c r="V76" s="343">
        <v>36</v>
      </c>
      <c r="W76" s="343">
        <v>0</v>
      </c>
      <c r="X76" s="343">
        <v>2194</v>
      </c>
      <c r="Y76" s="343">
        <v>871</v>
      </c>
      <c r="Z76" s="343">
        <v>399</v>
      </c>
      <c r="AA76" s="343">
        <v>399</v>
      </c>
      <c r="AB76" s="343">
        <v>0</v>
      </c>
      <c r="AC76" s="343">
        <v>0</v>
      </c>
      <c r="AD76" s="343">
        <v>0</v>
      </c>
      <c r="AE76" s="343">
        <v>0</v>
      </c>
      <c r="AF76" s="343">
        <v>0</v>
      </c>
      <c r="AG76" s="343">
        <v>0</v>
      </c>
      <c r="AH76" s="343">
        <v>399</v>
      </c>
      <c r="AI76" s="343">
        <v>399</v>
      </c>
      <c r="AJ76" s="343">
        <v>0</v>
      </c>
      <c r="AK76" s="343">
        <v>0</v>
      </c>
      <c r="AL76" s="342" t="s">
        <v>1613</v>
      </c>
      <c r="AM76" s="342" t="s">
        <v>2461</v>
      </c>
      <c r="AN76" s="342" t="s">
        <v>2461</v>
      </c>
    </row>
    <row r="77" spans="1:40" ht="15.6">
      <c r="A77" s="342" t="s">
        <v>1824</v>
      </c>
      <c r="B77" s="343">
        <v>395</v>
      </c>
      <c r="C77" s="343">
        <v>395</v>
      </c>
      <c r="D77" s="343">
        <v>6145</v>
      </c>
      <c r="E77" s="343">
        <v>3559</v>
      </c>
      <c r="F77" s="343">
        <v>1511</v>
      </c>
      <c r="G77" s="343">
        <v>0</v>
      </c>
      <c r="H77" s="343">
        <v>0</v>
      </c>
      <c r="I77" s="343">
        <v>0</v>
      </c>
      <c r="J77" s="343">
        <v>8051</v>
      </c>
      <c r="K77" s="343">
        <v>3954</v>
      </c>
      <c r="L77" s="343">
        <v>652</v>
      </c>
      <c r="M77" s="343">
        <v>53</v>
      </c>
      <c r="N77" s="343">
        <v>0</v>
      </c>
      <c r="O77" s="343">
        <v>0</v>
      </c>
      <c r="P77" s="343">
        <v>0</v>
      </c>
      <c r="Q77" s="343">
        <v>0</v>
      </c>
      <c r="R77" s="343">
        <v>0</v>
      </c>
      <c r="S77" s="343">
        <v>0</v>
      </c>
      <c r="T77" s="343">
        <v>0</v>
      </c>
      <c r="U77" s="343">
        <v>0</v>
      </c>
      <c r="V77" s="343">
        <v>652</v>
      </c>
      <c r="W77" s="343">
        <v>53</v>
      </c>
      <c r="X77" s="343">
        <v>8703</v>
      </c>
      <c r="Y77" s="343">
        <v>3954</v>
      </c>
      <c r="Z77" s="343">
        <v>775</v>
      </c>
      <c r="AA77" s="343">
        <v>709</v>
      </c>
      <c r="AB77" s="343">
        <v>0</v>
      </c>
      <c r="AC77" s="343">
        <v>0</v>
      </c>
      <c r="AD77" s="343">
        <v>12</v>
      </c>
      <c r="AE77" s="343">
        <v>0</v>
      </c>
      <c r="AF77" s="343">
        <v>0</v>
      </c>
      <c r="AG77" s="343">
        <v>0</v>
      </c>
      <c r="AH77" s="343">
        <v>787</v>
      </c>
      <c r="AI77" s="343">
        <v>709</v>
      </c>
      <c r="AJ77" s="343">
        <v>0</v>
      </c>
      <c r="AK77" s="343">
        <v>0</v>
      </c>
      <c r="AL77" s="342" t="s">
        <v>1822</v>
      </c>
      <c r="AM77" s="342" t="s">
        <v>2461</v>
      </c>
      <c r="AN77" s="342" t="s">
        <v>2461</v>
      </c>
    </row>
    <row r="78" spans="1:40" ht="15.6">
      <c r="A78" s="342" t="s">
        <v>2022</v>
      </c>
      <c r="B78" s="343">
        <v>275</v>
      </c>
      <c r="C78" s="343">
        <v>0</v>
      </c>
      <c r="D78" s="343">
        <v>489</v>
      </c>
      <c r="E78" s="343">
        <v>0</v>
      </c>
      <c r="F78" s="343">
        <v>54</v>
      </c>
      <c r="G78" s="343">
        <v>0</v>
      </c>
      <c r="H78" s="343">
        <v>0</v>
      </c>
      <c r="I78" s="343">
        <v>0</v>
      </c>
      <c r="J78" s="343">
        <v>818</v>
      </c>
      <c r="K78" s="343">
        <v>0</v>
      </c>
      <c r="L78" s="343">
        <v>769</v>
      </c>
      <c r="M78" s="343">
        <v>0</v>
      </c>
      <c r="N78" s="343">
        <v>0</v>
      </c>
      <c r="O78" s="343">
        <v>0</v>
      </c>
      <c r="P78" s="343">
        <v>0</v>
      </c>
      <c r="Q78" s="343">
        <v>0</v>
      </c>
      <c r="R78" s="343">
        <v>0</v>
      </c>
      <c r="S78" s="343">
        <v>0</v>
      </c>
      <c r="T78" s="343">
        <v>0</v>
      </c>
      <c r="U78" s="343">
        <v>0</v>
      </c>
      <c r="V78" s="343">
        <v>769</v>
      </c>
      <c r="W78" s="343">
        <v>0</v>
      </c>
      <c r="X78" s="343">
        <v>1587</v>
      </c>
      <c r="Y78" s="343">
        <v>0</v>
      </c>
      <c r="Z78" s="343">
        <v>0</v>
      </c>
      <c r="AA78" s="343">
        <v>0</v>
      </c>
      <c r="AB78" s="343">
        <v>0</v>
      </c>
      <c r="AC78" s="343">
        <v>0</v>
      </c>
      <c r="AD78" s="343">
        <v>1162</v>
      </c>
      <c r="AE78" s="343">
        <v>0</v>
      </c>
      <c r="AF78" s="343">
        <v>0</v>
      </c>
      <c r="AG78" s="343">
        <v>0</v>
      </c>
      <c r="AH78" s="343">
        <v>1162</v>
      </c>
      <c r="AI78" s="343">
        <v>0</v>
      </c>
      <c r="AJ78" s="343">
        <v>0</v>
      </c>
      <c r="AK78" s="343">
        <v>0</v>
      </c>
      <c r="AL78" s="342" t="s">
        <v>2020</v>
      </c>
      <c r="AM78" s="342" t="s">
        <v>2461</v>
      </c>
      <c r="AN78" s="342" t="s">
        <v>2461</v>
      </c>
    </row>
    <row r="79" spans="1:40" ht="15.6">
      <c r="A79" s="342" t="s">
        <v>1440</v>
      </c>
      <c r="B79" s="343">
        <v>389</v>
      </c>
      <c r="C79" s="343">
        <v>389</v>
      </c>
      <c r="D79" s="343">
        <v>572</v>
      </c>
      <c r="E79" s="343">
        <v>365</v>
      </c>
      <c r="F79" s="343">
        <v>584</v>
      </c>
      <c r="G79" s="343">
        <v>0</v>
      </c>
      <c r="H79" s="343">
        <v>0</v>
      </c>
      <c r="I79" s="343">
        <v>0</v>
      </c>
      <c r="J79" s="343">
        <v>1545</v>
      </c>
      <c r="K79" s="343">
        <v>754</v>
      </c>
      <c r="L79" s="343">
        <v>123</v>
      </c>
      <c r="M79" s="343">
        <v>0</v>
      </c>
      <c r="N79" s="343">
        <v>0</v>
      </c>
      <c r="O79" s="343">
        <v>0</v>
      </c>
      <c r="P79" s="343">
        <v>0</v>
      </c>
      <c r="Q79" s="343">
        <v>0</v>
      </c>
      <c r="R79" s="343">
        <v>0</v>
      </c>
      <c r="S79" s="343">
        <v>0</v>
      </c>
      <c r="T79" s="343">
        <v>0</v>
      </c>
      <c r="U79" s="343">
        <v>0</v>
      </c>
      <c r="V79" s="343">
        <v>123</v>
      </c>
      <c r="W79" s="343">
        <v>0</v>
      </c>
      <c r="X79" s="343">
        <v>1668</v>
      </c>
      <c r="Y79" s="343">
        <v>754</v>
      </c>
      <c r="Z79" s="343">
        <v>413</v>
      </c>
      <c r="AA79" s="343">
        <v>346</v>
      </c>
      <c r="AB79" s="343">
        <v>0</v>
      </c>
      <c r="AC79" s="343">
        <v>0</v>
      </c>
      <c r="AD79" s="343">
        <v>0</v>
      </c>
      <c r="AE79" s="343">
        <v>0</v>
      </c>
      <c r="AF79" s="343">
        <v>0</v>
      </c>
      <c r="AG79" s="343">
        <v>0</v>
      </c>
      <c r="AH79" s="343">
        <v>413</v>
      </c>
      <c r="AI79" s="343">
        <v>346</v>
      </c>
      <c r="AJ79" s="343">
        <v>0</v>
      </c>
      <c r="AK79" s="343">
        <v>0</v>
      </c>
      <c r="AL79" s="342" t="s">
        <v>1438</v>
      </c>
      <c r="AM79" s="342" t="s">
        <v>2461</v>
      </c>
      <c r="AN79" s="342" t="s">
        <v>2461</v>
      </c>
    </row>
    <row r="80" spans="1:40" ht="15.6">
      <c r="A80" s="342" t="s">
        <v>1501</v>
      </c>
      <c r="B80" s="343">
        <v>2659</v>
      </c>
      <c r="C80" s="343">
        <v>2177</v>
      </c>
      <c r="D80" s="343">
        <v>2652</v>
      </c>
      <c r="E80" s="343">
        <v>2556</v>
      </c>
      <c r="F80" s="343">
        <v>65</v>
      </c>
      <c r="G80" s="343">
        <v>0</v>
      </c>
      <c r="H80" s="343">
        <v>0</v>
      </c>
      <c r="I80" s="343">
        <v>0</v>
      </c>
      <c r="J80" s="343">
        <v>5376</v>
      </c>
      <c r="K80" s="343">
        <v>4733</v>
      </c>
      <c r="L80" s="343">
        <v>534</v>
      </c>
      <c r="M80" s="343">
        <v>0</v>
      </c>
      <c r="N80" s="343">
        <v>81</v>
      </c>
      <c r="O80" s="343">
        <v>0</v>
      </c>
      <c r="P80" s="343">
        <v>0</v>
      </c>
      <c r="Q80" s="343">
        <v>0</v>
      </c>
      <c r="R80" s="343">
        <v>0</v>
      </c>
      <c r="S80" s="343">
        <v>0</v>
      </c>
      <c r="T80" s="343">
        <v>0</v>
      </c>
      <c r="U80" s="343">
        <v>0</v>
      </c>
      <c r="V80" s="343">
        <v>534</v>
      </c>
      <c r="W80" s="343">
        <v>0</v>
      </c>
      <c r="X80" s="343">
        <v>5910</v>
      </c>
      <c r="Y80" s="343">
        <v>4733</v>
      </c>
      <c r="Z80" s="343">
        <v>523</v>
      </c>
      <c r="AA80" s="343">
        <v>523</v>
      </c>
      <c r="AB80" s="343">
        <v>0</v>
      </c>
      <c r="AC80" s="343">
        <v>0</v>
      </c>
      <c r="AD80" s="343">
        <v>0</v>
      </c>
      <c r="AE80" s="343">
        <v>0</v>
      </c>
      <c r="AF80" s="343">
        <v>0</v>
      </c>
      <c r="AG80" s="343">
        <v>0</v>
      </c>
      <c r="AH80" s="343">
        <v>523</v>
      </c>
      <c r="AI80" s="343">
        <v>523</v>
      </c>
      <c r="AJ80" s="343">
        <v>0</v>
      </c>
      <c r="AK80" s="343">
        <v>0</v>
      </c>
      <c r="AL80" s="342" t="s">
        <v>1499</v>
      </c>
      <c r="AM80" s="342" t="s">
        <v>2461</v>
      </c>
      <c r="AN80" s="342" t="s">
        <v>2461</v>
      </c>
    </row>
    <row r="81" spans="1:40" ht="15.6">
      <c r="A81" s="342" t="s">
        <v>1776</v>
      </c>
      <c r="B81" s="343">
        <v>356</v>
      </c>
      <c r="C81" s="343">
        <v>0</v>
      </c>
      <c r="D81" s="343">
        <v>1350</v>
      </c>
      <c r="E81" s="343">
        <v>1350</v>
      </c>
      <c r="F81" s="343">
        <v>38</v>
      </c>
      <c r="G81" s="343">
        <v>0</v>
      </c>
      <c r="H81" s="343">
        <v>0</v>
      </c>
      <c r="I81" s="343">
        <v>0</v>
      </c>
      <c r="J81" s="343">
        <v>1744</v>
      </c>
      <c r="K81" s="343">
        <v>1350</v>
      </c>
      <c r="L81" s="343">
        <v>180</v>
      </c>
      <c r="M81" s="343">
        <v>81</v>
      </c>
      <c r="N81" s="343">
        <v>0</v>
      </c>
      <c r="O81" s="343">
        <v>0</v>
      </c>
      <c r="P81" s="343">
        <v>977</v>
      </c>
      <c r="Q81" s="343">
        <v>0</v>
      </c>
      <c r="R81" s="343">
        <v>0</v>
      </c>
      <c r="S81" s="343">
        <v>0</v>
      </c>
      <c r="T81" s="343">
        <v>0</v>
      </c>
      <c r="U81" s="343">
        <v>0</v>
      </c>
      <c r="V81" s="343">
        <v>1157</v>
      </c>
      <c r="W81" s="343">
        <v>81</v>
      </c>
      <c r="X81" s="343">
        <v>2901</v>
      </c>
      <c r="Y81" s="343">
        <v>1350</v>
      </c>
      <c r="Z81" s="343">
        <v>49</v>
      </c>
      <c r="AA81" s="343">
        <v>0</v>
      </c>
      <c r="AB81" s="343">
        <v>0</v>
      </c>
      <c r="AC81" s="343">
        <v>0</v>
      </c>
      <c r="AD81" s="343">
        <v>0</v>
      </c>
      <c r="AE81" s="343">
        <v>0</v>
      </c>
      <c r="AF81" s="343">
        <v>0</v>
      </c>
      <c r="AG81" s="343">
        <v>0</v>
      </c>
      <c r="AH81" s="343">
        <v>49</v>
      </c>
      <c r="AI81" s="343">
        <v>0</v>
      </c>
      <c r="AJ81" s="343">
        <v>0</v>
      </c>
      <c r="AK81" s="343">
        <v>0</v>
      </c>
      <c r="AL81" s="342" t="s">
        <v>1774</v>
      </c>
      <c r="AM81" s="342" t="s">
        <v>2461</v>
      </c>
      <c r="AN81" s="342" t="s">
        <v>2461</v>
      </c>
    </row>
    <row r="82" spans="1:40" ht="15.6">
      <c r="A82" s="342" t="s">
        <v>1818</v>
      </c>
      <c r="B82" s="343">
        <v>288</v>
      </c>
      <c r="C82" s="343">
        <v>0</v>
      </c>
      <c r="D82" s="343">
        <v>1174</v>
      </c>
      <c r="E82" s="343">
        <v>0</v>
      </c>
      <c r="F82" s="343">
        <v>0</v>
      </c>
      <c r="G82" s="343">
        <v>0</v>
      </c>
      <c r="H82" s="343">
        <v>2</v>
      </c>
      <c r="I82" s="343">
        <v>0</v>
      </c>
      <c r="J82" s="343">
        <v>1464</v>
      </c>
      <c r="K82" s="343">
        <v>0</v>
      </c>
      <c r="L82" s="343">
        <v>436</v>
      </c>
      <c r="M82" s="343">
        <v>0</v>
      </c>
      <c r="N82" s="343">
        <v>0</v>
      </c>
      <c r="O82" s="343">
        <v>0</v>
      </c>
      <c r="P82" s="343">
        <v>0</v>
      </c>
      <c r="Q82" s="343">
        <v>0</v>
      </c>
      <c r="R82" s="343">
        <v>0</v>
      </c>
      <c r="S82" s="343">
        <v>0</v>
      </c>
      <c r="T82" s="343">
        <v>0</v>
      </c>
      <c r="U82" s="343">
        <v>0</v>
      </c>
      <c r="V82" s="343">
        <v>436</v>
      </c>
      <c r="W82" s="343">
        <v>0</v>
      </c>
      <c r="X82" s="343">
        <v>1900</v>
      </c>
      <c r="Y82" s="343">
        <v>0</v>
      </c>
      <c r="Z82" s="343">
        <v>0</v>
      </c>
      <c r="AA82" s="343">
        <v>0</v>
      </c>
      <c r="AB82" s="343">
        <v>0</v>
      </c>
      <c r="AC82" s="343">
        <v>0</v>
      </c>
      <c r="AD82" s="343">
        <v>0</v>
      </c>
      <c r="AE82" s="343">
        <v>0</v>
      </c>
      <c r="AF82" s="343">
        <v>0</v>
      </c>
      <c r="AG82" s="343">
        <v>0</v>
      </c>
      <c r="AH82" s="343">
        <v>0</v>
      </c>
      <c r="AI82" s="343">
        <v>0</v>
      </c>
      <c r="AJ82" s="343">
        <v>0</v>
      </c>
      <c r="AK82" s="343">
        <v>0</v>
      </c>
      <c r="AL82" s="342" t="s">
        <v>1816</v>
      </c>
      <c r="AM82" s="342" t="s">
        <v>2461</v>
      </c>
      <c r="AN82" s="342" t="s">
        <v>2461</v>
      </c>
    </row>
    <row r="83" spans="1:40" ht="15.6">
      <c r="A83" s="342" t="s">
        <v>2031</v>
      </c>
      <c r="B83" s="343">
        <v>0</v>
      </c>
      <c r="C83" s="343">
        <v>0</v>
      </c>
      <c r="D83" s="343">
        <v>684</v>
      </c>
      <c r="E83" s="343">
        <v>0</v>
      </c>
      <c r="F83" s="343">
        <v>53</v>
      </c>
      <c r="G83" s="343">
        <v>0</v>
      </c>
      <c r="H83" s="343">
        <v>21</v>
      </c>
      <c r="I83" s="343">
        <v>0</v>
      </c>
      <c r="J83" s="343">
        <v>758</v>
      </c>
      <c r="K83" s="343">
        <v>0</v>
      </c>
      <c r="L83" s="343">
        <v>320</v>
      </c>
      <c r="M83" s="343">
        <v>0</v>
      </c>
      <c r="N83" s="343">
        <v>0</v>
      </c>
      <c r="O83" s="343">
        <v>0</v>
      </c>
      <c r="P83" s="343">
        <v>0</v>
      </c>
      <c r="Q83" s="343">
        <v>0</v>
      </c>
      <c r="R83" s="343">
        <v>0</v>
      </c>
      <c r="S83" s="343">
        <v>0</v>
      </c>
      <c r="T83" s="343">
        <v>0</v>
      </c>
      <c r="U83" s="343">
        <v>0</v>
      </c>
      <c r="V83" s="343">
        <v>320</v>
      </c>
      <c r="W83" s="343">
        <v>0</v>
      </c>
      <c r="X83" s="343">
        <v>1078</v>
      </c>
      <c r="Y83" s="343">
        <v>0</v>
      </c>
      <c r="Z83" s="343">
        <v>86</v>
      </c>
      <c r="AA83" s="343">
        <v>0</v>
      </c>
      <c r="AB83" s="343">
        <v>0</v>
      </c>
      <c r="AC83" s="343">
        <v>0</v>
      </c>
      <c r="AD83" s="343">
        <v>0</v>
      </c>
      <c r="AE83" s="343">
        <v>0</v>
      </c>
      <c r="AF83" s="343">
        <v>0</v>
      </c>
      <c r="AG83" s="343">
        <v>0</v>
      </c>
      <c r="AH83" s="343">
        <v>86</v>
      </c>
      <c r="AI83" s="343">
        <v>0</v>
      </c>
      <c r="AJ83" s="343">
        <v>0</v>
      </c>
      <c r="AK83" s="343">
        <v>0</v>
      </c>
      <c r="AL83" s="342" t="s">
        <v>2029</v>
      </c>
      <c r="AM83" s="342" t="s">
        <v>2461</v>
      </c>
      <c r="AN83" s="342" t="s">
        <v>2461</v>
      </c>
    </row>
    <row r="84" spans="1:40" ht="15.6">
      <c r="A84" s="342" t="s">
        <v>2157</v>
      </c>
      <c r="B84" s="343">
        <v>1193</v>
      </c>
      <c r="C84" s="343">
        <v>0</v>
      </c>
      <c r="D84" s="343">
        <v>449</v>
      </c>
      <c r="E84" s="343">
        <v>0</v>
      </c>
      <c r="F84" s="343">
        <v>79</v>
      </c>
      <c r="G84" s="343">
        <v>0</v>
      </c>
      <c r="H84" s="343">
        <v>200</v>
      </c>
      <c r="I84" s="343">
        <v>0</v>
      </c>
      <c r="J84" s="343">
        <v>1921</v>
      </c>
      <c r="K84" s="343">
        <v>0</v>
      </c>
      <c r="L84" s="343">
        <v>690</v>
      </c>
      <c r="M84" s="343">
        <v>0</v>
      </c>
      <c r="N84" s="343">
        <v>0</v>
      </c>
      <c r="O84" s="343">
        <v>0</v>
      </c>
      <c r="P84" s="343">
        <v>0</v>
      </c>
      <c r="Q84" s="343">
        <v>0</v>
      </c>
      <c r="R84" s="343">
        <v>0</v>
      </c>
      <c r="S84" s="343">
        <v>0</v>
      </c>
      <c r="T84" s="343">
        <v>0</v>
      </c>
      <c r="U84" s="343">
        <v>0</v>
      </c>
      <c r="V84" s="343">
        <v>690</v>
      </c>
      <c r="W84" s="343">
        <v>0</v>
      </c>
      <c r="X84" s="343">
        <v>2611</v>
      </c>
      <c r="Y84" s="343">
        <v>0</v>
      </c>
      <c r="Z84" s="343">
        <v>16</v>
      </c>
      <c r="AA84" s="343">
        <v>0</v>
      </c>
      <c r="AB84" s="343">
        <v>0</v>
      </c>
      <c r="AC84" s="343">
        <v>0</v>
      </c>
      <c r="AD84" s="343">
        <v>73</v>
      </c>
      <c r="AE84" s="343">
        <v>0</v>
      </c>
      <c r="AF84" s="343">
        <v>0</v>
      </c>
      <c r="AG84" s="343">
        <v>0</v>
      </c>
      <c r="AH84" s="343">
        <v>89</v>
      </c>
      <c r="AI84" s="343">
        <v>0</v>
      </c>
      <c r="AJ84" s="343">
        <v>0</v>
      </c>
      <c r="AK84" s="343">
        <v>0</v>
      </c>
      <c r="AL84" s="342" t="s">
        <v>2155</v>
      </c>
      <c r="AM84" s="342" t="s">
        <v>2461</v>
      </c>
      <c r="AN84" s="342" t="s">
        <v>2461</v>
      </c>
    </row>
    <row r="85" spans="1:40" ht="15.6">
      <c r="A85" s="342" t="s">
        <v>2193</v>
      </c>
      <c r="B85" s="343">
        <v>0</v>
      </c>
      <c r="C85" s="343">
        <v>0</v>
      </c>
      <c r="D85" s="343">
        <v>130</v>
      </c>
      <c r="E85" s="343">
        <v>0</v>
      </c>
      <c r="F85" s="343">
        <v>650</v>
      </c>
      <c r="G85" s="343">
        <v>0</v>
      </c>
      <c r="H85" s="343">
        <v>1</v>
      </c>
      <c r="I85" s="343">
        <v>0</v>
      </c>
      <c r="J85" s="343">
        <v>781</v>
      </c>
      <c r="K85" s="343">
        <v>0</v>
      </c>
      <c r="L85" s="343">
        <v>210</v>
      </c>
      <c r="M85" s="343">
        <v>0</v>
      </c>
      <c r="N85" s="343">
        <v>0</v>
      </c>
      <c r="O85" s="343">
        <v>0</v>
      </c>
      <c r="P85" s="343">
        <v>0</v>
      </c>
      <c r="Q85" s="343">
        <v>0</v>
      </c>
      <c r="R85" s="343">
        <v>0</v>
      </c>
      <c r="S85" s="343">
        <v>0</v>
      </c>
      <c r="T85" s="343">
        <v>0</v>
      </c>
      <c r="U85" s="343">
        <v>0</v>
      </c>
      <c r="V85" s="343">
        <v>210</v>
      </c>
      <c r="W85" s="343">
        <v>0</v>
      </c>
      <c r="X85" s="343">
        <v>991</v>
      </c>
      <c r="Y85" s="343">
        <v>0</v>
      </c>
      <c r="Z85" s="343">
        <v>30</v>
      </c>
      <c r="AA85" s="343">
        <v>0</v>
      </c>
      <c r="AB85" s="343">
        <v>0</v>
      </c>
      <c r="AC85" s="343">
        <v>0</v>
      </c>
      <c r="AD85" s="343">
        <v>0</v>
      </c>
      <c r="AE85" s="343">
        <v>0</v>
      </c>
      <c r="AF85" s="343">
        <v>0</v>
      </c>
      <c r="AG85" s="343">
        <v>0</v>
      </c>
      <c r="AH85" s="343">
        <v>30</v>
      </c>
      <c r="AI85" s="343">
        <v>0</v>
      </c>
      <c r="AJ85" s="343">
        <v>0</v>
      </c>
      <c r="AK85" s="343">
        <v>0</v>
      </c>
      <c r="AL85" s="342" t="s">
        <v>2191</v>
      </c>
      <c r="AM85" s="342" t="s">
        <v>2461</v>
      </c>
      <c r="AN85" s="342" t="s">
        <v>2461</v>
      </c>
    </row>
    <row r="86" spans="1:40" ht="15.6">
      <c r="A86" s="342" t="s">
        <v>2253</v>
      </c>
      <c r="B86" s="343">
        <v>0</v>
      </c>
      <c r="C86" s="343">
        <v>0</v>
      </c>
      <c r="D86" s="343">
        <v>1275</v>
      </c>
      <c r="E86" s="343">
        <v>0</v>
      </c>
      <c r="F86" s="343">
        <v>0</v>
      </c>
      <c r="G86" s="343">
        <v>0</v>
      </c>
      <c r="H86" s="343">
        <v>21</v>
      </c>
      <c r="I86" s="343">
        <v>0</v>
      </c>
      <c r="J86" s="343">
        <v>1296</v>
      </c>
      <c r="K86" s="343">
        <v>0</v>
      </c>
      <c r="L86" s="343">
        <v>238</v>
      </c>
      <c r="M86" s="343">
        <v>0</v>
      </c>
      <c r="N86" s="343">
        <v>0</v>
      </c>
      <c r="O86" s="343">
        <v>0</v>
      </c>
      <c r="P86" s="343">
        <v>0</v>
      </c>
      <c r="Q86" s="343">
        <v>0</v>
      </c>
      <c r="R86" s="343">
        <v>0</v>
      </c>
      <c r="S86" s="343">
        <v>0</v>
      </c>
      <c r="T86" s="343">
        <v>0</v>
      </c>
      <c r="U86" s="343">
        <v>0</v>
      </c>
      <c r="V86" s="343">
        <v>238</v>
      </c>
      <c r="W86" s="343">
        <v>0</v>
      </c>
      <c r="X86" s="343">
        <v>1534</v>
      </c>
      <c r="Y86" s="343">
        <v>0</v>
      </c>
      <c r="Z86" s="343">
        <v>0</v>
      </c>
      <c r="AA86" s="343">
        <v>0</v>
      </c>
      <c r="AB86" s="343">
        <v>0</v>
      </c>
      <c r="AC86" s="343">
        <v>0</v>
      </c>
      <c r="AD86" s="343">
        <v>0</v>
      </c>
      <c r="AE86" s="343">
        <v>0</v>
      </c>
      <c r="AF86" s="343">
        <v>0</v>
      </c>
      <c r="AG86" s="343">
        <v>0</v>
      </c>
      <c r="AH86" s="343">
        <v>0</v>
      </c>
      <c r="AI86" s="343">
        <v>0</v>
      </c>
      <c r="AJ86" s="343">
        <v>0</v>
      </c>
      <c r="AK86" s="343">
        <v>0</v>
      </c>
      <c r="AL86" s="342" t="s">
        <v>2251</v>
      </c>
      <c r="AM86" s="342" t="s">
        <v>2461</v>
      </c>
      <c r="AN86" s="342" t="s">
        <v>2461</v>
      </c>
    </row>
    <row r="87" spans="1:40" ht="15.6">
      <c r="A87" s="342" t="s">
        <v>1471</v>
      </c>
      <c r="B87" s="343">
        <v>307</v>
      </c>
      <c r="C87" s="343">
        <v>307</v>
      </c>
      <c r="D87" s="343">
        <v>1843</v>
      </c>
      <c r="E87" s="343">
        <v>1551</v>
      </c>
      <c r="F87" s="343">
        <v>109</v>
      </c>
      <c r="G87" s="343">
        <v>0</v>
      </c>
      <c r="H87" s="343">
        <v>3</v>
      </c>
      <c r="I87" s="343">
        <v>0</v>
      </c>
      <c r="J87" s="343">
        <v>2262</v>
      </c>
      <c r="K87" s="343">
        <v>1858</v>
      </c>
      <c r="L87" s="343">
        <v>472</v>
      </c>
      <c r="M87" s="343">
        <v>0</v>
      </c>
      <c r="N87" s="343">
        <v>0</v>
      </c>
      <c r="O87" s="343">
        <v>0</v>
      </c>
      <c r="P87" s="343">
        <v>0</v>
      </c>
      <c r="Q87" s="343">
        <v>0</v>
      </c>
      <c r="R87" s="343">
        <v>0</v>
      </c>
      <c r="S87" s="343">
        <v>0</v>
      </c>
      <c r="T87" s="343">
        <v>0</v>
      </c>
      <c r="U87" s="343">
        <v>0</v>
      </c>
      <c r="V87" s="343">
        <v>472</v>
      </c>
      <c r="W87" s="343">
        <v>0</v>
      </c>
      <c r="X87" s="343">
        <v>2734</v>
      </c>
      <c r="Y87" s="343">
        <v>1858</v>
      </c>
      <c r="Z87" s="343">
        <v>55</v>
      </c>
      <c r="AA87" s="343">
        <v>24</v>
      </c>
      <c r="AB87" s="343">
        <v>0</v>
      </c>
      <c r="AC87" s="343">
        <v>0</v>
      </c>
      <c r="AD87" s="343">
        <v>0</v>
      </c>
      <c r="AE87" s="343">
        <v>0</v>
      </c>
      <c r="AF87" s="343">
        <v>0</v>
      </c>
      <c r="AG87" s="343">
        <v>0</v>
      </c>
      <c r="AH87" s="343">
        <v>55</v>
      </c>
      <c r="AI87" s="343">
        <v>24</v>
      </c>
      <c r="AJ87" s="343">
        <v>0</v>
      </c>
      <c r="AK87" s="343">
        <v>0</v>
      </c>
      <c r="AL87" s="342" t="s">
        <v>1469</v>
      </c>
      <c r="AM87" s="342" t="s">
        <v>2461</v>
      </c>
      <c r="AN87" s="342" t="s">
        <v>2461</v>
      </c>
    </row>
    <row r="88" spans="1:40" ht="15.6">
      <c r="A88" s="342" t="s">
        <v>1591</v>
      </c>
      <c r="B88" s="343">
        <v>292</v>
      </c>
      <c r="C88" s="343">
        <v>0</v>
      </c>
      <c r="D88" s="343">
        <v>937</v>
      </c>
      <c r="E88" s="343">
        <v>0</v>
      </c>
      <c r="F88" s="343">
        <v>120</v>
      </c>
      <c r="G88" s="343">
        <v>0</v>
      </c>
      <c r="H88" s="343">
        <v>0</v>
      </c>
      <c r="I88" s="343">
        <v>0</v>
      </c>
      <c r="J88" s="343">
        <v>1349</v>
      </c>
      <c r="K88" s="343">
        <v>0</v>
      </c>
      <c r="L88" s="343">
        <v>458</v>
      </c>
      <c r="M88" s="343">
        <v>0</v>
      </c>
      <c r="N88" s="343">
        <v>0</v>
      </c>
      <c r="O88" s="343">
        <v>0</v>
      </c>
      <c r="P88" s="343">
        <v>0</v>
      </c>
      <c r="Q88" s="343">
        <v>0</v>
      </c>
      <c r="R88" s="343">
        <v>0</v>
      </c>
      <c r="S88" s="343">
        <v>0</v>
      </c>
      <c r="T88" s="343">
        <v>0</v>
      </c>
      <c r="U88" s="343">
        <v>0</v>
      </c>
      <c r="V88" s="343">
        <v>458</v>
      </c>
      <c r="W88" s="343">
        <v>0</v>
      </c>
      <c r="X88" s="343">
        <v>1807</v>
      </c>
      <c r="Y88" s="343">
        <v>0</v>
      </c>
      <c r="Z88" s="343">
        <v>355</v>
      </c>
      <c r="AA88" s="343">
        <v>0</v>
      </c>
      <c r="AB88" s="343">
        <v>0</v>
      </c>
      <c r="AC88" s="343">
        <v>0</v>
      </c>
      <c r="AD88" s="343">
        <v>0</v>
      </c>
      <c r="AE88" s="343">
        <v>0</v>
      </c>
      <c r="AF88" s="343">
        <v>0</v>
      </c>
      <c r="AG88" s="343">
        <v>0</v>
      </c>
      <c r="AH88" s="343">
        <v>355</v>
      </c>
      <c r="AI88" s="343">
        <v>0</v>
      </c>
      <c r="AJ88" s="343">
        <v>0</v>
      </c>
      <c r="AK88" s="343">
        <v>0</v>
      </c>
      <c r="AL88" s="342" t="s">
        <v>1589</v>
      </c>
      <c r="AM88" s="342" t="s">
        <v>2461</v>
      </c>
      <c r="AN88" s="342" t="s">
        <v>2461</v>
      </c>
    </row>
    <row r="89" spans="1:40" ht="15.6">
      <c r="A89" s="342" t="s">
        <v>1716</v>
      </c>
      <c r="B89" s="343">
        <v>229</v>
      </c>
      <c r="C89" s="343">
        <v>3</v>
      </c>
      <c r="D89" s="343">
        <v>2453</v>
      </c>
      <c r="E89" s="343">
        <v>1094</v>
      </c>
      <c r="F89" s="343">
        <v>1144</v>
      </c>
      <c r="G89" s="343">
        <v>0</v>
      </c>
      <c r="H89" s="343">
        <v>3</v>
      </c>
      <c r="I89" s="343">
        <v>0</v>
      </c>
      <c r="J89" s="343">
        <v>3829</v>
      </c>
      <c r="K89" s="343">
        <v>1097</v>
      </c>
      <c r="L89" s="343">
        <v>669</v>
      </c>
      <c r="M89" s="343">
        <v>0</v>
      </c>
      <c r="N89" s="343">
        <v>0</v>
      </c>
      <c r="O89" s="343">
        <v>0</v>
      </c>
      <c r="P89" s="343">
        <v>0</v>
      </c>
      <c r="Q89" s="343">
        <v>0</v>
      </c>
      <c r="R89" s="343">
        <v>0</v>
      </c>
      <c r="S89" s="343">
        <v>0</v>
      </c>
      <c r="T89" s="343">
        <v>0</v>
      </c>
      <c r="U89" s="343">
        <v>0</v>
      </c>
      <c r="V89" s="343">
        <v>669</v>
      </c>
      <c r="W89" s="343">
        <v>0</v>
      </c>
      <c r="X89" s="343">
        <v>4498</v>
      </c>
      <c r="Y89" s="343">
        <v>1097</v>
      </c>
      <c r="Z89" s="343">
        <v>291</v>
      </c>
      <c r="AA89" s="343">
        <v>291</v>
      </c>
      <c r="AB89" s="343">
        <v>0</v>
      </c>
      <c r="AC89" s="343">
        <v>0</v>
      </c>
      <c r="AD89" s="343">
        <v>0</v>
      </c>
      <c r="AE89" s="343">
        <v>0</v>
      </c>
      <c r="AF89" s="343">
        <v>0</v>
      </c>
      <c r="AG89" s="343">
        <v>0</v>
      </c>
      <c r="AH89" s="343">
        <v>291</v>
      </c>
      <c r="AI89" s="343">
        <v>291</v>
      </c>
      <c r="AJ89" s="343">
        <v>0</v>
      </c>
      <c r="AK89" s="343">
        <v>0</v>
      </c>
      <c r="AL89" s="342" t="s">
        <v>1714</v>
      </c>
      <c r="AM89" s="342" t="s">
        <v>2461</v>
      </c>
      <c r="AN89" s="342" t="s">
        <v>2461</v>
      </c>
    </row>
    <row r="90" spans="1:40" ht="15.6">
      <c r="A90" s="342" t="s">
        <v>1968</v>
      </c>
      <c r="B90" s="343">
        <v>928</v>
      </c>
      <c r="C90" s="343">
        <v>0</v>
      </c>
      <c r="D90" s="343">
        <v>990</v>
      </c>
      <c r="E90" s="343">
        <v>0</v>
      </c>
      <c r="F90" s="343">
        <v>7</v>
      </c>
      <c r="G90" s="343">
        <v>0</v>
      </c>
      <c r="H90" s="343">
        <v>0</v>
      </c>
      <c r="I90" s="343">
        <v>0</v>
      </c>
      <c r="J90" s="343">
        <v>1925</v>
      </c>
      <c r="K90" s="343">
        <v>0</v>
      </c>
      <c r="L90" s="343">
        <v>413</v>
      </c>
      <c r="M90" s="343">
        <v>0</v>
      </c>
      <c r="N90" s="343">
        <v>0</v>
      </c>
      <c r="O90" s="343">
        <v>0</v>
      </c>
      <c r="P90" s="343">
        <v>0</v>
      </c>
      <c r="Q90" s="343">
        <v>0</v>
      </c>
      <c r="R90" s="343">
        <v>0</v>
      </c>
      <c r="S90" s="343">
        <v>0</v>
      </c>
      <c r="T90" s="343">
        <v>0</v>
      </c>
      <c r="U90" s="343">
        <v>0</v>
      </c>
      <c r="V90" s="343">
        <v>413</v>
      </c>
      <c r="W90" s="343">
        <v>0</v>
      </c>
      <c r="X90" s="343">
        <v>2338</v>
      </c>
      <c r="Y90" s="343">
        <v>0</v>
      </c>
      <c r="Z90" s="343">
        <v>0</v>
      </c>
      <c r="AA90" s="343">
        <v>0</v>
      </c>
      <c r="AB90" s="343">
        <v>0</v>
      </c>
      <c r="AC90" s="343">
        <v>0</v>
      </c>
      <c r="AD90" s="343">
        <v>0</v>
      </c>
      <c r="AE90" s="343">
        <v>0</v>
      </c>
      <c r="AF90" s="343">
        <v>0</v>
      </c>
      <c r="AG90" s="343">
        <v>0</v>
      </c>
      <c r="AH90" s="343">
        <v>0</v>
      </c>
      <c r="AI90" s="343">
        <v>0</v>
      </c>
      <c r="AJ90" s="343">
        <v>0</v>
      </c>
      <c r="AK90" s="343">
        <v>0</v>
      </c>
      <c r="AL90" s="342" t="s">
        <v>1966</v>
      </c>
      <c r="AM90" s="342" t="s">
        <v>2461</v>
      </c>
      <c r="AN90" s="342" t="s">
        <v>2461</v>
      </c>
    </row>
    <row r="91" spans="1:40" ht="15.6">
      <c r="A91" s="342" t="s">
        <v>2244</v>
      </c>
      <c r="B91" s="343">
        <v>1700</v>
      </c>
      <c r="C91" s="343">
        <v>1700</v>
      </c>
      <c r="D91" s="343">
        <v>1287</v>
      </c>
      <c r="E91" s="343">
        <v>1086</v>
      </c>
      <c r="F91" s="343">
        <v>386</v>
      </c>
      <c r="G91" s="343">
        <v>0</v>
      </c>
      <c r="H91" s="343">
        <v>130</v>
      </c>
      <c r="I91" s="343">
        <v>0</v>
      </c>
      <c r="J91" s="343">
        <v>3503</v>
      </c>
      <c r="K91" s="343">
        <v>2786</v>
      </c>
      <c r="L91" s="343">
        <v>75</v>
      </c>
      <c r="M91" s="343">
        <v>75</v>
      </c>
      <c r="N91" s="343">
        <v>0</v>
      </c>
      <c r="O91" s="343">
        <v>0</v>
      </c>
      <c r="P91" s="343">
        <v>8</v>
      </c>
      <c r="Q91" s="343">
        <v>0</v>
      </c>
      <c r="R91" s="343">
        <v>0</v>
      </c>
      <c r="S91" s="343">
        <v>0</v>
      </c>
      <c r="T91" s="343">
        <v>0</v>
      </c>
      <c r="U91" s="343">
        <v>0</v>
      </c>
      <c r="V91" s="343">
        <v>83</v>
      </c>
      <c r="W91" s="343">
        <v>75</v>
      </c>
      <c r="X91" s="343">
        <v>3586</v>
      </c>
      <c r="Y91" s="343">
        <v>2786</v>
      </c>
      <c r="Z91" s="343">
        <v>133</v>
      </c>
      <c r="AA91" s="343">
        <v>133</v>
      </c>
      <c r="AB91" s="343">
        <v>0</v>
      </c>
      <c r="AC91" s="343">
        <v>0</v>
      </c>
      <c r="AD91" s="343">
        <v>0</v>
      </c>
      <c r="AE91" s="343">
        <v>0</v>
      </c>
      <c r="AF91" s="343">
        <v>0</v>
      </c>
      <c r="AG91" s="343">
        <v>0</v>
      </c>
      <c r="AH91" s="343">
        <v>133</v>
      </c>
      <c r="AI91" s="343">
        <v>133</v>
      </c>
      <c r="AJ91" s="343">
        <v>0</v>
      </c>
      <c r="AK91" s="343">
        <v>0</v>
      </c>
      <c r="AL91" s="342" t="s">
        <v>2242</v>
      </c>
      <c r="AM91" s="342" t="s">
        <v>2461</v>
      </c>
      <c r="AN91" s="342" t="s">
        <v>2461</v>
      </c>
    </row>
    <row r="92" spans="1:40" ht="15.6">
      <c r="A92" s="342" t="s">
        <v>1163</v>
      </c>
      <c r="B92" s="343">
        <v>0</v>
      </c>
      <c r="C92" s="343">
        <v>0</v>
      </c>
      <c r="D92" s="343">
        <v>7831</v>
      </c>
      <c r="E92" s="343">
        <v>6359</v>
      </c>
      <c r="F92" s="343">
        <v>152</v>
      </c>
      <c r="G92" s="343">
        <v>0</v>
      </c>
      <c r="H92" s="343">
        <v>0</v>
      </c>
      <c r="I92" s="343">
        <v>0</v>
      </c>
      <c r="J92" s="343">
        <v>7983</v>
      </c>
      <c r="K92" s="343">
        <v>6359</v>
      </c>
      <c r="L92" s="343">
        <v>133</v>
      </c>
      <c r="M92" s="343">
        <v>0</v>
      </c>
      <c r="N92" s="343">
        <v>0</v>
      </c>
      <c r="O92" s="343">
        <v>0</v>
      </c>
      <c r="P92" s="343">
        <v>0</v>
      </c>
      <c r="Q92" s="343">
        <v>0</v>
      </c>
      <c r="R92" s="343">
        <v>0</v>
      </c>
      <c r="S92" s="343">
        <v>0</v>
      </c>
      <c r="T92" s="343">
        <v>0</v>
      </c>
      <c r="U92" s="343">
        <v>0</v>
      </c>
      <c r="V92" s="343">
        <v>133</v>
      </c>
      <c r="W92" s="343">
        <v>0</v>
      </c>
      <c r="X92" s="343">
        <v>8116</v>
      </c>
      <c r="Y92" s="343">
        <v>6359</v>
      </c>
      <c r="Z92" s="343">
        <v>2321</v>
      </c>
      <c r="AA92" s="343">
        <v>2275</v>
      </c>
      <c r="AB92" s="343">
        <v>0</v>
      </c>
      <c r="AC92" s="343">
        <v>0</v>
      </c>
      <c r="AD92" s="343">
        <v>9</v>
      </c>
      <c r="AE92" s="343">
        <v>0</v>
      </c>
      <c r="AF92" s="343">
        <v>0</v>
      </c>
      <c r="AG92" s="343">
        <v>0</v>
      </c>
      <c r="AH92" s="343">
        <v>2330</v>
      </c>
      <c r="AI92" s="343">
        <v>2275</v>
      </c>
      <c r="AJ92" s="343">
        <v>0</v>
      </c>
      <c r="AK92" s="343">
        <v>0</v>
      </c>
      <c r="AL92" s="342" t="s">
        <v>1161</v>
      </c>
      <c r="AM92" s="342" t="s">
        <v>2461</v>
      </c>
      <c r="AN92" s="342" t="s">
        <v>2461</v>
      </c>
    </row>
    <row r="93" spans="1:40" ht="15.6">
      <c r="A93" s="342" t="s">
        <v>1221</v>
      </c>
      <c r="B93" s="343">
        <v>0</v>
      </c>
      <c r="C93" s="343">
        <v>0</v>
      </c>
      <c r="D93" s="343">
        <v>115</v>
      </c>
      <c r="E93" s="343">
        <v>0</v>
      </c>
      <c r="F93" s="343">
        <v>33</v>
      </c>
      <c r="G93" s="343">
        <v>0</v>
      </c>
      <c r="H93" s="343">
        <v>3</v>
      </c>
      <c r="I93" s="343">
        <v>0</v>
      </c>
      <c r="J93" s="343">
        <v>151</v>
      </c>
      <c r="K93" s="343">
        <v>0</v>
      </c>
      <c r="L93" s="343">
        <v>363</v>
      </c>
      <c r="M93" s="343">
        <v>0</v>
      </c>
      <c r="N93" s="343">
        <v>0</v>
      </c>
      <c r="O93" s="343">
        <v>0</v>
      </c>
      <c r="P93" s="343">
        <v>6</v>
      </c>
      <c r="Q93" s="343">
        <v>0</v>
      </c>
      <c r="R93" s="343">
        <v>0</v>
      </c>
      <c r="S93" s="343">
        <v>0</v>
      </c>
      <c r="T93" s="343">
        <v>0</v>
      </c>
      <c r="U93" s="343">
        <v>0</v>
      </c>
      <c r="V93" s="343">
        <v>369</v>
      </c>
      <c r="W93" s="343">
        <v>0</v>
      </c>
      <c r="X93" s="343">
        <v>520</v>
      </c>
      <c r="Y93" s="343">
        <v>0</v>
      </c>
      <c r="Z93" s="343">
        <v>260</v>
      </c>
      <c r="AA93" s="343">
        <v>0</v>
      </c>
      <c r="AB93" s="343">
        <v>0</v>
      </c>
      <c r="AC93" s="343">
        <v>0</v>
      </c>
      <c r="AD93" s="343">
        <v>4</v>
      </c>
      <c r="AE93" s="343">
        <v>0</v>
      </c>
      <c r="AF93" s="343">
        <v>0</v>
      </c>
      <c r="AG93" s="343">
        <v>0</v>
      </c>
      <c r="AH93" s="343">
        <v>264</v>
      </c>
      <c r="AI93" s="343">
        <v>0</v>
      </c>
      <c r="AJ93" s="343">
        <v>0</v>
      </c>
      <c r="AK93" s="343">
        <v>0</v>
      </c>
      <c r="AL93" s="342" t="s">
        <v>1219</v>
      </c>
      <c r="AM93" s="342" t="s">
        <v>2461</v>
      </c>
      <c r="AN93" s="342" t="s">
        <v>2461</v>
      </c>
    </row>
    <row r="94" spans="1:40" ht="15.6">
      <c r="A94" s="342" t="s">
        <v>1230</v>
      </c>
      <c r="B94" s="343">
        <v>0</v>
      </c>
      <c r="C94" s="343">
        <v>0</v>
      </c>
      <c r="D94" s="343">
        <v>1261</v>
      </c>
      <c r="E94" s="343">
        <v>980</v>
      </c>
      <c r="F94" s="343">
        <v>48</v>
      </c>
      <c r="G94" s="343">
        <v>0</v>
      </c>
      <c r="H94" s="343">
        <v>17</v>
      </c>
      <c r="I94" s="343">
        <v>0</v>
      </c>
      <c r="J94" s="343">
        <v>1326</v>
      </c>
      <c r="K94" s="343">
        <v>980</v>
      </c>
      <c r="L94" s="343">
        <v>110</v>
      </c>
      <c r="M94" s="343">
        <v>0</v>
      </c>
      <c r="N94" s="343">
        <v>0</v>
      </c>
      <c r="O94" s="343">
        <v>0</v>
      </c>
      <c r="P94" s="343">
        <v>0</v>
      </c>
      <c r="Q94" s="343">
        <v>0</v>
      </c>
      <c r="R94" s="343">
        <v>0</v>
      </c>
      <c r="S94" s="343">
        <v>0</v>
      </c>
      <c r="T94" s="343">
        <v>0</v>
      </c>
      <c r="U94" s="343">
        <v>0</v>
      </c>
      <c r="V94" s="343">
        <v>110</v>
      </c>
      <c r="W94" s="343">
        <v>0</v>
      </c>
      <c r="X94" s="343">
        <v>1436</v>
      </c>
      <c r="Y94" s="343">
        <v>980</v>
      </c>
      <c r="Z94" s="343">
        <v>152</v>
      </c>
      <c r="AA94" s="343">
        <v>152</v>
      </c>
      <c r="AB94" s="343">
        <v>0</v>
      </c>
      <c r="AC94" s="343">
        <v>0</v>
      </c>
      <c r="AD94" s="343">
        <v>0</v>
      </c>
      <c r="AE94" s="343">
        <v>0</v>
      </c>
      <c r="AF94" s="343">
        <v>0</v>
      </c>
      <c r="AG94" s="343">
        <v>0</v>
      </c>
      <c r="AH94" s="343">
        <v>152</v>
      </c>
      <c r="AI94" s="343">
        <v>152</v>
      </c>
      <c r="AJ94" s="343">
        <v>0</v>
      </c>
      <c r="AK94" s="343">
        <v>0</v>
      </c>
      <c r="AL94" s="342" t="s">
        <v>1228</v>
      </c>
      <c r="AM94" s="342" t="s">
        <v>2461</v>
      </c>
      <c r="AN94" s="342" t="s">
        <v>2461</v>
      </c>
    </row>
    <row r="95" spans="1:40" ht="15.6">
      <c r="A95" s="342" t="s">
        <v>1295</v>
      </c>
      <c r="B95" s="343">
        <v>0</v>
      </c>
      <c r="C95" s="343">
        <v>0</v>
      </c>
      <c r="D95" s="343">
        <v>861</v>
      </c>
      <c r="E95" s="343">
        <v>860</v>
      </c>
      <c r="F95" s="343">
        <v>22</v>
      </c>
      <c r="G95" s="343">
        <v>0</v>
      </c>
      <c r="H95" s="343">
        <v>0</v>
      </c>
      <c r="I95" s="343">
        <v>0</v>
      </c>
      <c r="J95" s="343">
        <v>883</v>
      </c>
      <c r="K95" s="343">
        <v>860</v>
      </c>
      <c r="L95" s="343">
        <v>174</v>
      </c>
      <c r="M95" s="343">
        <v>0</v>
      </c>
      <c r="N95" s="343">
        <v>0</v>
      </c>
      <c r="O95" s="343">
        <v>0</v>
      </c>
      <c r="P95" s="343">
        <v>0</v>
      </c>
      <c r="Q95" s="343">
        <v>0</v>
      </c>
      <c r="R95" s="343">
        <v>0</v>
      </c>
      <c r="S95" s="343">
        <v>0</v>
      </c>
      <c r="T95" s="343">
        <v>0</v>
      </c>
      <c r="U95" s="343">
        <v>0</v>
      </c>
      <c r="V95" s="343">
        <v>174</v>
      </c>
      <c r="W95" s="343">
        <v>0</v>
      </c>
      <c r="X95" s="343">
        <v>1057</v>
      </c>
      <c r="Y95" s="343">
        <v>860</v>
      </c>
      <c r="Z95" s="343">
        <v>0</v>
      </c>
      <c r="AA95" s="343">
        <v>0</v>
      </c>
      <c r="AB95" s="343">
        <v>0</v>
      </c>
      <c r="AC95" s="343">
        <v>0</v>
      </c>
      <c r="AD95" s="343">
        <v>0</v>
      </c>
      <c r="AE95" s="343">
        <v>0</v>
      </c>
      <c r="AF95" s="343">
        <v>0</v>
      </c>
      <c r="AG95" s="343">
        <v>0</v>
      </c>
      <c r="AH95" s="343">
        <v>0</v>
      </c>
      <c r="AI95" s="343">
        <v>0</v>
      </c>
      <c r="AJ95" s="343">
        <v>0</v>
      </c>
      <c r="AK95" s="343">
        <v>0</v>
      </c>
      <c r="AL95" s="342" t="s">
        <v>1293</v>
      </c>
      <c r="AM95" s="342" t="s">
        <v>2461</v>
      </c>
      <c r="AN95" s="342" t="s">
        <v>2461</v>
      </c>
    </row>
    <row r="96" spans="1:40" ht="15.6">
      <c r="A96" s="342" t="s">
        <v>1304</v>
      </c>
      <c r="B96" s="343">
        <v>2</v>
      </c>
      <c r="C96" s="343">
        <v>0</v>
      </c>
      <c r="D96" s="343">
        <v>4523</v>
      </c>
      <c r="E96" s="343">
        <v>0</v>
      </c>
      <c r="F96" s="343">
        <v>832</v>
      </c>
      <c r="G96" s="343">
        <v>0</v>
      </c>
      <c r="H96" s="343">
        <v>11</v>
      </c>
      <c r="I96" s="343">
        <v>0</v>
      </c>
      <c r="J96" s="343">
        <v>5368</v>
      </c>
      <c r="K96" s="343">
        <v>0</v>
      </c>
      <c r="L96" s="343">
        <v>1141</v>
      </c>
      <c r="M96" s="343">
        <v>0</v>
      </c>
      <c r="N96" s="343">
        <v>950</v>
      </c>
      <c r="O96" s="343">
        <v>0</v>
      </c>
      <c r="P96" s="343">
        <v>5</v>
      </c>
      <c r="Q96" s="343">
        <v>0</v>
      </c>
      <c r="R96" s="343">
        <v>0</v>
      </c>
      <c r="S96" s="343">
        <v>0</v>
      </c>
      <c r="T96" s="343">
        <v>0</v>
      </c>
      <c r="U96" s="343">
        <v>0</v>
      </c>
      <c r="V96" s="343">
        <v>1146</v>
      </c>
      <c r="W96" s="343">
        <v>0</v>
      </c>
      <c r="X96" s="343">
        <v>6514</v>
      </c>
      <c r="Y96" s="343">
        <v>0</v>
      </c>
      <c r="Z96" s="343">
        <v>235</v>
      </c>
      <c r="AA96" s="343">
        <v>0</v>
      </c>
      <c r="AB96" s="343">
        <v>0</v>
      </c>
      <c r="AC96" s="343">
        <v>0</v>
      </c>
      <c r="AD96" s="343">
        <v>0</v>
      </c>
      <c r="AE96" s="343">
        <v>0</v>
      </c>
      <c r="AF96" s="343">
        <v>0</v>
      </c>
      <c r="AG96" s="343">
        <v>0</v>
      </c>
      <c r="AH96" s="343">
        <v>235</v>
      </c>
      <c r="AI96" s="343">
        <v>0</v>
      </c>
      <c r="AJ96" s="343">
        <v>0</v>
      </c>
      <c r="AK96" s="343">
        <v>0</v>
      </c>
      <c r="AL96" s="342" t="s">
        <v>1302</v>
      </c>
      <c r="AM96" s="342" t="s">
        <v>2461</v>
      </c>
      <c r="AN96" s="342" t="s">
        <v>2461</v>
      </c>
    </row>
    <row r="97" spans="1:40" ht="15.6">
      <c r="A97" s="342" t="s">
        <v>1343</v>
      </c>
      <c r="B97" s="343">
        <v>3786</v>
      </c>
      <c r="C97" s="343">
        <v>3781</v>
      </c>
      <c r="D97" s="343">
        <v>5060</v>
      </c>
      <c r="E97" s="343">
        <v>2218</v>
      </c>
      <c r="F97" s="343">
        <v>0</v>
      </c>
      <c r="G97" s="343">
        <v>0</v>
      </c>
      <c r="H97" s="343">
        <v>0</v>
      </c>
      <c r="I97" s="343">
        <v>0</v>
      </c>
      <c r="J97" s="343">
        <v>8846</v>
      </c>
      <c r="K97" s="343">
        <v>5999</v>
      </c>
      <c r="L97" s="343">
        <v>754</v>
      </c>
      <c r="M97" s="343">
        <v>0</v>
      </c>
      <c r="N97" s="343">
        <v>395</v>
      </c>
      <c r="O97" s="343">
        <v>0</v>
      </c>
      <c r="P97" s="343">
        <v>0</v>
      </c>
      <c r="Q97" s="343">
        <v>0</v>
      </c>
      <c r="R97" s="343">
        <v>0</v>
      </c>
      <c r="S97" s="343">
        <v>0</v>
      </c>
      <c r="T97" s="343">
        <v>0</v>
      </c>
      <c r="U97" s="343">
        <v>0</v>
      </c>
      <c r="V97" s="343">
        <v>754</v>
      </c>
      <c r="W97" s="343">
        <v>0</v>
      </c>
      <c r="X97" s="343">
        <v>9600</v>
      </c>
      <c r="Y97" s="343">
        <v>5999</v>
      </c>
      <c r="Z97" s="343">
        <v>723</v>
      </c>
      <c r="AA97" s="343">
        <v>723</v>
      </c>
      <c r="AB97" s="343">
        <v>0</v>
      </c>
      <c r="AC97" s="343">
        <v>0</v>
      </c>
      <c r="AD97" s="343">
        <v>53</v>
      </c>
      <c r="AE97" s="343">
        <v>53</v>
      </c>
      <c r="AF97" s="343">
        <v>0</v>
      </c>
      <c r="AG97" s="343">
        <v>0</v>
      </c>
      <c r="AH97" s="343">
        <v>776</v>
      </c>
      <c r="AI97" s="343">
        <v>776</v>
      </c>
      <c r="AJ97" s="343">
        <v>0</v>
      </c>
      <c r="AK97" s="343">
        <v>0</v>
      </c>
      <c r="AL97" s="342" t="s">
        <v>1341</v>
      </c>
      <c r="AM97" s="342" t="s">
        <v>2461</v>
      </c>
      <c r="AN97" s="342" t="s">
        <v>2461</v>
      </c>
    </row>
    <row r="98" spans="1:40" ht="15.6">
      <c r="A98" s="342" t="s">
        <v>1483</v>
      </c>
      <c r="B98" s="343">
        <v>0</v>
      </c>
      <c r="C98" s="343">
        <v>0</v>
      </c>
      <c r="D98" s="343">
        <v>2542</v>
      </c>
      <c r="E98" s="343">
        <v>2080</v>
      </c>
      <c r="F98" s="343">
        <v>107</v>
      </c>
      <c r="G98" s="343">
        <v>0</v>
      </c>
      <c r="H98" s="343">
        <v>200</v>
      </c>
      <c r="I98" s="343">
        <v>108</v>
      </c>
      <c r="J98" s="343">
        <v>2849</v>
      </c>
      <c r="K98" s="343">
        <v>2188</v>
      </c>
      <c r="L98" s="343">
        <v>174</v>
      </c>
      <c r="M98" s="343">
        <v>0</v>
      </c>
      <c r="N98" s="343">
        <v>0</v>
      </c>
      <c r="O98" s="343">
        <v>0</v>
      </c>
      <c r="P98" s="343">
        <v>5</v>
      </c>
      <c r="Q98" s="343">
        <v>0</v>
      </c>
      <c r="R98" s="343">
        <v>0</v>
      </c>
      <c r="S98" s="343">
        <v>0</v>
      </c>
      <c r="T98" s="343">
        <v>0</v>
      </c>
      <c r="U98" s="343">
        <v>0</v>
      </c>
      <c r="V98" s="343">
        <v>179</v>
      </c>
      <c r="W98" s="343">
        <v>0</v>
      </c>
      <c r="X98" s="343">
        <v>3028</v>
      </c>
      <c r="Y98" s="343">
        <v>2188</v>
      </c>
      <c r="Z98" s="343">
        <v>157</v>
      </c>
      <c r="AA98" s="343">
        <v>153</v>
      </c>
      <c r="AB98" s="343">
        <v>0</v>
      </c>
      <c r="AC98" s="343">
        <v>0</v>
      </c>
      <c r="AD98" s="343">
        <v>314</v>
      </c>
      <c r="AE98" s="343">
        <v>7</v>
      </c>
      <c r="AF98" s="343">
        <v>0</v>
      </c>
      <c r="AG98" s="343">
        <v>0</v>
      </c>
      <c r="AH98" s="343">
        <v>471</v>
      </c>
      <c r="AI98" s="343">
        <v>160</v>
      </c>
      <c r="AJ98" s="343">
        <v>0</v>
      </c>
      <c r="AK98" s="343">
        <v>0</v>
      </c>
      <c r="AL98" s="342" t="s">
        <v>1481</v>
      </c>
      <c r="AM98" s="342" t="s">
        <v>2461</v>
      </c>
      <c r="AN98" s="342" t="s">
        <v>2461</v>
      </c>
    </row>
    <row r="99" spans="1:40" ht="15.6">
      <c r="A99" s="342" t="s">
        <v>1579</v>
      </c>
      <c r="B99" s="343">
        <v>0</v>
      </c>
      <c r="C99" s="343">
        <v>0</v>
      </c>
      <c r="D99" s="343">
        <v>6792</v>
      </c>
      <c r="E99" s="343">
        <v>6208</v>
      </c>
      <c r="F99" s="343">
        <v>142</v>
      </c>
      <c r="G99" s="343">
        <v>0</v>
      </c>
      <c r="H99" s="343">
        <v>12</v>
      </c>
      <c r="I99" s="343">
        <v>12</v>
      </c>
      <c r="J99" s="343">
        <v>6946</v>
      </c>
      <c r="K99" s="343">
        <v>6220</v>
      </c>
      <c r="L99" s="343">
        <v>251</v>
      </c>
      <c r="M99" s="343">
        <v>0</v>
      </c>
      <c r="N99" s="343">
        <v>0</v>
      </c>
      <c r="O99" s="343">
        <v>0</v>
      </c>
      <c r="P99" s="343">
        <v>5</v>
      </c>
      <c r="Q99" s="343">
        <v>0</v>
      </c>
      <c r="R99" s="343">
        <v>0</v>
      </c>
      <c r="S99" s="343">
        <v>0</v>
      </c>
      <c r="T99" s="343">
        <v>0</v>
      </c>
      <c r="U99" s="343">
        <v>0</v>
      </c>
      <c r="V99" s="343">
        <v>256</v>
      </c>
      <c r="W99" s="343">
        <v>0</v>
      </c>
      <c r="X99" s="343">
        <v>7202</v>
      </c>
      <c r="Y99" s="343">
        <v>6220</v>
      </c>
      <c r="Z99" s="343">
        <v>1554</v>
      </c>
      <c r="AA99" s="343">
        <v>1554</v>
      </c>
      <c r="AB99" s="343">
        <v>0</v>
      </c>
      <c r="AC99" s="343">
        <v>0</v>
      </c>
      <c r="AD99" s="343">
        <v>0</v>
      </c>
      <c r="AE99" s="343">
        <v>0</v>
      </c>
      <c r="AF99" s="343">
        <v>0</v>
      </c>
      <c r="AG99" s="343">
        <v>0</v>
      </c>
      <c r="AH99" s="343">
        <v>1554</v>
      </c>
      <c r="AI99" s="343">
        <v>1554</v>
      </c>
      <c r="AJ99" s="343">
        <v>0</v>
      </c>
      <c r="AK99" s="343">
        <v>0</v>
      </c>
      <c r="AL99" s="342" t="s">
        <v>1577</v>
      </c>
      <c r="AM99" s="342" t="s">
        <v>2461</v>
      </c>
      <c r="AN99" s="342" t="s">
        <v>2461</v>
      </c>
    </row>
    <row r="100" spans="1:40" ht="15.6">
      <c r="A100" s="342" t="s">
        <v>1746</v>
      </c>
      <c r="B100" s="343">
        <v>0</v>
      </c>
      <c r="C100" s="343">
        <v>0</v>
      </c>
      <c r="D100" s="343">
        <v>0</v>
      </c>
      <c r="E100" s="343">
        <v>0</v>
      </c>
      <c r="F100" s="343">
        <v>2</v>
      </c>
      <c r="G100" s="343">
        <v>0</v>
      </c>
      <c r="H100" s="343">
        <v>35</v>
      </c>
      <c r="I100" s="343">
        <v>0</v>
      </c>
      <c r="J100" s="343">
        <v>37</v>
      </c>
      <c r="K100" s="343">
        <v>0</v>
      </c>
      <c r="L100" s="343">
        <v>207</v>
      </c>
      <c r="M100" s="343">
        <v>0</v>
      </c>
      <c r="N100" s="343">
        <v>0</v>
      </c>
      <c r="O100" s="343">
        <v>0</v>
      </c>
      <c r="P100" s="343">
        <v>0</v>
      </c>
      <c r="Q100" s="343">
        <v>0</v>
      </c>
      <c r="R100" s="343">
        <v>0</v>
      </c>
      <c r="S100" s="343">
        <v>0</v>
      </c>
      <c r="T100" s="343">
        <v>0</v>
      </c>
      <c r="U100" s="343">
        <v>0</v>
      </c>
      <c r="V100" s="343">
        <v>207</v>
      </c>
      <c r="W100" s="343">
        <v>0</v>
      </c>
      <c r="X100" s="343">
        <v>244</v>
      </c>
      <c r="Y100" s="343">
        <v>0</v>
      </c>
      <c r="Z100" s="343">
        <v>0</v>
      </c>
      <c r="AA100" s="343">
        <v>0</v>
      </c>
      <c r="AB100" s="343">
        <v>0</v>
      </c>
      <c r="AC100" s="343">
        <v>0</v>
      </c>
      <c r="AD100" s="343">
        <v>0</v>
      </c>
      <c r="AE100" s="343">
        <v>0</v>
      </c>
      <c r="AF100" s="343">
        <v>0</v>
      </c>
      <c r="AG100" s="343">
        <v>0</v>
      </c>
      <c r="AH100" s="343">
        <v>0</v>
      </c>
      <c r="AI100" s="343">
        <v>0</v>
      </c>
      <c r="AJ100" s="343">
        <v>0</v>
      </c>
      <c r="AK100" s="343">
        <v>0</v>
      </c>
      <c r="AL100" s="342" t="s">
        <v>1744</v>
      </c>
      <c r="AM100" s="342" t="s">
        <v>2461</v>
      </c>
      <c r="AN100" s="342" t="s">
        <v>2461</v>
      </c>
    </row>
    <row r="101" spans="1:40" ht="15.6">
      <c r="A101" s="342" t="s">
        <v>1962</v>
      </c>
      <c r="B101" s="343">
        <v>0</v>
      </c>
      <c r="C101" s="343">
        <v>0</v>
      </c>
      <c r="D101" s="343">
        <v>96</v>
      </c>
      <c r="E101" s="343">
        <v>0</v>
      </c>
      <c r="F101" s="343">
        <v>36</v>
      </c>
      <c r="G101" s="343">
        <v>0</v>
      </c>
      <c r="H101" s="343">
        <v>0</v>
      </c>
      <c r="I101" s="343">
        <v>0</v>
      </c>
      <c r="J101" s="343">
        <v>132</v>
      </c>
      <c r="K101" s="343">
        <v>0</v>
      </c>
      <c r="L101" s="343">
        <v>174</v>
      </c>
      <c r="M101" s="343">
        <v>0</v>
      </c>
      <c r="N101" s="343">
        <v>0</v>
      </c>
      <c r="O101" s="343">
        <v>0</v>
      </c>
      <c r="P101" s="343">
        <v>0</v>
      </c>
      <c r="Q101" s="343">
        <v>0</v>
      </c>
      <c r="R101" s="343">
        <v>0</v>
      </c>
      <c r="S101" s="343">
        <v>0</v>
      </c>
      <c r="T101" s="343">
        <v>0</v>
      </c>
      <c r="U101" s="343">
        <v>0</v>
      </c>
      <c r="V101" s="343">
        <v>174</v>
      </c>
      <c r="W101" s="343">
        <v>0</v>
      </c>
      <c r="X101" s="343">
        <v>306</v>
      </c>
      <c r="Y101" s="343">
        <v>0</v>
      </c>
      <c r="Z101" s="343">
        <v>0</v>
      </c>
      <c r="AA101" s="343">
        <v>0</v>
      </c>
      <c r="AB101" s="343">
        <v>0</v>
      </c>
      <c r="AC101" s="343">
        <v>0</v>
      </c>
      <c r="AD101" s="343">
        <v>0</v>
      </c>
      <c r="AE101" s="343">
        <v>0</v>
      </c>
      <c r="AF101" s="343">
        <v>0</v>
      </c>
      <c r="AG101" s="343">
        <v>0</v>
      </c>
      <c r="AH101" s="343">
        <v>0</v>
      </c>
      <c r="AI101" s="343">
        <v>0</v>
      </c>
      <c r="AJ101" s="343">
        <v>0</v>
      </c>
      <c r="AK101" s="343">
        <v>0</v>
      </c>
      <c r="AL101" s="342" t="s">
        <v>1960</v>
      </c>
      <c r="AM101" s="342" t="s">
        <v>2461</v>
      </c>
      <c r="AN101" s="342" t="s">
        <v>2461</v>
      </c>
    </row>
    <row r="102" spans="1:40" ht="15.6">
      <c r="A102" s="342" t="s">
        <v>2163</v>
      </c>
      <c r="B102" s="343">
        <v>487</v>
      </c>
      <c r="C102" s="343">
        <v>0</v>
      </c>
      <c r="D102" s="343">
        <v>2009</v>
      </c>
      <c r="E102" s="343">
        <v>1886</v>
      </c>
      <c r="F102" s="343">
        <v>3</v>
      </c>
      <c r="G102" s="343">
        <v>0</v>
      </c>
      <c r="H102" s="343">
        <v>0</v>
      </c>
      <c r="I102" s="343">
        <v>0</v>
      </c>
      <c r="J102" s="343">
        <v>2499</v>
      </c>
      <c r="K102" s="343">
        <v>1886</v>
      </c>
      <c r="L102" s="343">
        <v>197</v>
      </c>
      <c r="M102" s="343">
        <v>197</v>
      </c>
      <c r="N102" s="343">
        <v>0</v>
      </c>
      <c r="O102" s="343">
        <v>0</v>
      </c>
      <c r="P102" s="343">
        <v>0</v>
      </c>
      <c r="Q102" s="343">
        <v>0</v>
      </c>
      <c r="R102" s="343">
        <v>0</v>
      </c>
      <c r="S102" s="343">
        <v>0</v>
      </c>
      <c r="T102" s="343">
        <v>0</v>
      </c>
      <c r="U102" s="343">
        <v>0</v>
      </c>
      <c r="V102" s="343">
        <v>197</v>
      </c>
      <c r="W102" s="343">
        <v>197</v>
      </c>
      <c r="X102" s="343">
        <v>2696</v>
      </c>
      <c r="Y102" s="343">
        <v>1886</v>
      </c>
      <c r="Z102" s="343">
        <v>21</v>
      </c>
      <c r="AA102" s="343">
        <v>21</v>
      </c>
      <c r="AB102" s="343">
        <v>0</v>
      </c>
      <c r="AC102" s="343">
        <v>0</v>
      </c>
      <c r="AD102" s="343">
        <v>32</v>
      </c>
      <c r="AE102" s="343">
        <v>32</v>
      </c>
      <c r="AF102" s="343">
        <v>0</v>
      </c>
      <c r="AG102" s="343">
        <v>0</v>
      </c>
      <c r="AH102" s="343">
        <v>53</v>
      </c>
      <c r="AI102" s="343">
        <v>53</v>
      </c>
      <c r="AJ102" s="343">
        <v>0</v>
      </c>
      <c r="AK102" s="343">
        <v>0</v>
      </c>
      <c r="AL102" s="342" t="s">
        <v>2161</v>
      </c>
      <c r="AM102" s="342" t="s">
        <v>2461</v>
      </c>
      <c r="AN102" s="342" t="s">
        <v>2461</v>
      </c>
    </row>
    <row r="103" spans="1:40" ht="15.6">
      <c r="A103" s="342" t="s">
        <v>2208</v>
      </c>
      <c r="B103" s="343">
        <v>435</v>
      </c>
      <c r="C103" s="343">
        <v>430</v>
      </c>
      <c r="D103" s="343">
        <v>1744</v>
      </c>
      <c r="E103" s="343">
        <v>1170</v>
      </c>
      <c r="F103" s="343">
        <v>283</v>
      </c>
      <c r="G103" s="343">
        <v>0</v>
      </c>
      <c r="H103" s="343">
        <v>7</v>
      </c>
      <c r="I103" s="343">
        <v>0</v>
      </c>
      <c r="J103" s="343">
        <v>2469</v>
      </c>
      <c r="K103" s="343">
        <v>1600</v>
      </c>
      <c r="L103" s="343">
        <v>39</v>
      </c>
      <c r="M103" s="343">
        <v>0</v>
      </c>
      <c r="N103" s="343">
        <v>0</v>
      </c>
      <c r="O103" s="343">
        <v>0</v>
      </c>
      <c r="P103" s="343">
        <v>0</v>
      </c>
      <c r="Q103" s="343">
        <v>0</v>
      </c>
      <c r="R103" s="343">
        <v>0</v>
      </c>
      <c r="S103" s="343">
        <v>0</v>
      </c>
      <c r="T103" s="343">
        <v>0</v>
      </c>
      <c r="U103" s="343">
        <v>0</v>
      </c>
      <c r="V103" s="343">
        <v>39</v>
      </c>
      <c r="W103" s="343">
        <v>0</v>
      </c>
      <c r="X103" s="343">
        <v>2508</v>
      </c>
      <c r="Y103" s="343">
        <v>1600</v>
      </c>
      <c r="Z103" s="343">
        <v>776</v>
      </c>
      <c r="AA103" s="343">
        <v>0</v>
      </c>
      <c r="AB103" s="343">
        <v>0</v>
      </c>
      <c r="AC103" s="343">
        <v>0</v>
      </c>
      <c r="AD103" s="343">
        <v>0</v>
      </c>
      <c r="AE103" s="343">
        <v>0</v>
      </c>
      <c r="AF103" s="343">
        <v>0</v>
      </c>
      <c r="AG103" s="343">
        <v>0</v>
      </c>
      <c r="AH103" s="343">
        <v>776</v>
      </c>
      <c r="AI103" s="343">
        <v>0</v>
      </c>
      <c r="AJ103" s="343">
        <v>0</v>
      </c>
      <c r="AK103" s="343">
        <v>0</v>
      </c>
      <c r="AL103" s="342" t="s">
        <v>2206</v>
      </c>
      <c r="AM103" s="342" t="s">
        <v>2461</v>
      </c>
      <c r="AN103" s="342" t="s">
        <v>2461</v>
      </c>
    </row>
    <row r="104" spans="1:40" ht="15.6">
      <c r="A104" s="342" t="s">
        <v>1307</v>
      </c>
      <c r="B104" s="343">
        <v>1145</v>
      </c>
      <c r="C104" s="343">
        <v>1145</v>
      </c>
      <c r="D104" s="343">
        <v>712</v>
      </c>
      <c r="E104" s="343">
        <v>525</v>
      </c>
      <c r="F104" s="343">
        <v>147</v>
      </c>
      <c r="G104" s="343">
        <v>0</v>
      </c>
      <c r="H104" s="343">
        <v>0</v>
      </c>
      <c r="I104" s="343">
        <v>0</v>
      </c>
      <c r="J104" s="343">
        <v>2004</v>
      </c>
      <c r="K104" s="343">
        <v>1670</v>
      </c>
      <c r="L104" s="343">
        <v>140</v>
      </c>
      <c r="M104" s="343">
        <v>0</v>
      </c>
      <c r="N104" s="343">
        <v>0</v>
      </c>
      <c r="O104" s="343">
        <v>0</v>
      </c>
      <c r="P104" s="343">
        <v>0</v>
      </c>
      <c r="Q104" s="343">
        <v>0</v>
      </c>
      <c r="R104" s="343">
        <v>0</v>
      </c>
      <c r="S104" s="343">
        <v>0</v>
      </c>
      <c r="T104" s="343">
        <v>0</v>
      </c>
      <c r="U104" s="343">
        <v>0</v>
      </c>
      <c r="V104" s="343">
        <v>140</v>
      </c>
      <c r="W104" s="343">
        <v>0</v>
      </c>
      <c r="X104" s="343">
        <v>2144</v>
      </c>
      <c r="Y104" s="343">
        <v>1670</v>
      </c>
      <c r="Z104" s="343">
        <v>1197</v>
      </c>
      <c r="AA104" s="343">
        <v>547</v>
      </c>
      <c r="AB104" s="343">
        <v>0</v>
      </c>
      <c r="AC104" s="343">
        <v>0</v>
      </c>
      <c r="AD104" s="343">
        <v>11</v>
      </c>
      <c r="AE104" s="343">
        <v>0</v>
      </c>
      <c r="AF104" s="343">
        <v>0</v>
      </c>
      <c r="AG104" s="343">
        <v>0</v>
      </c>
      <c r="AH104" s="343">
        <v>1208</v>
      </c>
      <c r="AI104" s="343">
        <v>547</v>
      </c>
      <c r="AJ104" s="343">
        <v>0</v>
      </c>
      <c r="AK104" s="343">
        <v>0</v>
      </c>
      <c r="AL104" s="342" t="s">
        <v>1305</v>
      </c>
      <c r="AM104" s="342" t="s">
        <v>2461</v>
      </c>
      <c r="AN104" s="342" t="s">
        <v>2461</v>
      </c>
    </row>
    <row r="105" spans="1:40" ht="15.6">
      <c r="A105" s="342" t="s">
        <v>1349</v>
      </c>
      <c r="B105" s="343">
        <v>0</v>
      </c>
      <c r="C105" s="343">
        <v>0</v>
      </c>
      <c r="D105" s="343">
        <v>81</v>
      </c>
      <c r="E105" s="343">
        <v>0</v>
      </c>
      <c r="F105" s="343">
        <v>0</v>
      </c>
      <c r="G105" s="343">
        <v>0</v>
      </c>
      <c r="H105" s="343">
        <v>0</v>
      </c>
      <c r="I105" s="343">
        <v>0</v>
      </c>
      <c r="J105" s="343">
        <v>81</v>
      </c>
      <c r="K105" s="343">
        <v>0</v>
      </c>
      <c r="L105" s="343">
        <v>202</v>
      </c>
      <c r="M105" s="343">
        <v>0</v>
      </c>
      <c r="N105" s="343">
        <v>0</v>
      </c>
      <c r="O105" s="343">
        <v>0</v>
      </c>
      <c r="P105" s="343">
        <v>0</v>
      </c>
      <c r="Q105" s="343">
        <v>0</v>
      </c>
      <c r="R105" s="343">
        <v>0</v>
      </c>
      <c r="S105" s="343">
        <v>0</v>
      </c>
      <c r="T105" s="343">
        <v>0</v>
      </c>
      <c r="U105" s="343">
        <v>0</v>
      </c>
      <c r="V105" s="343">
        <v>202</v>
      </c>
      <c r="W105" s="343">
        <v>0</v>
      </c>
      <c r="X105" s="343">
        <v>283</v>
      </c>
      <c r="Y105" s="343">
        <v>0</v>
      </c>
      <c r="Z105" s="343">
        <v>0</v>
      </c>
      <c r="AA105" s="343">
        <v>0</v>
      </c>
      <c r="AB105" s="343">
        <v>0</v>
      </c>
      <c r="AC105" s="343">
        <v>0</v>
      </c>
      <c r="AD105" s="343">
        <v>0</v>
      </c>
      <c r="AE105" s="343">
        <v>0</v>
      </c>
      <c r="AF105" s="343">
        <v>0</v>
      </c>
      <c r="AG105" s="343">
        <v>0</v>
      </c>
      <c r="AH105" s="343">
        <v>0</v>
      </c>
      <c r="AI105" s="343">
        <v>0</v>
      </c>
      <c r="AJ105" s="343">
        <v>0</v>
      </c>
      <c r="AK105" s="343">
        <v>0</v>
      </c>
      <c r="AL105" s="342" t="s">
        <v>1347</v>
      </c>
      <c r="AM105" s="342" t="s">
        <v>2461</v>
      </c>
      <c r="AN105" s="342" t="s">
        <v>2461</v>
      </c>
    </row>
    <row r="106" spans="1:40" ht="15.6">
      <c r="A106" s="342" t="s">
        <v>1516</v>
      </c>
      <c r="B106" s="343">
        <v>2239</v>
      </c>
      <c r="C106" s="343">
        <v>0</v>
      </c>
      <c r="D106" s="343">
        <v>68</v>
      </c>
      <c r="E106" s="343">
        <v>0</v>
      </c>
      <c r="F106" s="343">
        <v>0</v>
      </c>
      <c r="G106" s="343">
        <v>0</v>
      </c>
      <c r="H106" s="343">
        <v>0</v>
      </c>
      <c r="I106" s="343">
        <v>0</v>
      </c>
      <c r="J106" s="343">
        <v>2307</v>
      </c>
      <c r="K106" s="343">
        <v>0</v>
      </c>
      <c r="L106" s="343">
        <v>1040</v>
      </c>
      <c r="M106" s="343">
        <v>0</v>
      </c>
      <c r="N106" s="343">
        <v>0</v>
      </c>
      <c r="O106" s="343">
        <v>0</v>
      </c>
      <c r="P106" s="343">
        <v>0</v>
      </c>
      <c r="Q106" s="343">
        <v>0</v>
      </c>
      <c r="R106" s="343">
        <v>0</v>
      </c>
      <c r="S106" s="343">
        <v>0</v>
      </c>
      <c r="T106" s="343">
        <v>0</v>
      </c>
      <c r="U106" s="343">
        <v>0</v>
      </c>
      <c r="V106" s="343">
        <v>1040</v>
      </c>
      <c r="W106" s="343">
        <v>0</v>
      </c>
      <c r="X106" s="343">
        <v>3347</v>
      </c>
      <c r="Y106" s="343">
        <v>0</v>
      </c>
      <c r="Z106" s="343">
        <v>0</v>
      </c>
      <c r="AA106" s="343">
        <v>0</v>
      </c>
      <c r="AB106" s="343">
        <v>0</v>
      </c>
      <c r="AC106" s="343">
        <v>0</v>
      </c>
      <c r="AD106" s="343">
        <v>0</v>
      </c>
      <c r="AE106" s="343">
        <v>0</v>
      </c>
      <c r="AF106" s="343">
        <v>0</v>
      </c>
      <c r="AG106" s="343">
        <v>0</v>
      </c>
      <c r="AH106" s="343">
        <v>0</v>
      </c>
      <c r="AI106" s="343">
        <v>0</v>
      </c>
      <c r="AJ106" s="343">
        <v>0</v>
      </c>
      <c r="AK106" s="343">
        <v>0</v>
      </c>
      <c r="AL106" s="342" t="s">
        <v>1514</v>
      </c>
      <c r="AM106" s="342" t="s">
        <v>2461</v>
      </c>
      <c r="AN106" s="342" t="s">
        <v>2461</v>
      </c>
    </row>
    <row r="107" spans="1:40" ht="15.6">
      <c r="A107" s="342" t="s">
        <v>1528</v>
      </c>
      <c r="B107" s="343">
        <v>0</v>
      </c>
      <c r="C107" s="343">
        <v>0</v>
      </c>
      <c r="D107" s="343">
        <v>9337</v>
      </c>
      <c r="E107" s="343">
        <v>0</v>
      </c>
      <c r="F107" s="343">
        <v>446</v>
      </c>
      <c r="G107" s="343">
        <v>0</v>
      </c>
      <c r="H107" s="343">
        <v>0</v>
      </c>
      <c r="I107" s="343">
        <v>0</v>
      </c>
      <c r="J107" s="343">
        <v>9783</v>
      </c>
      <c r="K107" s="343">
        <v>0</v>
      </c>
      <c r="L107" s="343">
        <v>412</v>
      </c>
      <c r="M107" s="343">
        <v>0</v>
      </c>
      <c r="N107" s="343">
        <v>0</v>
      </c>
      <c r="O107" s="343">
        <v>0</v>
      </c>
      <c r="P107" s="343">
        <v>0</v>
      </c>
      <c r="Q107" s="343">
        <v>0</v>
      </c>
      <c r="R107" s="343">
        <v>0</v>
      </c>
      <c r="S107" s="343">
        <v>0</v>
      </c>
      <c r="T107" s="343">
        <v>0</v>
      </c>
      <c r="U107" s="343">
        <v>0</v>
      </c>
      <c r="V107" s="343">
        <v>412</v>
      </c>
      <c r="W107" s="343">
        <v>0</v>
      </c>
      <c r="X107" s="343">
        <v>10195</v>
      </c>
      <c r="Y107" s="343">
        <v>0</v>
      </c>
      <c r="Z107" s="343">
        <v>789</v>
      </c>
      <c r="AA107" s="343">
        <v>0</v>
      </c>
      <c r="AB107" s="343">
        <v>0</v>
      </c>
      <c r="AC107" s="343">
        <v>0</v>
      </c>
      <c r="AD107" s="343">
        <v>0</v>
      </c>
      <c r="AE107" s="343">
        <v>0</v>
      </c>
      <c r="AF107" s="343">
        <v>0</v>
      </c>
      <c r="AG107" s="343">
        <v>0</v>
      </c>
      <c r="AH107" s="343">
        <v>789</v>
      </c>
      <c r="AI107" s="343">
        <v>0</v>
      </c>
      <c r="AJ107" s="343">
        <v>0</v>
      </c>
      <c r="AK107" s="343">
        <v>0</v>
      </c>
      <c r="AL107" s="342" t="s">
        <v>1526</v>
      </c>
      <c r="AM107" s="342" t="s">
        <v>2461</v>
      </c>
      <c r="AN107" s="342" t="s">
        <v>2461</v>
      </c>
    </row>
    <row r="108" spans="1:40" ht="15.6">
      <c r="A108" s="342" t="s">
        <v>2112</v>
      </c>
      <c r="B108" s="343">
        <v>370</v>
      </c>
      <c r="C108" s="343">
        <v>370</v>
      </c>
      <c r="D108" s="343">
        <v>1713</v>
      </c>
      <c r="E108" s="343">
        <v>1593</v>
      </c>
      <c r="F108" s="343">
        <v>996</v>
      </c>
      <c r="G108" s="343">
        <v>403</v>
      </c>
      <c r="H108" s="343">
        <v>0</v>
      </c>
      <c r="I108" s="343">
        <v>0</v>
      </c>
      <c r="J108" s="343">
        <v>3079</v>
      </c>
      <c r="K108" s="343">
        <v>2366</v>
      </c>
      <c r="L108" s="343">
        <v>790</v>
      </c>
      <c r="M108" s="343">
        <v>0</v>
      </c>
      <c r="N108" s="343">
        <v>0</v>
      </c>
      <c r="O108" s="343">
        <v>0</v>
      </c>
      <c r="P108" s="343">
        <v>7</v>
      </c>
      <c r="Q108" s="343">
        <v>0</v>
      </c>
      <c r="R108" s="343">
        <v>0</v>
      </c>
      <c r="S108" s="343">
        <v>0</v>
      </c>
      <c r="T108" s="343">
        <v>0</v>
      </c>
      <c r="U108" s="343">
        <v>0</v>
      </c>
      <c r="V108" s="343">
        <v>797</v>
      </c>
      <c r="W108" s="343">
        <v>0</v>
      </c>
      <c r="X108" s="343">
        <v>3876</v>
      </c>
      <c r="Y108" s="343">
        <v>2366</v>
      </c>
      <c r="Z108" s="343">
        <v>382</v>
      </c>
      <c r="AA108" s="343">
        <v>382</v>
      </c>
      <c r="AB108" s="343">
        <v>0</v>
      </c>
      <c r="AC108" s="343">
        <v>0</v>
      </c>
      <c r="AD108" s="343">
        <v>0</v>
      </c>
      <c r="AE108" s="343">
        <v>0</v>
      </c>
      <c r="AF108" s="343">
        <v>0</v>
      </c>
      <c r="AG108" s="343">
        <v>0</v>
      </c>
      <c r="AH108" s="343">
        <v>382</v>
      </c>
      <c r="AI108" s="343">
        <v>382</v>
      </c>
      <c r="AJ108" s="343">
        <v>0</v>
      </c>
      <c r="AK108" s="343">
        <v>0</v>
      </c>
      <c r="AL108" s="342" t="s">
        <v>2110</v>
      </c>
      <c r="AM108" s="342" t="s">
        <v>2461</v>
      </c>
      <c r="AN108" s="342" t="s">
        <v>2461</v>
      </c>
    </row>
    <row r="109" spans="1:40" ht="15.6">
      <c r="A109" s="342" t="s">
        <v>2169</v>
      </c>
      <c r="B109" s="343">
        <v>0</v>
      </c>
      <c r="C109" s="343">
        <v>0</v>
      </c>
      <c r="D109" s="343">
        <v>0</v>
      </c>
      <c r="E109" s="343">
        <v>0</v>
      </c>
      <c r="F109" s="343">
        <v>57</v>
      </c>
      <c r="G109" s="343">
        <v>0</v>
      </c>
      <c r="H109" s="343">
        <v>0</v>
      </c>
      <c r="I109" s="343">
        <v>0</v>
      </c>
      <c r="J109" s="343">
        <v>57</v>
      </c>
      <c r="K109" s="343">
        <v>0</v>
      </c>
      <c r="L109" s="343">
        <v>188</v>
      </c>
      <c r="M109" s="343">
        <v>0</v>
      </c>
      <c r="N109" s="343">
        <v>0</v>
      </c>
      <c r="O109" s="343">
        <v>0</v>
      </c>
      <c r="P109" s="343">
        <v>0</v>
      </c>
      <c r="Q109" s="343">
        <v>0</v>
      </c>
      <c r="R109" s="343">
        <v>0</v>
      </c>
      <c r="S109" s="343">
        <v>0</v>
      </c>
      <c r="T109" s="343">
        <v>0</v>
      </c>
      <c r="U109" s="343">
        <v>0</v>
      </c>
      <c r="V109" s="343">
        <v>188</v>
      </c>
      <c r="W109" s="343">
        <v>0</v>
      </c>
      <c r="X109" s="343">
        <v>245</v>
      </c>
      <c r="Y109" s="343">
        <v>0</v>
      </c>
      <c r="Z109" s="343">
        <v>10</v>
      </c>
      <c r="AA109" s="343">
        <v>0</v>
      </c>
      <c r="AB109" s="343">
        <v>0</v>
      </c>
      <c r="AC109" s="343">
        <v>0</v>
      </c>
      <c r="AD109" s="343">
        <v>0</v>
      </c>
      <c r="AE109" s="343">
        <v>0</v>
      </c>
      <c r="AF109" s="343">
        <v>0</v>
      </c>
      <c r="AG109" s="343">
        <v>0</v>
      </c>
      <c r="AH109" s="343">
        <v>10</v>
      </c>
      <c r="AI109" s="343">
        <v>0</v>
      </c>
      <c r="AJ109" s="343">
        <v>0</v>
      </c>
      <c r="AK109" s="343">
        <v>0</v>
      </c>
      <c r="AL109" s="342" t="s">
        <v>2167</v>
      </c>
      <c r="AM109" s="342" t="s">
        <v>2461</v>
      </c>
      <c r="AN109" s="342" t="s">
        <v>2461</v>
      </c>
    </row>
    <row r="110" spans="1:40" ht="15.6">
      <c r="A110" s="342" t="s">
        <v>1166</v>
      </c>
      <c r="B110" s="343">
        <v>0</v>
      </c>
      <c r="C110" s="343">
        <v>0</v>
      </c>
      <c r="D110" s="343">
        <v>673</v>
      </c>
      <c r="E110" s="343">
        <v>0</v>
      </c>
      <c r="F110" s="343">
        <v>155</v>
      </c>
      <c r="G110" s="343">
        <v>0</v>
      </c>
      <c r="H110" s="343">
        <v>61</v>
      </c>
      <c r="I110" s="343">
        <v>0</v>
      </c>
      <c r="J110" s="343">
        <v>889</v>
      </c>
      <c r="K110" s="343">
        <v>0</v>
      </c>
      <c r="L110" s="343">
        <v>621</v>
      </c>
      <c r="M110" s="343">
        <v>0</v>
      </c>
      <c r="N110" s="343">
        <v>0</v>
      </c>
      <c r="O110" s="343">
        <v>0</v>
      </c>
      <c r="P110" s="343">
        <v>126</v>
      </c>
      <c r="Q110" s="343">
        <v>0</v>
      </c>
      <c r="R110" s="343">
        <v>0</v>
      </c>
      <c r="S110" s="343">
        <v>0</v>
      </c>
      <c r="T110" s="343">
        <v>0</v>
      </c>
      <c r="U110" s="343">
        <v>0</v>
      </c>
      <c r="V110" s="343">
        <v>747</v>
      </c>
      <c r="W110" s="343">
        <v>0</v>
      </c>
      <c r="X110" s="343">
        <v>1636</v>
      </c>
      <c r="Y110" s="343">
        <v>0</v>
      </c>
      <c r="Z110" s="343">
        <v>0</v>
      </c>
      <c r="AA110" s="343">
        <v>0</v>
      </c>
      <c r="AB110" s="343">
        <v>0</v>
      </c>
      <c r="AC110" s="343">
        <v>0</v>
      </c>
      <c r="AD110" s="343">
        <v>159</v>
      </c>
      <c r="AE110" s="343">
        <v>0</v>
      </c>
      <c r="AF110" s="343">
        <v>0</v>
      </c>
      <c r="AG110" s="343">
        <v>0</v>
      </c>
      <c r="AH110" s="343">
        <v>159</v>
      </c>
      <c r="AI110" s="343">
        <v>0</v>
      </c>
      <c r="AJ110" s="343">
        <v>0</v>
      </c>
      <c r="AK110" s="343">
        <v>0</v>
      </c>
      <c r="AL110" s="342" t="s">
        <v>1164</v>
      </c>
      <c r="AM110" s="342" t="s">
        <v>2461</v>
      </c>
      <c r="AN110" s="342" t="s">
        <v>2461</v>
      </c>
    </row>
    <row r="111" spans="1:40" ht="15.6">
      <c r="A111" s="342" t="s">
        <v>1443</v>
      </c>
      <c r="B111" s="343">
        <v>576</v>
      </c>
      <c r="C111" s="343">
        <v>0</v>
      </c>
      <c r="D111" s="343">
        <v>34</v>
      </c>
      <c r="E111" s="343">
        <v>0</v>
      </c>
      <c r="F111" s="343">
        <v>7</v>
      </c>
      <c r="G111" s="343">
        <v>0</v>
      </c>
      <c r="H111" s="343">
        <v>0</v>
      </c>
      <c r="I111" s="343">
        <v>0</v>
      </c>
      <c r="J111" s="343">
        <v>617</v>
      </c>
      <c r="K111" s="343">
        <v>0</v>
      </c>
      <c r="L111" s="343">
        <v>202</v>
      </c>
      <c r="M111" s="343">
        <v>0</v>
      </c>
      <c r="N111" s="343">
        <v>0</v>
      </c>
      <c r="O111" s="343">
        <v>0</v>
      </c>
      <c r="P111" s="343">
        <v>0</v>
      </c>
      <c r="Q111" s="343">
        <v>0</v>
      </c>
      <c r="R111" s="343">
        <v>0</v>
      </c>
      <c r="S111" s="343">
        <v>0</v>
      </c>
      <c r="T111" s="343">
        <v>0</v>
      </c>
      <c r="U111" s="343">
        <v>0</v>
      </c>
      <c r="V111" s="343">
        <v>202</v>
      </c>
      <c r="W111" s="343">
        <v>0</v>
      </c>
      <c r="X111" s="343">
        <v>819</v>
      </c>
      <c r="Y111" s="343">
        <v>0</v>
      </c>
      <c r="Z111" s="343">
        <v>0</v>
      </c>
      <c r="AA111" s="343">
        <v>0</v>
      </c>
      <c r="AB111" s="343">
        <v>0</v>
      </c>
      <c r="AC111" s="343">
        <v>0</v>
      </c>
      <c r="AD111" s="343">
        <v>0</v>
      </c>
      <c r="AE111" s="343">
        <v>0</v>
      </c>
      <c r="AF111" s="343">
        <v>0</v>
      </c>
      <c r="AG111" s="343">
        <v>0</v>
      </c>
      <c r="AH111" s="343">
        <v>0</v>
      </c>
      <c r="AI111" s="343">
        <v>0</v>
      </c>
      <c r="AJ111" s="343">
        <v>0</v>
      </c>
      <c r="AK111" s="343">
        <v>0</v>
      </c>
      <c r="AL111" s="342" t="s">
        <v>1441</v>
      </c>
      <c r="AM111" s="342" t="s">
        <v>2461</v>
      </c>
      <c r="AN111" s="342" t="s">
        <v>2461</v>
      </c>
    </row>
    <row r="112" spans="1:40" ht="15.6">
      <c r="A112" s="342" t="s">
        <v>1474</v>
      </c>
      <c r="B112" s="343">
        <v>8373</v>
      </c>
      <c r="C112" s="343">
        <v>0</v>
      </c>
      <c r="D112" s="343">
        <v>4395</v>
      </c>
      <c r="E112" s="343">
        <v>0</v>
      </c>
      <c r="F112" s="343">
        <v>966</v>
      </c>
      <c r="G112" s="343">
        <v>0</v>
      </c>
      <c r="H112" s="343">
        <v>0</v>
      </c>
      <c r="I112" s="343">
        <v>0</v>
      </c>
      <c r="J112" s="343">
        <v>13734</v>
      </c>
      <c r="K112" s="343">
        <v>0</v>
      </c>
      <c r="L112" s="343">
        <v>164</v>
      </c>
      <c r="M112" s="343">
        <v>0</v>
      </c>
      <c r="N112" s="343">
        <v>0</v>
      </c>
      <c r="O112" s="343">
        <v>0</v>
      </c>
      <c r="P112" s="343">
        <v>473</v>
      </c>
      <c r="Q112" s="343">
        <v>0</v>
      </c>
      <c r="R112" s="343">
        <v>0</v>
      </c>
      <c r="S112" s="343">
        <v>0</v>
      </c>
      <c r="T112" s="343">
        <v>0</v>
      </c>
      <c r="U112" s="343">
        <v>0</v>
      </c>
      <c r="V112" s="343">
        <v>637</v>
      </c>
      <c r="W112" s="343">
        <v>0</v>
      </c>
      <c r="X112" s="343">
        <v>14371</v>
      </c>
      <c r="Y112" s="343">
        <v>0</v>
      </c>
      <c r="Z112" s="343">
        <v>0</v>
      </c>
      <c r="AA112" s="343">
        <v>0</v>
      </c>
      <c r="AB112" s="343">
        <v>0</v>
      </c>
      <c r="AC112" s="343">
        <v>0</v>
      </c>
      <c r="AD112" s="343">
        <v>0</v>
      </c>
      <c r="AE112" s="343">
        <v>0</v>
      </c>
      <c r="AF112" s="343">
        <v>0</v>
      </c>
      <c r="AG112" s="343">
        <v>0</v>
      </c>
      <c r="AH112" s="343">
        <v>0</v>
      </c>
      <c r="AI112" s="343">
        <v>0</v>
      </c>
      <c r="AJ112" s="343">
        <v>0</v>
      </c>
      <c r="AK112" s="343">
        <v>0</v>
      </c>
      <c r="AL112" s="342" t="s">
        <v>1472</v>
      </c>
      <c r="AM112" s="342" t="s">
        <v>2461</v>
      </c>
      <c r="AN112" s="342" t="s">
        <v>2461</v>
      </c>
    </row>
    <row r="113" spans="1:40" ht="15.6">
      <c r="A113" s="342" t="s">
        <v>1507</v>
      </c>
      <c r="B113" s="343">
        <v>0</v>
      </c>
      <c r="C113" s="343">
        <v>0</v>
      </c>
      <c r="D113" s="343">
        <v>2556</v>
      </c>
      <c r="E113" s="343">
        <v>891</v>
      </c>
      <c r="F113" s="343">
        <v>169</v>
      </c>
      <c r="G113" s="343">
        <v>0</v>
      </c>
      <c r="H113" s="343">
        <v>0</v>
      </c>
      <c r="I113" s="343">
        <v>0</v>
      </c>
      <c r="J113" s="343">
        <v>2725</v>
      </c>
      <c r="K113" s="343">
        <v>891</v>
      </c>
      <c r="L113" s="343">
        <v>0</v>
      </c>
      <c r="M113" s="343">
        <v>0</v>
      </c>
      <c r="N113" s="343">
        <v>0</v>
      </c>
      <c r="O113" s="343">
        <v>0</v>
      </c>
      <c r="P113" s="343">
        <v>0</v>
      </c>
      <c r="Q113" s="343">
        <v>0</v>
      </c>
      <c r="R113" s="343">
        <v>0</v>
      </c>
      <c r="S113" s="343">
        <v>0</v>
      </c>
      <c r="T113" s="343">
        <v>0</v>
      </c>
      <c r="U113" s="343">
        <v>0</v>
      </c>
      <c r="V113" s="343">
        <v>0</v>
      </c>
      <c r="W113" s="343">
        <v>0</v>
      </c>
      <c r="X113" s="343">
        <v>2725</v>
      </c>
      <c r="Y113" s="343">
        <v>891</v>
      </c>
      <c r="Z113" s="343">
        <v>341</v>
      </c>
      <c r="AA113" s="343">
        <v>132</v>
      </c>
      <c r="AB113" s="343">
        <v>0</v>
      </c>
      <c r="AC113" s="343">
        <v>0</v>
      </c>
      <c r="AD113" s="343">
        <v>13</v>
      </c>
      <c r="AE113" s="343">
        <v>0</v>
      </c>
      <c r="AF113" s="343">
        <v>0</v>
      </c>
      <c r="AG113" s="343">
        <v>0</v>
      </c>
      <c r="AH113" s="343">
        <v>354</v>
      </c>
      <c r="AI113" s="343">
        <v>132</v>
      </c>
      <c r="AJ113" s="343">
        <v>0</v>
      </c>
      <c r="AK113" s="343">
        <v>0</v>
      </c>
      <c r="AL113" s="342" t="s">
        <v>1505</v>
      </c>
      <c r="AM113" s="342" t="s">
        <v>2461</v>
      </c>
      <c r="AN113" s="342" t="s">
        <v>2461</v>
      </c>
    </row>
    <row r="114" spans="1:40" ht="15.6">
      <c r="A114" s="342" t="s">
        <v>1537</v>
      </c>
      <c r="B114" s="343">
        <v>526</v>
      </c>
      <c r="C114" s="343">
        <v>526</v>
      </c>
      <c r="D114" s="343">
        <v>369</v>
      </c>
      <c r="E114" s="343">
        <v>279</v>
      </c>
      <c r="F114" s="343">
        <v>20</v>
      </c>
      <c r="G114" s="343">
        <v>0</v>
      </c>
      <c r="H114" s="343">
        <v>0</v>
      </c>
      <c r="I114" s="343">
        <v>0</v>
      </c>
      <c r="J114" s="343">
        <v>915</v>
      </c>
      <c r="K114" s="343">
        <v>805</v>
      </c>
      <c r="L114" s="343">
        <v>225</v>
      </c>
      <c r="M114" s="343">
        <v>0</v>
      </c>
      <c r="N114" s="343">
        <v>0</v>
      </c>
      <c r="O114" s="343">
        <v>0</v>
      </c>
      <c r="P114" s="343">
        <v>0</v>
      </c>
      <c r="Q114" s="343">
        <v>0</v>
      </c>
      <c r="R114" s="343">
        <v>0</v>
      </c>
      <c r="S114" s="343">
        <v>0</v>
      </c>
      <c r="T114" s="343">
        <v>0</v>
      </c>
      <c r="U114" s="343">
        <v>0</v>
      </c>
      <c r="V114" s="343">
        <v>225</v>
      </c>
      <c r="W114" s="343">
        <v>0</v>
      </c>
      <c r="X114" s="343">
        <v>1140</v>
      </c>
      <c r="Y114" s="343">
        <v>805</v>
      </c>
      <c r="Z114" s="343">
        <v>125</v>
      </c>
      <c r="AA114" s="343">
        <v>125</v>
      </c>
      <c r="AB114" s="343">
        <v>0</v>
      </c>
      <c r="AC114" s="343">
        <v>0</v>
      </c>
      <c r="AD114" s="343">
        <v>0</v>
      </c>
      <c r="AE114" s="343">
        <v>0</v>
      </c>
      <c r="AF114" s="343">
        <v>0</v>
      </c>
      <c r="AG114" s="343">
        <v>0</v>
      </c>
      <c r="AH114" s="343">
        <v>125</v>
      </c>
      <c r="AI114" s="343">
        <v>125</v>
      </c>
      <c r="AJ114" s="343">
        <v>0</v>
      </c>
      <c r="AK114" s="343">
        <v>0</v>
      </c>
      <c r="AL114" s="342" t="s">
        <v>1535</v>
      </c>
      <c r="AM114" s="342" t="s">
        <v>2461</v>
      </c>
      <c r="AN114" s="342" t="s">
        <v>2461</v>
      </c>
    </row>
    <row r="115" spans="1:40" ht="15.6">
      <c r="A115" s="342" t="s">
        <v>1585</v>
      </c>
      <c r="B115" s="343">
        <v>0</v>
      </c>
      <c r="C115" s="343">
        <v>0</v>
      </c>
      <c r="D115" s="343">
        <v>26</v>
      </c>
      <c r="E115" s="343">
        <v>0</v>
      </c>
      <c r="F115" s="343">
        <v>41</v>
      </c>
      <c r="G115" s="343">
        <v>0</v>
      </c>
      <c r="H115" s="343">
        <v>0</v>
      </c>
      <c r="I115" s="343">
        <v>0</v>
      </c>
      <c r="J115" s="343">
        <v>67</v>
      </c>
      <c r="K115" s="343">
        <v>0</v>
      </c>
      <c r="L115" s="343">
        <v>261</v>
      </c>
      <c r="M115" s="343">
        <v>0</v>
      </c>
      <c r="N115" s="343">
        <v>0</v>
      </c>
      <c r="O115" s="343">
        <v>0</v>
      </c>
      <c r="P115" s="343">
        <v>0</v>
      </c>
      <c r="Q115" s="343">
        <v>0</v>
      </c>
      <c r="R115" s="343">
        <v>0</v>
      </c>
      <c r="S115" s="343">
        <v>0</v>
      </c>
      <c r="T115" s="343">
        <v>0</v>
      </c>
      <c r="U115" s="343">
        <v>0</v>
      </c>
      <c r="V115" s="343">
        <v>261</v>
      </c>
      <c r="W115" s="343">
        <v>0</v>
      </c>
      <c r="X115" s="343">
        <v>328</v>
      </c>
      <c r="Y115" s="343">
        <v>0</v>
      </c>
      <c r="Z115" s="343">
        <v>2</v>
      </c>
      <c r="AA115" s="343">
        <v>0</v>
      </c>
      <c r="AB115" s="343">
        <v>0</v>
      </c>
      <c r="AC115" s="343">
        <v>0</v>
      </c>
      <c r="AD115" s="343">
        <v>0</v>
      </c>
      <c r="AE115" s="343">
        <v>0</v>
      </c>
      <c r="AF115" s="343">
        <v>0</v>
      </c>
      <c r="AG115" s="343">
        <v>0</v>
      </c>
      <c r="AH115" s="343">
        <v>2</v>
      </c>
      <c r="AI115" s="343">
        <v>0</v>
      </c>
      <c r="AJ115" s="343">
        <v>0</v>
      </c>
      <c r="AK115" s="343">
        <v>0</v>
      </c>
      <c r="AL115" s="342" t="s">
        <v>1583</v>
      </c>
      <c r="AM115" s="342" t="s">
        <v>2461</v>
      </c>
      <c r="AN115" s="342" t="s">
        <v>2461</v>
      </c>
    </row>
    <row r="116" spans="1:40" ht="15.6">
      <c r="A116" s="342" t="s">
        <v>1594</v>
      </c>
      <c r="B116" s="343">
        <v>0</v>
      </c>
      <c r="C116" s="343">
        <v>0</v>
      </c>
      <c r="D116" s="343">
        <v>383</v>
      </c>
      <c r="E116" s="343">
        <v>0</v>
      </c>
      <c r="F116" s="343">
        <v>0</v>
      </c>
      <c r="G116" s="343">
        <v>0</v>
      </c>
      <c r="H116" s="343">
        <v>0</v>
      </c>
      <c r="I116" s="343">
        <v>0</v>
      </c>
      <c r="J116" s="343">
        <v>383</v>
      </c>
      <c r="K116" s="343">
        <v>0</v>
      </c>
      <c r="L116" s="343">
        <v>304</v>
      </c>
      <c r="M116" s="343">
        <v>0</v>
      </c>
      <c r="N116" s="343">
        <v>0</v>
      </c>
      <c r="O116" s="343">
        <v>0</v>
      </c>
      <c r="P116" s="343">
        <v>0</v>
      </c>
      <c r="Q116" s="343">
        <v>0</v>
      </c>
      <c r="R116" s="343">
        <v>0</v>
      </c>
      <c r="S116" s="343">
        <v>0</v>
      </c>
      <c r="T116" s="343">
        <v>0</v>
      </c>
      <c r="U116" s="343">
        <v>0</v>
      </c>
      <c r="V116" s="343">
        <v>304</v>
      </c>
      <c r="W116" s="343">
        <v>0</v>
      </c>
      <c r="X116" s="343">
        <v>687</v>
      </c>
      <c r="Y116" s="343">
        <v>0</v>
      </c>
      <c r="Z116" s="343">
        <v>0</v>
      </c>
      <c r="AA116" s="343">
        <v>0</v>
      </c>
      <c r="AB116" s="343">
        <v>0</v>
      </c>
      <c r="AC116" s="343">
        <v>0</v>
      </c>
      <c r="AD116" s="343">
        <v>0</v>
      </c>
      <c r="AE116" s="343">
        <v>0</v>
      </c>
      <c r="AF116" s="343">
        <v>0</v>
      </c>
      <c r="AG116" s="343">
        <v>0</v>
      </c>
      <c r="AH116" s="343">
        <v>0</v>
      </c>
      <c r="AI116" s="343">
        <v>0</v>
      </c>
      <c r="AJ116" s="343">
        <v>0</v>
      </c>
      <c r="AK116" s="343">
        <v>0</v>
      </c>
      <c r="AL116" s="342" t="s">
        <v>1592</v>
      </c>
      <c r="AM116" s="342" t="s">
        <v>2461</v>
      </c>
      <c r="AN116" s="342" t="s">
        <v>2461</v>
      </c>
    </row>
    <row r="117" spans="1:40" ht="15.6">
      <c r="A117" s="342" t="s">
        <v>1794</v>
      </c>
      <c r="B117" s="343">
        <v>1638</v>
      </c>
      <c r="C117" s="343">
        <v>1619</v>
      </c>
      <c r="D117" s="343">
        <v>1999</v>
      </c>
      <c r="E117" s="343">
        <v>1924</v>
      </c>
      <c r="F117" s="343">
        <v>0</v>
      </c>
      <c r="G117" s="343">
        <v>0</v>
      </c>
      <c r="H117" s="343">
        <v>0</v>
      </c>
      <c r="I117" s="343">
        <v>0</v>
      </c>
      <c r="J117" s="343">
        <v>3637</v>
      </c>
      <c r="K117" s="343">
        <v>3543</v>
      </c>
      <c r="L117" s="343">
        <v>725</v>
      </c>
      <c r="M117" s="343">
        <v>527</v>
      </c>
      <c r="N117" s="343">
        <v>0</v>
      </c>
      <c r="O117" s="343">
        <v>0</v>
      </c>
      <c r="P117" s="343">
        <v>0</v>
      </c>
      <c r="Q117" s="343">
        <v>0</v>
      </c>
      <c r="R117" s="343">
        <v>0</v>
      </c>
      <c r="S117" s="343">
        <v>0</v>
      </c>
      <c r="T117" s="343">
        <v>0</v>
      </c>
      <c r="U117" s="343">
        <v>0</v>
      </c>
      <c r="V117" s="343">
        <v>725</v>
      </c>
      <c r="W117" s="343">
        <v>527</v>
      </c>
      <c r="X117" s="343">
        <v>4362</v>
      </c>
      <c r="Y117" s="343">
        <v>3543</v>
      </c>
      <c r="Z117" s="343">
        <v>1172</v>
      </c>
      <c r="AA117" s="343">
        <v>1172</v>
      </c>
      <c r="AB117" s="343">
        <v>0</v>
      </c>
      <c r="AC117" s="343">
        <v>0</v>
      </c>
      <c r="AD117" s="343">
        <v>0</v>
      </c>
      <c r="AE117" s="343">
        <v>0</v>
      </c>
      <c r="AF117" s="343">
        <v>0</v>
      </c>
      <c r="AG117" s="343">
        <v>0</v>
      </c>
      <c r="AH117" s="343">
        <v>1172</v>
      </c>
      <c r="AI117" s="343">
        <v>1172</v>
      </c>
      <c r="AJ117" s="343">
        <v>0</v>
      </c>
      <c r="AK117" s="343">
        <v>0</v>
      </c>
      <c r="AL117" s="342" t="s">
        <v>1792</v>
      </c>
      <c r="AM117" s="342" t="s">
        <v>2461</v>
      </c>
      <c r="AN117" s="342" t="s">
        <v>2461</v>
      </c>
    </row>
    <row r="118" spans="1:40" ht="15.6">
      <c r="A118" s="342" t="s">
        <v>1983</v>
      </c>
      <c r="B118" s="343">
        <v>10398</v>
      </c>
      <c r="C118" s="343">
        <v>0</v>
      </c>
      <c r="D118" s="343">
        <v>3647</v>
      </c>
      <c r="E118" s="343">
        <v>0</v>
      </c>
      <c r="F118" s="343">
        <v>43</v>
      </c>
      <c r="G118" s="343">
        <v>0</v>
      </c>
      <c r="H118" s="343">
        <v>0</v>
      </c>
      <c r="I118" s="343">
        <v>0</v>
      </c>
      <c r="J118" s="343">
        <v>14088</v>
      </c>
      <c r="K118" s="343">
        <v>0</v>
      </c>
      <c r="L118" s="343">
        <v>399</v>
      </c>
      <c r="M118" s="343">
        <v>0</v>
      </c>
      <c r="N118" s="343">
        <v>0</v>
      </c>
      <c r="O118" s="343">
        <v>0</v>
      </c>
      <c r="P118" s="343">
        <v>35</v>
      </c>
      <c r="Q118" s="343">
        <v>0</v>
      </c>
      <c r="R118" s="343">
        <v>0</v>
      </c>
      <c r="S118" s="343">
        <v>0</v>
      </c>
      <c r="T118" s="343">
        <v>0</v>
      </c>
      <c r="U118" s="343">
        <v>0</v>
      </c>
      <c r="V118" s="343">
        <v>434</v>
      </c>
      <c r="W118" s="343">
        <v>0</v>
      </c>
      <c r="X118" s="343">
        <v>14522</v>
      </c>
      <c r="Y118" s="343">
        <v>0</v>
      </c>
      <c r="Z118" s="343">
        <v>0</v>
      </c>
      <c r="AA118" s="343">
        <v>0</v>
      </c>
      <c r="AB118" s="343">
        <v>0</v>
      </c>
      <c r="AC118" s="343">
        <v>0</v>
      </c>
      <c r="AD118" s="343">
        <v>0</v>
      </c>
      <c r="AE118" s="343">
        <v>0</v>
      </c>
      <c r="AF118" s="343">
        <v>0</v>
      </c>
      <c r="AG118" s="343">
        <v>0</v>
      </c>
      <c r="AH118" s="343">
        <v>0</v>
      </c>
      <c r="AI118" s="343">
        <v>0</v>
      </c>
      <c r="AJ118" s="343">
        <v>0</v>
      </c>
      <c r="AK118" s="343">
        <v>0</v>
      </c>
      <c r="AL118" s="342" t="s">
        <v>1981</v>
      </c>
      <c r="AM118" s="342" t="s">
        <v>2461</v>
      </c>
      <c r="AN118" s="342" t="s">
        <v>2461</v>
      </c>
    </row>
    <row r="119" spans="1:40" ht="15.6">
      <c r="A119" s="342" t="s">
        <v>2166</v>
      </c>
      <c r="B119" s="343">
        <v>0</v>
      </c>
      <c r="C119" s="343">
        <v>0</v>
      </c>
      <c r="D119" s="343">
        <v>36</v>
      </c>
      <c r="E119" s="343">
        <v>0</v>
      </c>
      <c r="F119" s="343">
        <v>46</v>
      </c>
      <c r="G119" s="343">
        <v>0</v>
      </c>
      <c r="H119" s="343">
        <v>300</v>
      </c>
      <c r="I119" s="343">
        <v>0</v>
      </c>
      <c r="J119" s="343">
        <v>382</v>
      </c>
      <c r="K119" s="343">
        <v>0</v>
      </c>
      <c r="L119" s="343">
        <v>318</v>
      </c>
      <c r="M119" s="343">
        <v>0</v>
      </c>
      <c r="N119" s="343">
        <v>0</v>
      </c>
      <c r="O119" s="343">
        <v>0</v>
      </c>
      <c r="P119" s="343">
        <v>0</v>
      </c>
      <c r="Q119" s="343">
        <v>0</v>
      </c>
      <c r="R119" s="343">
        <v>0</v>
      </c>
      <c r="S119" s="343">
        <v>0</v>
      </c>
      <c r="T119" s="343">
        <v>0</v>
      </c>
      <c r="U119" s="343">
        <v>0</v>
      </c>
      <c r="V119" s="343">
        <v>318</v>
      </c>
      <c r="W119" s="343">
        <v>0</v>
      </c>
      <c r="X119" s="343">
        <v>700</v>
      </c>
      <c r="Y119" s="343">
        <v>0</v>
      </c>
      <c r="Z119" s="343">
        <v>0</v>
      </c>
      <c r="AA119" s="343">
        <v>0</v>
      </c>
      <c r="AB119" s="343">
        <v>0</v>
      </c>
      <c r="AC119" s="343">
        <v>0</v>
      </c>
      <c r="AD119" s="343">
        <v>0</v>
      </c>
      <c r="AE119" s="343">
        <v>0</v>
      </c>
      <c r="AF119" s="343">
        <v>0</v>
      </c>
      <c r="AG119" s="343">
        <v>0</v>
      </c>
      <c r="AH119" s="343">
        <v>0</v>
      </c>
      <c r="AI119" s="343">
        <v>0</v>
      </c>
      <c r="AJ119" s="343">
        <v>0</v>
      </c>
      <c r="AK119" s="343">
        <v>0</v>
      </c>
      <c r="AL119" s="342" t="s">
        <v>2164</v>
      </c>
      <c r="AM119" s="342" t="s">
        <v>2461</v>
      </c>
      <c r="AN119" s="342" t="s">
        <v>2461</v>
      </c>
    </row>
    <row r="120" spans="1:40" ht="15.6">
      <c r="A120" s="342" t="s">
        <v>2319</v>
      </c>
      <c r="B120" s="343">
        <v>5981</v>
      </c>
      <c r="C120" s="343">
        <v>5981</v>
      </c>
      <c r="D120" s="343">
        <v>5790</v>
      </c>
      <c r="E120" s="343">
        <v>5312</v>
      </c>
      <c r="F120" s="343">
        <v>156</v>
      </c>
      <c r="G120" s="343">
        <v>0</v>
      </c>
      <c r="H120" s="343">
        <v>0</v>
      </c>
      <c r="I120" s="343">
        <v>0</v>
      </c>
      <c r="J120" s="343">
        <v>11927</v>
      </c>
      <c r="K120" s="343">
        <v>11293</v>
      </c>
      <c r="L120" s="343">
        <v>494</v>
      </c>
      <c r="M120" s="343">
        <v>0</v>
      </c>
      <c r="N120" s="343">
        <v>0</v>
      </c>
      <c r="O120" s="343">
        <v>0</v>
      </c>
      <c r="P120" s="343">
        <v>0</v>
      </c>
      <c r="Q120" s="343">
        <v>0</v>
      </c>
      <c r="R120" s="343">
        <v>0</v>
      </c>
      <c r="S120" s="343">
        <v>0</v>
      </c>
      <c r="T120" s="343">
        <v>0</v>
      </c>
      <c r="U120" s="343">
        <v>0</v>
      </c>
      <c r="V120" s="343">
        <v>494</v>
      </c>
      <c r="W120" s="343">
        <v>0</v>
      </c>
      <c r="X120" s="343">
        <v>12421</v>
      </c>
      <c r="Y120" s="343">
        <v>11293</v>
      </c>
      <c r="Z120" s="343">
        <v>1088</v>
      </c>
      <c r="AA120" s="343">
        <v>1088</v>
      </c>
      <c r="AB120" s="343">
        <v>0</v>
      </c>
      <c r="AC120" s="343">
        <v>0</v>
      </c>
      <c r="AD120" s="343">
        <v>0</v>
      </c>
      <c r="AE120" s="343">
        <v>0</v>
      </c>
      <c r="AF120" s="343">
        <v>0</v>
      </c>
      <c r="AG120" s="343">
        <v>0</v>
      </c>
      <c r="AH120" s="343">
        <v>1088</v>
      </c>
      <c r="AI120" s="343">
        <v>1088</v>
      </c>
      <c r="AJ120" s="343">
        <v>0</v>
      </c>
      <c r="AK120" s="343">
        <v>0</v>
      </c>
      <c r="AL120" s="342" t="s">
        <v>2317</v>
      </c>
      <c r="AM120" s="342" t="s">
        <v>2461</v>
      </c>
      <c r="AN120" s="342" t="s">
        <v>2461</v>
      </c>
    </row>
    <row r="121" spans="1:40" ht="15.6">
      <c r="A121" s="342" t="s">
        <v>1248</v>
      </c>
      <c r="B121" s="343">
        <v>2</v>
      </c>
      <c r="C121" s="343">
        <v>0</v>
      </c>
      <c r="D121" s="343">
        <v>466</v>
      </c>
      <c r="E121" s="343">
        <v>0</v>
      </c>
      <c r="F121" s="343">
        <v>204</v>
      </c>
      <c r="G121" s="343">
        <v>0</v>
      </c>
      <c r="H121" s="343">
        <v>55</v>
      </c>
      <c r="I121" s="343">
        <v>0</v>
      </c>
      <c r="J121" s="343">
        <v>727</v>
      </c>
      <c r="K121" s="343">
        <v>0</v>
      </c>
      <c r="L121" s="343">
        <v>0</v>
      </c>
      <c r="M121" s="343">
        <v>0</v>
      </c>
      <c r="N121" s="343">
        <v>0</v>
      </c>
      <c r="O121" s="343">
        <v>0</v>
      </c>
      <c r="P121" s="343">
        <v>0</v>
      </c>
      <c r="Q121" s="343">
        <v>0</v>
      </c>
      <c r="R121" s="343">
        <v>0</v>
      </c>
      <c r="S121" s="343">
        <v>0</v>
      </c>
      <c r="T121" s="343">
        <v>0</v>
      </c>
      <c r="U121" s="343">
        <v>0</v>
      </c>
      <c r="V121" s="343">
        <v>0</v>
      </c>
      <c r="W121" s="343">
        <v>0</v>
      </c>
      <c r="X121" s="343">
        <v>727</v>
      </c>
      <c r="Y121" s="343">
        <v>0</v>
      </c>
      <c r="Z121" s="343">
        <v>10</v>
      </c>
      <c r="AA121" s="343">
        <v>0</v>
      </c>
      <c r="AB121" s="343">
        <v>0</v>
      </c>
      <c r="AC121" s="343">
        <v>0</v>
      </c>
      <c r="AD121" s="343">
        <v>5</v>
      </c>
      <c r="AE121" s="343">
        <v>0</v>
      </c>
      <c r="AF121" s="343">
        <v>0</v>
      </c>
      <c r="AG121" s="343">
        <v>0</v>
      </c>
      <c r="AH121" s="343">
        <v>15</v>
      </c>
      <c r="AI121" s="343">
        <v>0</v>
      </c>
      <c r="AJ121" s="343">
        <v>0</v>
      </c>
      <c r="AK121" s="343">
        <v>0</v>
      </c>
      <c r="AL121" s="342" t="s">
        <v>1246</v>
      </c>
      <c r="AM121" s="342" t="s">
        <v>2461</v>
      </c>
      <c r="AN121" s="342" t="s">
        <v>2461</v>
      </c>
    </row>
    <row r="122" spans="1:40" ht="15.6">
      <c r="A122" s="342" t="s">
        <v>1370</v>
      </c>
      <c r="B122" s="343">
        <v>0</v>
      </c>
      <c r="C122" s="343">
        <v>0</v>
      </c>
      <c r="D122" s="343">
        <v>5545</v>
      </c>
      <c r="E122" s="343">
        <v>5180</v>
      </c>
      <c r="F122" s="343">
        <v>523</v>
      </c>
      <c r="G122" s="343">
        <v>373</v>
      </c>
      <c r="H122" s="343">
        <v>0</v>
      </c>
      <c r="I122" s="343">
        <v>0</v>
      </c>
      <c r="J122" s="343">
        <v>6068</v>
      </c>
      <c r="K122" s="343">
        <v>5553</v>
      </c>
      <c r="L122" s="343">
        <v>184</v>
      </c>
      <c r="M122" s="343">
        <v>0</v>
      </c>
      <c r="N122" s="343">
        <v>0</v>
      </c>
      <c r="O122" s="343">
        <v>0</v>
      </c>
      <c r="P122" s="343">
        <v>0</v>
      </c>
      <c r="Q122" s="343">
        <v>0</v>
      </c>
      <c r="R122" s="343">
        <v>0</v>
      </c>
      <c r="S122" s="343">
        <v>0</v>
      </c>
      <c r="T122" s="343">
        <v>0</v>
      </c>
      <c r="U122" s="343">
        <v>0</v>
      </c>
      <c r="V122" s="343">
        <v>184</v>
      </c>
      <c r="W122" s="343">
        <v>0</v>
      </c>
      <c r="X122" s="343">
        <v>6252</v>
      </c>
      <c r="Y122" s="343">
        <v>5553</v>
      </c>
      <c r="Z122" s="343">
        <v>1214</v>
      </c>
      <c r="AA122" s="343">
        <v>1202</v>
      </c>
      <c r="AB122" s="343">
        <v>0</v>
      </c>
      <c r="AC122" s="343">
        <v>0</v>
      </c>
      <c r="AD122" s="343">
        <v>0</v>
      </c>
      <c r="AE122" s="343">
        <v>0</v>
      </c>
      <c r="AF122" s="343">
        <v>0</v>
      </c>
      <c r="AG122" s="343">
        <v>0</v>
      </c>
      <c r="AH122" s="343">
        <v>1214</v>
      </c>
      <c r="AI122" s="343">
        <v>1202</v>
      </c>
      <c r="AJ122" s="343">
        <v>0</v>
      </c>
      <c r="AK122" s="343">
        <v>0</v>
      </c>
      <c r="AL122" s="342" t="s">
        <v>1368</v>
      </c>
      <c r="AM122" s="342" t="s">
        <v>2461</v>
      </c>
      <c r="AN122" s="342" t="s">
        <v>2461</v>
      </c>
    </row>
    <row r="123" spans="1:40" ht="15.6">
      <c r="A123" s="342" t="s">
        <v>1612</v>
      </c>
      <c r="B123" s="343">
        <v>0</v>
      </c>
      <c r="C123" s="343">
        <v>0</v>
      </c>
      <c r="D123" s="343">
        <v>4033</v>
      </c>
      <c r="E123" s="343">
        <v>0</v>
      </c>
      <c r="F123" s="343">
        <v>432</v>
      </c>
      <c r="G123" s="343">
        <v>0</v>
      </c>
      <c r="H123" s="343">
        <v>7</v>
      </c>
      <c r="I123" s="343">
        <v>0</v>
      </c>
      <c r="J123" s="343">
        <v>4472</v>
      </c>
      <c r="K123" s="343">
        <v>0</v>
      </c>
      <c r="L123" s="343">
        <v>200</v>
      </c>
      <c r="M123" s="343">
        <v>0</v>
      </c>
      <c r="N123" s="343">
        <v>0</v>
      </c>
      <c r="O123" s="343">
        <v>0</v>
      </c>
      <c r="P123" s="343">
        <v>0</v>
      </c>
      <c r="Q123" s="343">
        <v>0</v>
      </c>
      <c r="R123" s="343">
        <v>0</v>
      </c>
      <c r="S123" s="343">
        <v>0</v>
      </c>
      <c r="T123" s="343">
        <v>0</v>
      </c>
      <c r="U123" s="343">
        <v>0</v>
      </c>
      <c r="V123" s="343">
        <v>200</v>
      </c>
      <c r="W123" s="343">
        <v>0</v>
      </c>
      <c r="X123" s="343">
        <v>4672</v>
      </c>
      <c r="Y123" s="343">
        <v>0</v>
      </c>
      <c r="Z123" s="343">
        <v>0</v>
      </c>
      <c r="AA123" s="343">
        <v>0</v>
      </c>
      <c r="AB123" s="343">
        <v>0</v>
      </c>
      <c r="AC123" s="343">
        <v>0</v>
      </c>
      <c r="AD123" s="343">
        <v>0</v>
      </c>
      <c r="AE123" s="343">
        <v>0</v>
      </c>
      <c r="AF123" s="343">
        <v>0</v>
      </c>
      <c r="AG123" s="343">
        <v>0</v>
      </c>
      <c r="AH123" s="343">
        <v>0</v>
      </c>
      <c r="AI123" s="343">
        <v>0</v>
      </c>
      <c r="AJ123" s="343">
        <v>0</v>
      </c>
      <c r="AK123" s="343">
        <v>0</v>
      </c>
      <c r="AL123" s="342" t="s">
        <v>1610</v>
      </c>
      <c r="AM123" s="342" t="s">
        <v>2461</v>
      </c>
      <c r="AN123" s="342" t="s">
        <v>2461</v>
      </c>
    </row>
    <row r="124" spans="1:40" ht="15.6">
      <c r="A124" s="342" t="s">
        <v>1830</v>
      </c>
      <c r="B124" s="343">
        <v>0</v>
      </c>
      <c r="C124" s="343">
        <v>0</v>
      </c>
      <c r="D124" s="343">
        <v>367</v>
      </c>
      <c r="E124" s="343">
        <v>0</v>
      </c>
      <c r="F124" s="343">
        <v>22</v>
      </c>
      <c r="G124" s="343">
        <v>0</v>
      </c>
      <c r="H124" s="343">
        <v>3</v>
      </c>
      <c r="I124" s="343">
        <v>0</v>
      </c>
      <c r="J124" s="343">
        <v>392</v>
      </c>
      <c r="K124" s="343">
        <v>0</v>
      </c>
      <c r="L124" s="343">
        <v>75</v>
      </c>
      <c r="M124" s="343">
        <v>0</v>
      </c>
      <c r="N124" s="343">
        <v>0</v>
      </c>
      <c r="O124" s="343">
        <v>0</v>
      </c>
      <c r="P124" s="343">
        <v>0</v>
      </c>
      <c r="Q124" s="343">
        <v>0</v>
      </c>
      <c r="R124" s="343">
        <v>0</v>
      </c>
      <c r="S124" s="343">
        <v>0</v>
      </c>
      <c r="T124" s="343">
        <v>0</v>
      </c>
      <c r="U124" s="343">
        <v>0</v>
      </c>
      <c r="V124" s="343">
        <v>75</v>
      </c>
      <c r="W124" s="343">
        <v>0</v>
      </c>
      <c r="X124" s="343">
        <v>467</v>
      </c>
      <c r="Y124" s="343">
        <v>0</v>
      </c>
      <c r="Z124" s="343">
        <v>111</v>
      </c>
      <c r="AA124" s="343">
        <v>0</v>
      </c>
      <c r="AB124" s="343">
        <v>0</v>
      </c>
      <c r="AC124" s="343">
        <v>0</v>
      </c>
      <c r="AD124" s="343">
        <v>0</v>
      </c>
      <c r="AE124" s="343">
        <v>0</v>
      </c>
      <c r="AF124" s="343">
        <v>0</v>
      </c>
      <c r="AG124" s="343">
        <v>0</v>
      </c>
      <c r="AH124" s="343">
        <v>111</v>
      </c>
      <c r="AI124" s="343">
        <v>0</v>
      </c>
      <c r="AJ124" s="343">
        <v>0</v>
      </c>
      <c r="AK124" s="343">
        <v>0</v>
      </c>
      <c r="AL124" s="342" t="s">
        <v>1828</v>
      </c>
      <c r="AM124" s="342" t="s">
        <v>2461</v>
      </c>
      <c r="AN124" s="342" t="s">
        <v>2461</v>
      </c>
    </row>
    <row r="125" spans="1:40" ht="15.6">
      <c r="A125" s="342" t="s">
        <v>2181</v>
      </c>
      <c r="B125" s="343">
        <v>0</v>
      </c>
      <c r="C125" s="343">
        <v>0</v>
      </c>
      <c r="D125" s="343">
        <v>374</v>
      </c>
      <c r="E125" s="343">
        <v>0</v>
      </c>
      <c r="F125" s="343">
        <v>131</v>
      </c>
      <c r="G125" s="343">
        <v>0</v>
      </c>
      <c r="H125" s="343">
        <v>0</v>
      </c>
      <c r="I125" s="343">
        <v>0</v>
      </c>
      <c r="J125" s="343">
        <v>505</v>
      </c>
      <c r="K125" s="343">
        <v>0</v>
      </c>
      <c r="L125" s="343">
        <v>106</v>
      </c>
      <c r="M125" s="343">
        <v>0</v>
      </c>
      <c r="N125" s="343">
        <v>0</v>
      </c>
      <c r="O125" s="343">
        <v>0</v>
      </c>
      <c r="P125" s="343">
        <v>0</v>
      </c>
      <c r="Q125" s="343">
        <v>0</v>
      </c>
      <c r="R125" s="343">
        <v>0</v>
      </c>
      <c r="S125" s="343">
        <v>0</v>
      </c>
      <c r="T125" s="343">
        <v>0</v>
      </c>
      <c r="U125" s="343">
        <v>0</v>
      </c>
      <c r="V125" s="343">
        <v>106</v>
      </c>
      <c r="W125" s="343">
        <v>0</v>
      </c>
      <c r="X125" s="343">
        <v>611</v>
      </c>
      <c r="Y125" s="343">
        <v>0</v>
      </c>
      <c r="Z125" s="343">
        <v>0</v>
      </c>
      <c r="AA125" s="343">
        <v>0</v>
      </c>
      <c r="AB125" s="343">
        <v>0</v>
      </c>
      <c r="AC125" s="343">
        <v>0</v>
      </c>
      <c r="AD125" s="343">
        <v>0</v>
      </c>
      <c r="AE125" s="343">
        <v>0</v>
      </c>
      <c r="AF125" s="343">
        <v>0</v>
      </c>
      <c r="AG125" s="343">
        <v>0</v>
      </c>
      <c r="AH125" s="343">
        <v>0</v>
      </c>
      <c r="AI125" s="343">
        <v>0</v>
      </c>
      <c r="AJ125" s="343">
        <v>0</v>
      </c>
      <c r="AK125" s="343">
        <v>0</v>
      </c>
      <c r="AL125" s="342" t="s">
        <v>2179</v>
      </c>
      <c r="AM125" s="342" t="s">
        <v>2461</v>
      </c>
      <c r="AN125" s="342" t="s">
        <v>2461</v>
      </c>
    </row>
    <row r="126" spans="1:40" ht="15.6">
      <c r="A126" s="342" t="s">
        <v>2238</v>
      </c>
      <c r="B126" s="343">
        <v>0</v>
      </c>
      <c r="C126" s="343">
        <v>0</v>
      </c>
      <c r="D126" s="343">
        <v>3694</v>
      </c>
      <c r="E126" s="343">
        <v>0</v>
      </c>
      <c r="F126" s="343">
        <v>93</v>
      </c>
      <c r="G126" s="343">
        <v>0</v>
      </c>
      <c r="H126" s="343">
        <v>0</v>
      </c>
      <c r="I126" s="343">
        <v>0</v>
      </c>
      <c r="J126" s="343">
        <v>3787</v>
      </c>
      <c r="K126" s="343">
        <v>0</v>
      </c>
      <c r="L126" s="343">
        <v>13</v>
      </c>
      <c r="M126" s="343">
        <v>0</v>
      </c>
      <c r="N126" s="343">
        <v>0</v>
      </c>
      <c r="O126" s="343">
        <v>0</v>
      </c>
      <c r="P126" s="343">
        <v>0</v>
      </c>
      <c r="Q126" s="343">
        <v>0</v>
      </c>
      <c r="R126" s="343">
        <v>0</v>
      </c>
      <c r="S126" s="343">
        <v>0</v>
      </c>
      <c r="T126" s="343">
        <v>0</v>
      </c>
      <c r="U126" s="343">
        <v>0</v>
      </c>
      <c r="V126" s="343">
        <v>13</v>
      </c>
      <c r="W126" s="343">
        <v>0</v>
      </c>
      <c r="X126" s="343">
        <v>3800</v>
      </c>
      <c r="Y126" s="343">
        <v>0</v>
      </c>
      <c r="Z126" s="343">
        <v>625</v>
      </c>
      <c r="AA126" s="343">
        <v>0</v>
      </c>
      <c r="AB126" s="343">
        <v>0</v>
      </c>
      <c r="AC126" s="343">
        <v>0</v>
      </c>
      <c r="AD126" s="343">
        <v>0</v>
      </c>
      <c r="AE126" s="343">
        <v>0</v>
      </c>
      <c r="AF126" s="343">
        <v>0</v>
      </c>
      <c r="AG126" s="343">
        <v>0</v>
      </c>
      <c r="AH126" s="343">
        <v>625</v>
      </c>
      <c r="AI126" s="343">
        <v>0</v>
      </c>
      <c r="AJ126" s="343">
        <v>0</v>
      </c>
      <c r="AK126" s="343">
        <v>0</v>
      </c>
      <c r="AL126" s="342" t="s">
        <v>2236</v>
      </c>
      <c r="AM126" s="342" t="s">
        <v>2461</v>
      </c>
      <c r="AN126" s="342" t="s">
        <v>2461</v>
      </c>
    </row>
    <row r="127" spans="1:40" ht="15.6">
      <c r="A127" s="342" t="s">
        <v>1138</v>
      </c>
      <c r="B127" s="343">
        <v>9745</v>
      </c>
      <c r="C127" s="343">
        <v>4658</v>
      </c>
      <c r="D127" s="343">
        <v>1620</v>
      </c>
      <c r="E127" s="343">
        <v>740</v>
      </c>
      <c r="F127" s="343">
        <v>47</v>
      </c>
      <c r="G127" s="343">
        <v>0</v>
      </c>
      <c r="H127" s="343">
        <v>38</v>
      </c>
      <c r="I127" s="343">
        <v>0</v>
      </c>
      <c r="J127" s="343">
        <v>11450</v>
      </c>
      <c r="K127" s="343">
        <v>5398</v>
      </c>
      <c r="L127" s="343">
        <v>1823</v>
      </c>
      <c r="M127" s="343">
        <v>0</v>
      </c>
      <c r="N127" s="343">
        <v>0</v>
      </c>
      <c r="O127" s="343">
        <v>0</v>
      </c>
      <c r="P127" s="343">
        <v>0</v>
      </c>
      <c r="Q127" s="343">
        <v>0</v>
      </c>
      <c r="R127" s="343">
        <v>0</v>
      </c>
      <c r="S127" s="343">
        <v>0</v>
      </c>
      <c r="T127" s="343">
        <v>0</v>
      </c>
      <c r="U127" s="343">
        <v>0</v>
      </c>
      <c r="V127" s="343">
        <v>1823</v>
      </c>
      <c r="W127" s="343">
        <v>0</v>
      </c>
      <c r="X127" s="343">
        <v>13273</v>
      </c>
      <c r="Y127" s="343">
        <v>5398</v>
      </c>
      <c r="Z127" s="343">
        <v>551</v>
      </c>
      <c r="AA127" s="343">
        <v>551</v>
      </c>
      <c r="AB127" s="343">
        <v>0</v>
      </c>
      <c r="AC127" s="343">
        <v>0</v>
      </c>
      <c r="AD127" s="343">
        <v>76</v>
      </c>
      <c r="AE127" s="343">
        <v>0</v>
      </c>
      <c r="AF127" s="343">
        <v>0</v>
      </c>
      <c r="AG127" s="343">
        <v>0</v>
      </c>
      <c r="AH127" s="343">
        <v>627</v>
      </c>
      <c r="AI127" s="343">
        <v>551</v>
      </c>
      <c r="AJ127" s="343">
        <v>0</v>
      </c>
      <c r="AK127" s="343">
        <v>0</v>
      </c>
      <c r="AL127" s="342" t="s">
        <v>1136</v>
      </c>
      <c r="AM127" s="342" t="s">
        <v>2461</v>
      </c>
      <c r="AN127" s="342" t="s">
        <v>2461</v>
      </c>
    </row>
    <row r="128" spans="1:40" ht="15.6">
      <c r="A128" s="342" t="s">
        <v>1292</v>
      </c>
      <c r="B128" s="343">
        <v>324</v>
      </c>
      <c r="C128" s="343">
        <v>0</v>
      </c>
      <c r="D128" s="343">
        <v>2064</v>
      </c>
      <c r="E128" s="343">
        <v>557</v>
      </c>
      <c r="F128" s="343">
        <v>213</v>
      </c>
      <c r="G128" s="343">
        <v>0</v>
      </c>
      <c r="H128" s="343">
        <v>71</v>
      </c>
      <c r="I128" s="343">
        <v>0</v>
      </c>
      <c r="J128" s="343">
        <v>2672</v>
      </c>
      <c r="K128" s="343">
        <v>557</v>
      </c>
      <c r="L128" s="343">
        <v>10</v>
      </c>
      <c r="M128" s="343">
        <v>0</v>
      </c>
      <c r="N128" s="343">
        <v>10</v>
      </c>
      <c r="O128" s="343">
        <v>0</v>
      </c>
      <c r="P128" s="343">
        <v>0</v>
      </c>
      <c r="Q128" s="343">
        <v>0</v>
      </c>
      <c r="R128" s="343">
        <v>0</v>
      </c>
      <c r="S128" s="343">
        <v>0</v>
      </c>
      <c r="T128" s="343">
        <v>0</v>
      </c>
      <c r="U128" s="343">
        <v>0</v>
      </c>
      <c r="V128" s="343">
        <v>10</v>
      </c>
      <c r="W128" s="343">
        <v>0</v>
      </c>
      <c r="X128" s="343">
        <v>2682</v>
      </c>
      <c r="Y128" s="343">
        <v>557</v>
      </c>
      <c r="Z128" s="343">
        <v>783</v>
      </c>
      <c r="AA128" s="343">
        <v>392</v>
      </c>
      <c r="AB128" s="343">
        <v>0</v>
      </c>
      <c r="AC128" s="343">
        <v>0</v>
      </c>
      <c r="AD128" s="343">
        <v>34</v>
      </c>
      <c r="AE128" s="343">
        <v>0</v>
      </c>
      <c r="AF128" s="343">
        <v>0</v>
      </c>
      <c r="AG128" s="343">
        <v>0</v>
      </c>
      <c r="AH128" s="343">
        <v>817</v>
      </c>
      <c r="AI128" s="343">
        <v>392</v>
      </c>
      <c r="AJ128" s="343">
        <v>0</v>
      </c>
      <c r="AK128" s="343">
        <v>0</v>
      </c>
      <c r="AL128" s="342" t="s">
        <v>1290</v>
      </c>
      <c r="AM128" s="342" t="s">
        <v>2461</v>
      </c>
      <c r="AN128" s="342" t="s">
        <v>2461</v>
      </c>
    </row>
    <row r="129" spans="1:40" ht="15.6">
      <c r="A129" s="342" t="s">
        <v>1376</v>
      </c>
      <c r="B129" s="343">
        <v>15</v>
      </c>
      <c r="C129" s="343">
        <v>0</v>
      </c>
      <c r="D129" s="343">
        <v>1570</v>
      </c>
      <c r="E129" s="343">
        <v>620</v>
      </c>
      <c r="F129" s="343">
        <v>41</v>
      </c>
      <c r="G129" s="343">
        <v>6</v>
      </c>
      <c r="H129" s="343">
        <v>5</v>
      </c>
      <c r="I129" s="343">
        <v>5</v>
      </c>
      <c r="J129" s="343">
        <v>1631</v>
      </c>
      <c r="K129" s="343">
        <v>631</v>
      </c>
      <c r="L129" s="343">
        <v>255</v>
      </c>
      <c r="M129" s="343">
        <v>0</v>
      </c>
      <c r="N129" s="343">
        <v>0</v>
      </c>
      <c r="O129" s="343">
        <v>0</v>
      </c>
      <c r="P129" s="343">
        <v>0</v>
      </c>
      <c r="Q129" s="343">
        <v>0</v>
      </c>
      <c r="R129" s="343">
        <v>0</v>
      </c>
      <c r="S129" s="343">
        <v>0</v>
      </c>
      <c r="T129" s="343">
        <v>0</v>
      </c>
      <c r="U129" s="343">
        <v>0</v>
      </c>
      <c r="V129" s="343">
        <v>255</v>
      </c>
      <c r="W129" s="343">
        <v>0</v>
      </c>
      <c r="X129" s="343">
        <v>1886</v>
      </c>
      <c r="Y129" s="343">
        <v>631</v>
      </c>
      <c r="Z129" s="343">
        <v>1233</v>
      </c>
      <c r="AA129" s="343">
        <v>930</v>
      </c>
      <c r="AB129" s="343">
        <v>0</v>
      </c>
      <c r="AC129" s="343">
        <v>0</v>
      </c>
      <c r="AD129" s="343">
        <v>0</v>
      </c>
      <c r="AE129" s="343">
        <v>0</v>
      </c>
      <c r="AF129" s="343">
        <v>0</v>
      </c>
      <c r="AG129" s="343">
        <v>0</v>
      </c>
      <c r="AH129" s="343">
        <v>1233</v>
      </c>
      <c r="AI129" s="343">
        <v>930</v>
      </c>
      <c r="AJ129" s="343">
        <v>0</v>
      </c>
      <c r="AK129" s="343">
        <v>0</v>
      </c>
      <c r="AL129" s="342" t="s">
        <v>1374</v>
      </c>
      <c r="AM129" s="342" t="s">
        <v>2461</v>
      </c>
      <c r="AN129" s="342" t="s">
        <v>2461</v>
      </c>
    </row>
    <row r="130" spans="1:40" ht="15.6">
      <c r="A130" s="342" t="s">
        <v>1419</v>
      </c>
      <c r="B130" s="343">
        <v>423</v>
      </c>
      <c r="C130" s="343">
        <v>423</v>
      </c>
      <c r="D130" s="343">
        <v>1118</v>
      </c>
      <c r="E130" s="343">
        <v>567</v>
      </c>
      <c r="F130" s="343">
        <v>25</v>
      </c>
      <c r="G130" s="343">
        <v>0</v>
      </c>
      <c r="H130" s="343">
        <v>0</v>
      </c>
      <c r="I130" s="343">
        <v>0</v>
      </c>
      <c r="J130" s="343">
        <v>1566</v>
      </c>
      <c r="K130" s="343">
        <v>990</v>
      </c>
      <c r="L130" s="343">
        <v>436</v>
      </c>
      <c r="M130" s="343">
        <v>0</v>
      </c>
      <c r="N130" s="343">
        <v>0</v>
      </c>
      <c r="O130" s="343">
        <v>0</v>
      </c>
      <c r="P130" s="343">
        <v>15</v>
      </c>
      <c r="Q130" s="343">
        <v>0</v>
      </c>
      <c r="R130" s="343">
        <v>0</v>
      </c>
      <c r="S130" s="343">
        <v>0</v>
      </c>
      <c r="T130" s="343">
        <v>0</v>
      </c>
      <c r="U130" s="343">
        <v>0</v>
      </c>
      <c r="V130" s="343">
        <v>451</v>
      </c>
      <c r="W130" s="343">
        <v>0</v>
      </c>
      <c r="X130" s="343">
        <v>2017</v>
      </c>
      <c r="Y130" s="343">
        <v>990</v>
      </c>
      <c r="Z130" s="343">
        <v>0</v>
      </c>
      <c r="AA130" s="343">
        <v>0</v>
      </c>
      <c r="AB130" s="343">
        <v>0</v>
      </c>
      <c r="AC130" s="343">
        <v>0</v>
      </c>
      <c r="AD130" s="343">
        <v>17</v>
      </c>
      <c r="AE130" s="343">
        <v>0</v>
      </c>
      <c r="AF130" s="343">
        <v>0</v>
      </c>
      <c r="AG130" s="343">
        <v>0</v>
      </c>
      <c r="AH130" s="343">
        <v>17</v>
      </c>
      <c r="AI130" s="343">
        <v>0</v>
      </c>
      <c r="AJ130" s="343">
        <v>0</v>
      </c>
      <c r="AK130" s="343">
        <v>0</v>
      </c>
      <c r="AL130" s="342" t="s">
        <v>1417</v>
      </c>
      <c r="AM130" s="342" t="s">
        <v>2461</v>
      </c>
      <c r="AN130" s="342" t="s">
        <v>2461</v>
      </c>
    </row>
    <row r="131" spans="1:40" ht="15.6">
      <c r="A131" s="342" t="s">
        <v>1540</v>
      </c>
      <c r="B131" s="343">
        <v>971</v>
      </c>
      <c r="C131" s="343">
        <v>971</v>
      </c>
      <c r="D131" s="343">
        <v>1758</v>
      </c>
      <c r="E131" s="343">
        <v>1584</v>
      </c>
      <c r="F131" s="343">
        <v>629</v>
      </c>
      <c r="G131" s="343">
        <v>0</v>
      </c>
      <c r="H131" s="343">
        <v>6</v>
      </c>
      <c r="I131" s="343">
        <v>0</v>
      </c>
      <c r="J131" s="343">
        <v>3364</v>
      </c>
      <c r="K131" s="343">
        <v>2555</v>
      </c>
      <c r="L131" s="343">
        <v>0</v>
      </c>
      <c r="M131" s="343">
        <v>0</v>
      </c>
      <c r="N131" s="343">
        <v>0</v>
      </c>
      <c r="O131" s="343">
        <v>0</v>
      </c>
      <c r="P131" s="343">
        <v>6179</v>
      </c>
      <c r="Q131" s="343">
        <v>0</v>
      </c>
      <c r="R131" s="343">
        <v>0</v>
      </c>
      <c r="S131" s="343">
        <v>0</v>
      </c>
      <c r="T131" s="343">
        <v>0</v>
      </c>
      <c r="U131" s="343">
        <v>0</v>
      </c>
      <c r="V131" s="343">
        <v>6179</v>
      </c>
      <c r="W131" s="343">
        <v>0</v>
      </c>
      <c r="X131" s="343">
        <v>9543</v>
      </c>
      <c r="Y131" s="343">
        <v>2555</v>
      </c>
      <c r="Z131" s="343">
        <v>482</v>
      </c>
      <c r="AA131" s="343">
        <v>232</v>
      </c>
      <c r="AB131" s="343">
        <v>0</v>
      </c>
      <c r="AC131" s="343">
        <v>0</v>
      </c>
      <c r="AD131" s="343">
        <v>2</v>
      </c>
      <c r="AE131" s="343">
        <v>0</v>
      </c>
      <c r="AF131" s="343">
        <v>0</v>
      </c>
      <c r="AG131" s="343">
        <v>0</v>
      </c>
      <c r="AH131" s="343">
        <v>484</v>
      </c>
      <c r="AI131" s="343">
        <v>232</v>
      </c>
      <c r="AJ131" s="343">
        <v>0</v>
      </c>
      <c r="AK131" s="343">
        <v>0</v>
      </c>
      <c r="AL131" s="342" t="s">
        <v>1538</v>
      </c>
      <c r="AM131" s="342" t="s">
        <v>2461</v>
      </c>
      <c r="AN131" s="342" t="s">
        <v>2461</v>
      </c>
    </row>
    <row r="132" spans="1:40" ht="15.6">
      <c r="A132" s="342" t="s">
        <v>1743</v>
      </c>
      <c r="B132" s="343">
        <v>2689</v>
      </c>
      <c r="C132" s="343">
        <v>0</v>
      </c>
      <c r="D132" s="343">
        <v>850</v>
      </c>
      <c r="E132" s="343">
        <v>0</v>
      </c>
      <c r="F132" s="343">
        <v>176</v>
      </c>
      <c r="G132" s="343">
        <v>0</v>
      </c>
      <c r="H132" s="343">
        <v>53</v>
      </c>
      <c r="I132" s="343">
        <v>0</v>
      </c>
      <c r="J132" s="343">
        <v>3768</v>
      </c>
      <c r="K132" s="343">
        <v>0</v>
      </c>
      <c r="L132" s="343">
        <v>203</v>
      </c>
      <c r="M132" s="343">
        <v>0</v>
      </c>
      <c r="N132" s="343">
        <v>0</v>
      </c>
      <c r="O132" s="343">
        <v>0</v>
      </c>
      <c r="P132" s="343">
        <v>0</v>
      </c>
      <c r="Q132" s="343">
        <v>0</v>
      </c>
      <c r="R132" s="343">
        <v>0</v>
      </c>
      <c r="S132" s="343">
        <v>0</v>
      </c>
      <c r="T132" s="343">
        <v>0</v>
      </c>
      <c r="U132" s="343">
        <v>0</v>
      </c>
      <c r="V132" s="343">
        <v>203</v>
      </c>
      <c r="W132" s="343">
        <v>0</v>
      </c>
      <c r="X132" s="343">
        <v>3971</v>
      </c>
      <c r="Y132" s="343">
        <v>0</v>
      </c>
      <c r="Z132" s="343">
        <v>18</v>
      </c>
      <c r="AA132" s="343">
        <v>0</v>
      </c>
      <c r="AB132" s="343">
        <v>0</v>
      </c>
      <c r="AC132" s="343">
        <v>0</v>
      </c>
      <c r="AD132" s="343">
        <v>0</v>
      </c>
      <c r="AE132" s="343">
        <v>0</v>
      </c>
      <c r="AF132" s="343">
        <v>0</v>
      </c>
      <c r="AG132" s="343">
        <v>0</v>
      </c>
      <c r="AH132" s="343">
        <v>18</v>
      </c>
      <c r="AI132" s="343">
        <v>0</v>
      </c>
      <c r="AJ132" s="343">
        <v>18</v>
      </c>
      <c r="AK132" s="343">
        <v>0</v>
      </c>
      <c r="AL132" s="342" t="s">
        <v>1741</v>
      </c>
      <c r="AM132" s="342" t="s">
        <v>2461</v>
      </c>
      <c r="AN132" s="342" t="s">
        <v>2461</v>
      </c>
    </row>
    <row r="133" spans="1:40" ht="15.6">
      <c r="A133" s="342" t="s">
        <v>1998</v>
      </c>
      <c r="B133" s="343">
        <v>0</v>
      </c>
      <c r="C133" s="343">
        <v>0</v>
      </c>
      <c r="D133" s="343">
        <v>1083</v>
      </c>
      <c r="E133" s="343">
        <v>0</v>
      </c>
      <c r="F133" s="343">
        <v>614</v>
      </c>
      <c r="G133" s="343">
        <v>0</v>
      </c>
      <c r="H133" s="343">
        <v>0</v>
      </c>
      <c r="I133" s="343">
        <v>0</v>
      </c>
      <c r="J133" s="343">
        <v>1697</v>
      </c>
      <c r="K133" s="343">
        <v>0</v>
      </c>
      <c r="L133" s="343">
        <v>1911</v>
      </c>
      <c r="M133" s="343">
        <v>0</v>
      </c>
      <c r="N133" s="343">
        <v>219</v>
      </c>
      <c r="O133" s="343">
        <v>0</v>
      </c>
      <c r="P133" s="343">
        <v>2</v>
      </c>
      <c r="Q133" s="343">
        <v>0</v>
      </c>
      <c r="R133" s="343">
        <v>0</v>
      </c>
      <c r="S133" s="343">
        <v>0</v>
      </c>
      <c r="T133" s="343">
        <v>0</v>
      </c>
      <c r="U133" s="343">
        <v>0</v>
      </c>
      <c r="V133" s="343">
        <v>1913</v>
      </c>
      <c r="W133" s="343">
        <v>0</v>
      </c>
      <c r="X133" s="343">
        <v>3610</v>
      </c>
      <c r="Y133" s="343">
        <v>0</v>
      </c>
      <c r="Z133" s="343">
        <v>2</v>
      </c>
      <c r="AA133" s="343">
        <v>0</v>
      </c>
      <c r="AB133" s="343">
        <v>0</v>
      </c>
      <c r="AC133" s="343">
        <v>0</v>
      </c>
      <c r="AD133" s="343">
        <v>0</v>
      </c>
      <c r="AE133" s="343">
        <v>0</v>
      </c>
      <c r="AF133" s="343">
        <v>0</v>
      </c>
      <c r="AG133" s="343">
        <v>0</v>
      </c>
      <c r="AH133" s="343">
        <v>2</v>
      </c>
      <c r="AI133" s="343">
        <v>0</v>
      </c>
      <c r="AJ133" s="343">
        <v>0</v>
      </c>
      <c r="AK133" s="343">
        <v>0</v>
      </c>
      <c r="AL133" s="342" t="s">
        <v>1996</v>
      </c>
      <c r="AM133" s="342" t="s">
        <v>2461</v>
      </c>
      <c r="AN133" s="342" t="s">
        <v>2461</v>
      </c>
    </row>
    <row r="134" spans="1:40" ht="15.6">
      <c r="A134" s="342" t="s">
        <v>1513</v>
      </c>
      <c r="B134" s="343">
        <v>655</v>
      </c>
      <c r="C134" s="343">
        <v>487</v>
      </c>
      <c r="D134" s="343">
        <v>4283</v>
      </c>
      <c r="E134" s="343">
        <v>198</v>
      </c>
      <c r="F134" s="343">
        <v>122</v>
      </c>
      <c r="G134" s="343">
        <v>0</v>
      </c>
      <c r="H134" s="343">
        <v>0</v>
      </c>
      <c r="I134" s="343">
        <v>0</v>
      </c>
      <c r="J134" s="343">
        <v>5060</v>
      </c>
      <c r="K134" s="343">
        <v>685</v>
      </c>
      <c r="L134" s="343">
        <v>243</v>
      </c>
      <c r="M134" s="343">
        <v>0</v>
      </c>
      <c r="N134" s="343">
        <v>0</v>
      </c>
      <c r="O134" s="343">
        <v>0</v>
      </c>
      <c r="P134" s="343">
        <v>25</v>
      </c>
      <c r="Q134" s="343">
        <v>0</v>
      </c>
      <c r="R134" s="343">
        <v>0</v>
      </c>
      <c r="S134" s="343">
        <v>0</v>
      </c>
      <c r="T134" s="343">
        <v>2010</v>
      </c>
      <c r="U134" s="343">
        <v>0</v>
      </c>
      <c r="V134" s="343">
        <v>2278</v>
      </c>
      <c r="W134" s="343">
        <v>0</v>
      </c>
      <c r="X134" s="343">
        <v>7338</v>
      </c>
      <c r="Y134" s="343">
        <v>685</v>
      </c>
      <c r="Z134" s="343">
        <v>11</v>
      </c>
      <c r="AA134" s="343">
        <v>11</v>
      </c>
      <c r="AB134" s="343">
        <v>0</v>
      </c>
      <c r="AC134" s="343">
        <v>0</v>
      </c>
      <c r="AD134" s="343">
        <v>33</v>
      </c>
      <c r="AE134" s="343">
        <v>0</v>
      </c>
      <c r="AF134" s="343">
        <v>0</v>
      </c>
      <c r="AG134" s="343">
        <v>0</v>
      </c>
      <c r="AH134" s="343">
        <v>44</v>
      </c>
      <c r="AI134" s="343">
        <v>11</v>
      </c>
      <c r="AJ134" s="343">
        <v>0</v>
      </c>
      <c r="AK134" s="343">
        <v>0</v>
      </c>
      <c r="AL134" s="342" t="s">
        <v>1511</v>
      </c>
      <c r="AM134" s="342" t="s">
        <v>2461</v>
      </c>
      <c r="AN134" s="342" t="s">
        <v>2461</v>
      </c>
    </row>
    <row r="135" spans="1:40" ht="15.6">
      <c r="A135" s="342" t="s">
        <v>2139</v>
      </c>
      <c r="B135" s="343">
        <v>0</v>
      </c>
      <c r="C135" s="343">
        <v>0</v>
      </c>
      <c r="D135" s="343">
        <v>128</v>
      </c>
      <c r="E135" s="343">
        <v>0</v>
      </c>
      <c r="F135" s="343">
        <v>2</v>
      </c>
      <c r="G135" s="343">
        <v>0</v>
      </c>
      <c r="H135" s="343">
        <v>0</v>
      </c>
      <c r="I135" s="343">
        <v>0</v>
      </c>
      <c r="J135" s="343">
        <v>130</v>
      </c>
      <c r="K135" s="343">
        <v>0</v>
      </c>
      <c r="L135" s="343">
        <v>298</v>
      </c>
      <c r="M135" s="343">
        <v>0</v>
      </c>
      <c r="N135" s="343">
        <v>0</v>
      </c>
      <c r="O135" s="343">
        <v>0</v>
      </c>
      <c r="P135" s="343">
        <v>9</v>
      </c>
      <c r="Q135" s="343">
        <v>0</v>
      </c>
      <c r="R135" s="343">
        <v>0</v>
      </c>
      <c r="S135" s="343">
        <v>0</v>
      </c>
      <c r="T135" s="343">
        <v>0</v>
      </c>
      <c r="U135" s="343">
        <v>0</v>
      </c>
      <c r="V135" s="343">
        <v>307</v>
      </c>
      <c r="W135" s="343">
        <v>0</v>
      </c>
      <c r="X135" s="343">
        <v>437</v>
      </c>
      <c r="Y135" s="343">
        <v>0</v>
      </c>
      <c r="Z135" s="343">
        <v>1</v>
      </c>
      <c r="AA135" s="343">
        <v>0</v>
      </c>
      <c r="AB135" s="343">
        <v>0</v>
      </c>
      <c r="AC135" s="343">
        <v>0</v>
      </c>
      <c r="AD135" s="343">
        <v>46</v>
      </c>
      <c r="AE135" s="343">
        <v>0</v>
      </c>
      <c r="AF135" s="343">
        <v>0</v>
      </c>
      <c r="AG135" s="343">
        <v>0</v>
      </c>
      <c r="AH135" s="343">
        <v>47</v>
      </c>
      <c r="AI135" s="343">
        <v>0</v>
      </c>
      <c r="AJ135" s="343">
        <v>0</v>
      </c>
      <c r="AK135" s="343">
        <v>0</v>
      </c>
      <c r="AL135" s="342" t="s">
        <v>2137</v>
      </c>
      <c r="AM135" s="342" t="s">
        <v>2461</v>
      </c>
      <c r="AN135" s="342" t="s">
        <v>2461</v>
      </c>
    </row>
    <row r="136" spans="1:40" ht="15.6">
      <c r="A136" s="342" t="s">
        <v>2175</v>
      </c>
      <c r="B136" s="343">
        <v>0</v>
      </c>
      <c r="C136" s="343">
        <v>0</v>
      </c>
      <c r="D136" s="343">
        <v>748</v>
      </c>
      <c r="E136" s="343">
        <v>529</v>
      </c>
      <c r="F136" s="343">
        <v>109</v>
      </c>
      <c r="G136" s="343">
        <v>0</v>
      </c>
      <c r="H136" s="343">
        <v>40</v>
      </c>
      <c r="I136" s="343">
        <v>0</v>
      </c>
      <c r="J136" s="343">
        <v>897</v>
      </c>
      <c r="K136" s="343">
        <v>529</v>
      </c>
      <c r="L136" s="343">
        <v>748</v>
      </c>
      <c r="M136" s="343">
        <v>0</v>
      </c>
      <c r="N136" s="343">
        <v>227</v>
      </c>
      <c r="O136" s="343">
        <v>0</v>
      </c>
      <c r="P136" s="343">
        <v>0</v>
      </c>
      <c r="Q136" s="343">
        <v>0</v>
      </c>
      <c r="R136" s="343">
        <v>0</v>
      </c>
      <c r="S136" s="343">
        <v>0</v>
      </c>
      <c r="T136" s="343">
        <v>0</v>
      </c>
      <c r="U136" s="343">
        <v>0</v>
      </c>
      <c r="V136" s="343">
        <v>748</v>
      </c>
      <c r="W136" s="343">
        <v>0</v>
      </c>
      <c r="X136" s="343">
        <v>1645</v>
      </c>
      <c r="Y136" s="343">
        <v>529</v>
      </c>
      <c r="Z136" s="343">
        <v>278</v>
      </c>
      <c r="AA136" s="343">
        <v>13</v>
      </c>
      <c r="AB136" s="343">
        <v>0</v>
      </c>
      <c r="AC136" s="343">
        <v>0</v>
      </c>
      <c r="AD136" s="343">
        <v>2</v>
      </c>
      <c r="AE136" s="343">
        <v>0</v>
      </c>
      <c r="AF136" s="343">
        <v>0</v>
      </c>
      <c r="AG136" s="343">
        <v>0</v>
      </c>
      <c r="AH136" s="343">
        <v>280</v>
      </c>
      <c r="AI136" s="343">
        <v>13</v>
      </c>
      <c r="AJ136" s="343">
        <v>0</v>
      </c>
      <c r="AK136" s="343">
        <v>0</v>
      </c>
      <c r="AL136" s="342" t="s">
        <v>2173</v>
      </c>
      <c r="AM136" s="342" t="s">
        <v>2461</v>
      </c>
      <c r="AN136" s="342" t="s">
        <v>2461</v>
      </c>
    </row>
    <row r="137" spans="1:40" ht="15.6">
      <c r="A137" s="342" t="s">
        <v>2187</v>
      </c>
      <c r="B137" s="343">
        <v>0</v>
      </c>
      <c r="C137" s="343">
        <v>0</v>
      </c>
      <c r="D137" s="343">
        <v>0</v>
      </c>
      <c r="E137" s="343">
        <v>0</v>
      </c>
      <c r="F137" s="343">
        <v>104</v>
      </c>
      <c r="G137" s="343">
        <v>0</v>
      </c>
      <c r="H137" s="343">
        <v>0</v>
      </c>
      <c r="I137" s="343">
        <v>0</v>
      </c>
      <c r="J137" s="343">
        <v>104</v>
      </c>
      <c r="K137" s="343">
        <v>0</v>
      </c>
      <c r="L137" s="343">
        <v>198</v>
      </c>
      <c r="M137" s="343">
        <v>0</v>
      </c>
      <c r="N137" s="343">
        <v>0</v>
      </c>
      <c r="O137" s="343">
        <v>0</v>
      </c>
      <c r="P137" s="343">
        <v>0</v>
      </c>
      <c r="Q137" s="343">
        <v>0</v>
      </c>
      <c r="R137" s="343">
        <v>0</v>
      </c>
      <c r="S137" s="343">
        <v>0</v>
      </c>
      <c r="T137" s="343">
        <v>0</v>
      </c>
      <c r="U137" s="343">
        <v>0</v>
      </c>
      <c r="V137" s="343">
        <v>198</v>
      </c>
      <c r="W137" s="343">
        <v>0</v>
      </c>
      <c r="X137" s="343">
        <v>302</v>
      </c>
      <c r="Y137" s="343">
        <v>0</v>
      </c>
      <c r="Z137" s="343">
        <v>0</v>
      </c>
      <c r="AA137" s="343">
        <v>0</v>
      </c>
      <c r="AB137" s="343">
        <v>0</v>
      </c>
      <c r="AC137" s="343">
        <v>0</v>
      </c>
      <c r="AD137" s="343">
        <v>0</v>
      </c>
      <c r="AE137" s="343">
        <v>0</v>
      </c>
      <c r="AF137" s="343">
        <v>0</v>
      </c>
      <c r="AG137" s="343">
        <v>0</v>
      </c>
      <c r="AH137" s="343">
        <v>0</v>
      </c>
      <c r="AI137" s="343">
        <v>0</v>
      </c>
      <c r="AJ137" s="343">
        <v>0</v>
      </c>
      <c r="AK137" s="343">
        <v>0</v>
      </c>
      <c r="AL137" s="342" t="s">
        <v>2185</v>
      </c>
      <c r="AM137" s="342" t="s">
        <v>2461</v>
      </c>
      <c r="AN137" s="342" t="s">
        <v>2461</v>
      </c>
    </row>
    <row r="138" spans="1:40" ht="15.6">
      <c r="A138" s="342" t="s">
        <v>2202</v>
      </c>
      <c r="B138" s="343">
        <v>0</v>
      </c>
      <c r="C138" s="343">
        <v>0</v>
      </c>
      <c r="D138" s="343">
        <v>333</v>
      </c>
      <c r="E138" s="343">
        <v>0</v>
      </c>
      <c r="F138" s="343">
        <v>10</v>
      </c>
      <c r="G138" s="343">
        <v>0</v>
      </c>
      <c r="H138" s="343">
        <v>128</v>
      </c>
      <c r="I138" s="343">
        <v>0</v>
      </c>
      <c r="J138" s="343">
        <v>471</v>
      </c>
      <c r="K138" s="343">
        <v>0</v>
      </c>
      <c r="L138" s="343">
        <v>156</v>
      </c>
      <c r="M138" s="343">
        <v>0</v>
      </c>
      <c r="N138" s="343">
        <v>0</v>
      </c>
      <c r="O138" s="343">
        <v>0</v>
      </c>
      <c r="P138" s="343">
        <v>0</v>
      </c>
      <c r="Q138" s="343">
        <v>0</v>
      </c>
      <c r="R138" s="343">
        <v>0</v>
      </c>
      <c r="S138" s="343">
        <v>0</v>
      </c>
      <c r="T138" s="343">
        <v>0</v>
      </c>
      <c r="U138" s="343">
        <v>0</v>
      </c>
      <c r="V138" s="343">
        <v>156</v>
      </c>
      <c r="W138" s="343">
        <v>0</v>
      </c>
      <c r="X138" s="343">
        <v>627</v>
      </c>
      <c r="Y138" s="343">
        <v>0</v>
      </c>
      <c r="Z138" s="343">
        <v>0</v>
      </c>
      <c r="AA138" s="343">
        <v>0</v>
      </c>
      <c r="AB138" s="343">
        <v>0</v>
      </c>
      <c r="AC138" s="343">
        <v>0</v>
      </c>
      <c r="AD138" s="343">
        <v>8</v>
      </c>
      <c r="AE138" s="343">
        <v>0</v>
      </c>
      <c r="AF138" s="343">
        <v>0</v>
      </c>
      <c r="AG138" s="343">
        <v>0</v>
      </c>
      <c r="AH138" s="343">
        <v>8</v>
      </c>
      <c r="AI138" s="343">
        <v>0</v>
      </c>
      <c r="AJ138" s="343">
        <v>0</v>
      </c>
      <c r="AK138" s="343">
        <v>0</v>
      </c>
      <c r="AL138" s="342" t="s">
        <v>2200</v>
      </c>
      <c r="AM138" s="342" t="s">
        <v>2461</v>
      </c>
      <c r="AN138" s="342" t="s">
        <v>2461</v>
      </c>
    </row>
    <row r="139" spans="1:40" ht="15.6">
      <c r="A139" s="342" t="s">
        <v>1260</v>
      </c>
      <c r="B139" s="343">
        <v>4</v>
      </c>
      <c r="C139" s="343">
        <v>0</v>
      </c>
      <c r="D139" s="343">
        <v>5534</v>
      </c>
      <c r="E139" s="343">
        <v>0</v>
      </c>
      <c r="F139" s="343">
        <v>120</v>
      </c>
      <c r="G139" s="343">
        <v>0</v>
      </c>
      <c r="H139" s="343">
        <v>0</v>
      </c>
      <c r="I139" s="343">
        <v>0</v>
      </c>
      <c r="J139" s="343">
        <v>5658</v>
      </c>
      <c r="K139" s="343">
        <v>0</v>
      </c>
      <c r="L139" s="343">
        <v>486</v>
      </c>
      <c r="M139" s="343">
        <v>0</v>
      </c>
      <c r="N139" s="343">
        <v>0</v>
      </c>
      <c r="O139" s="343">
        <v>0</v>
      </c>
      <c r="P139" s="343">
        <v>0</v>
      </c>
      <c r="Q139" s="343">
        <v>0</v>
      </c>
      <c r="R139" s="343">
        <v>0</v>
      </c>
      <c r="S139" s="343">
        <v>0</v>
      </c>
      <c r="T139" s="343">
        <v>0</v>
      </c>
      <c r="U139" s="343">
        <v>0</v>
      </c>
      <c r="V139" s="343">
        <v>486</v>
      </c>
      <c r="W139" s="343">
        <v>0</v>
      </c>
      <c r="X139" s="343">
        <v>6144</v>
      </c>
      <c r="Y139" s="343">
        <v>0</v>
      </c>
      <c r="Z139" s="343">
        <v>90</v>
      </c>
      <c r="AA139" s="343">
        <v>0</v>
      </c>
      <c r="AB139" s="343">
        <v>0</v>
      </c>
      <c r="AC139" s="343">
        <v>0</v>
      </c>
      <c r="AD139" s="343">
        <v>0</v>
      </c>
      <c r="AE139" s="343">
        <v>0</v>
      </c>
      <c r="AF139" s="343">
        <v>0</v>
      </c>
      <c r="AG139" s="343">
        <v>0</v>
      </c>
      <c r="AH139" s="343">
        <v>90</v>
      </c>
      <c r="AI139" s="343">
        <v>0</v>
      </c>
      <c r="AJ139" s="343">
        <v>0</v>
      </c>
      <c r="AK139" s="343">
        <v>0</v>
      </c>
      <c r="AL139" s="342" t="s">
        <v>1258</v>
      </c>
      <c r="AM139" s="342" t="s">
        <v>2461</v>
      </c>
      <c r="AN139" s="342" t="s">
        <v>2461</v>
      </c>
    </row>
    <row r="140" spans="1:40" ht="15.6">
      <c r="A140" s="342" t="s">
        <v>1331</v>
      </c>
      <c r="B140" s="343">
        <v>293</v>
      </c>
      <c r="C140" s="343">
        <v>0</v>
      </c>
      <c r="D140" s="343">
        <v>531</v>
      </c>
      <c r="E140" s="343">
        <v>0</v>
      </c>
      <c r="F140" s="343">
        <v>61</v>
      </c>
      <c r="G140" s="343">
        <v>0</v>
      </c>
      <c r="H140" s="343">
        <v>0</v>
      </c>
      <c r="I140" s="343">
        <v>0</v>
      </c>
      <c r="J140" s="343">
        <v>885</v>
      </c>
      <c r="K140" s="343">
        <v>0</v>
      </c>
      <c r="L140" s="343">
        <v>128</v>
      </c>
      <c r="M140" s="343">
        <v>0</v>
      </c>
      <c r="N140" s="343">
        <v>0</v>
      </c>
      <c r="O140" s="343">
        <v>0</v>
      </c>
      <c r="P140" s="343">
        <v>0</v>
      </c>
      <c r="Q140" s="343">
        <v>0</v>
      </c>
      <c r="R140" s="343">
        <v>0</v>
      </c>
      <c r="S140" s="343">
        <v>0</v>
      </c>
      <c r="T140" s="343">
        <v>0</v>
      </c>
      <c r="U140" s="343">
        <v>0</v>
      </c>
      <c r="V140" s="343">
        <v>128</v>
      </c>
      <c r="W140" s="343">
        <v>0</v>
      </c>
      <c r="X140" s="343">
        <v>1013</v>
      </c>
      <c r="Y140" s="343">
        <v>0</v>
      </c>
      <c r="Z140" s="343">
        <v>0</v>
      </c>
      <c r="AA140" s="343">
        <v>0</v>
      </c>
      <c r="AB140" s="343">
        <v>0</v>
      </c>
      <c r="AC140" s="343">
        <v>0</v>
      </c>
      <c r="AD140" s="343">
        <v>0</v>
      </c>
      <c r="AE140" s="343">
        <v>0</v>
      </c>
      <c r="AF140" s="343">
        <v>0</v>
      </c>
      <c r="AG140" s="343">
        <v>0</v>
      </c>
      <c r="AH140" s="343">
        <v>0</v>
      </c>
      <c r="AI140" s="343">
        <v>0</v>
      </c>
      <c r="AJ140" s="343">
        <v>0</v>
      </c>
      <c r="AK140" s="343">
        <v>0</v>
      </c>
      <c r="AL140" s="342" t="s">
        <v>1329</v>
      </c>
      <c r="AM140" s="342" t="s">
        <v>2461</v>
      </c>
      <c r="AN140" s="342" t="s">
        <v>2461</v>
      </c>
    </row>
    <row r="141" spans="1:40" ht="15.6">
      <c r="A141" s="342" t="s">
        <v>1519</v>
      </c>
      <c r="B141" s="343">
        <v>0</v>
      </c>
      <c r="C141" s="343">
        <v>0</v>
      </c>
      <c r="D141" s="343">
        <v>533</v>
      </c>
      <c r="E141" s="343">
        <v>0</v>
      </c>
      <c r="F141" s="343">
        <v>199</v>
      </c>
      <c r="G141" s="343">
        <v>0</v>
      </c>
      <c r="H141" s="343">
        <v>0</v>
      </c>
      <c r="I141" s="343">
        <v>0</v>
      </c>
      <c r="J141" s="343">
        <v>732</v>
      </c>
      <c r="K141" s="343">
        <v>0</v>
      </c>
      <c r="L141" s="343">
        <v>387</v>
      </c>
      <c r="M141" s="343">
        <v>0</v>
      </c>
      <c r="N141" s="343">
        <v>0</v>
      </c>
      <c r="O141" s="343">
        <v>0</v>
      </c>
      <c r="P141" s="343">
        <v>0</v>
      </c>
      <c r="Q141" s="343">
        <v>0</v>
      </c>
      <c r="R141" s="343">
        <v>0</v>
      </c>
      <c r="S141" s="343">
        <v>0</v>
      </c>
      <c r="T141" s="343">
        <v>0</v>
      </c>
      <c r="U141" s="343">
        <v>0</v>
      </c>
      <c r="V141" s="343">
        <v>387</v>
      </c>
      <c r="W141" s="343">
        <v>0</v>
      </c>
      <c r="X141" s="343">
        <v>1119</v>
      </c>
      <c r="Y141" s="343">
        <v>0</v>
      </c>
      <c r="Z141" s="343">
        <v>312</v>
      </c>
      <c r="AA141" s="343">
        <v>0</v>
      </c>
      <c r="AB141" s="343">
        <v>0</v>
      </c>
      <c r="AC141" s="343">
        <v>0</v>
      </c>
      <c r="AD141" s="343">
        <v>0</v>
      </c>
      <c r="AE141" s="343">
        <v>0</v>
      </c>
      <c r="AF141" s="343">
        <v>0</v>
      </c>
      <c r="AG141" s="343">
        <v>0</v>
      </c>
      <c r="AH141" s="343">
        <v>312</v>
      </c>
      <c r="AI141" s="343">
        <v>0</v>
      </c>
      <c r="AJ141" s="343">
        <v>0</v>
      </c>
      <c r="AK141" s="343">
        <v>0</v>
      </c>
      <c r="AL141" s="342" t="s">
        <v>1517</v>
      </c>
      <c r="AM141" s="342" t="s">
        <v>2461</v>
      </c>
      <c r="AN141" s="342" t="s">
        <v>2461</v>
      </c>
    </row>
    <row r="142" spans="1:40" ht="15.6">
      <c r="A142" s="342" t="s">
        <v>1639</v>
      </c>
      <c r="B142" s="343">
        <v>0</v>
      </c>
      <c r="C142" s="343">
        <v>0</v>
      </c>
      <c r="D142" s="343">
        <v>524</v>
      </c>
      <c r="E142" s="343">
        <v>0</v>
      </c>
      <c r="F142" s="343">
        <v>5</v>
      </c>
      <c r="G142" s="343">
        <v>0</v>
      </c>
      <c r="H142" s="343">
        <v>163</v>
      </c>
      <c r="I142" s="343">
        <v>0</v>
      </c>
      <c r="J142" s="343">
        <v>692</v>
      </c>
      <c r="K142" s="343">
        <v>0</v>
      </c>
      <c r="L142" s="343">
        <v>182</v>
      </c>
      <c r="M142" s="343">
        <v>0</v>
      </c>
      <c r="N142" s="343">
        <v>0</v>
      </c>
      <c r="O142" s="343">
        <v>0</v>
      </c>
      <c r="P142" s="343">
        <v>0</v>
      </c>
      <c r="Q142" s="343">
        <v>0</v>
      </c>
      <c r="R142" s="343">
        <v>0</v>
      </c>
      <c r="S142" s="343">
        <v>0</v>
      </c>
      <c r="T142" s="343">
        <v>0</v>
      </c>
      <c r="U142" s="343">
        <v>0</v>
      </c>
      <c r="V142" s="343">
        <v>182</v>
      </c>
      <c r="W142" s="343">
        <v>0</v>
      </c>
      <c r="X142" s="343">
        <v>874</v>
      </c>
      <c r="Y142" s="343">
        <v>0</v>
      </c>
      <c r="Z142" s="343">
        <v>0</v>
      </c>
      <c r="AA142" s="343">
        <v>0</v>
      </c>
      <c r="AB142" s="343">
        <v>0</v>
      </c>
      <c r="AC142" s="343">
        <v>0</v>
      </c>
      <c r="AD142" s="343">
        <v>0</v>
      </c>
      <c r="AE142" s="343">
        <v>0</v>
      </c>
      <c r="AF142" s="343">
        <v>0</v>
      </c>
      <c r="AG142" s="343">
        <v>0</v>
      </c>
      <c r="AH142" s="343">
        <v>0</v>
      </c>
      <c r="AI142" s="343">
        <v>0</v>
      </c>
      <c r="AJ142" s="343">
        <v>0</v>
      </c>
      <c r="AK142" s="343">
        <v>0</v>
      </c>
      <c r="AL142" s="342" t="s">
        <v>1637</v>
      </c>
      <c r="AM142" s="342" t="s">
        <v>2461</v>
      </c>
      <c r="AN142" s="342" t="s">
        <v>2461</v>
      </c>
    </row>
    <row r="143" spans="1:40" ht="15.6">
      <c r="A143" s="342" t="s">
        <v>1696</v>
      </c>
      <c r="B143" s="343">
        <v>0</v>
      </c>
      <c r="C143" s="343">
        <v>0</v>
      </c>
      <c r="D143" s="343">
        <v>593</v>
      </c>
      <c r="E143" s="343">
        <v>593</v>
      </c>
      <c r="F143" s="343">
        <v>440</v>
      </c>
      <c r="G143" s="343">
        <v>2</v>
      </c>
      <c r="H143" s="343">
        <v>1573</v>
      </c>
      <c r="I143" s="343">
        <v>1555</v>
      </c>
      <c r="J143" s="343">
        <v>2606</v>
      </c>
      <c r="K143" s="343">
        <v>2150</v>
      </c>
      <c r="L143" s="343">
        <v>568</v>
      </c>
      <c r="M143" s="343">
        <v>0</v>
      </c>
      <c r="N143" s="343">
        <v>0</v>
      </c>
      <c r="O143" s="343">
        <v>0</v>
      </c>
      <c r="P143" s="343">
        <v>0</v>
      </c>
      <c r="Q143" s="343">
        <v>0</v>
      </c>
      <c r="R143" s="343">
        <v>0</v>
      </c>
      <c r="S143" s="343">
        <v>0</v>
      </c>
      <c r="T143" s="343">
        <v>0</v>
      </c>
      <c r="U143" s="343">
        <v>0</v>
      </c>
      <c r="V143" s="343">
        <v>568</v>
      </c>
      <c r="W143" s="343">
        <v>0</v>
      </c>
      <c r="X143" s="343">
        <v>3174</v>
      </c>
      <c r="Y143" s="343">
        <v>2150</v>
      </c>
      <c r="Z143" s="343">
        <v>461</v>
      </c>
      <c r="AA143" s="343">
        <v>461</v>
      </c>
      <c r="AB143" s="343">
        <v>0</v>
      </c>
      <c r="AC143" s="343">
        <v>0</v>
      </c>
      <c r="AD143" s="343">
        <v>0</v>
      </c>
      <c r="AE143" s="343">
        <v>0</v>
      </c>
      <c r="AF143" s="343">
        <v>0</v>
      </c>
      <c r="AG143" s="343">
        <v>0</v>
      </c>
      <c r="AH143" s="343">
        <v>461</v>
      </c>
      <c r="AI143" s="343">
        <v>461</v>
      </c>
      <c r="AJ143" s="343">
        <v>0</v>
      </c>
      <c r="AK143" s="343">
        <v>0</v>
      </c>
      <c r="AL143" s="342" t="s">
        <v>1694</v>
      </c>
      <c r="AM143" s="342" t="s">
        <v>2461</v>
      </c>
      <c r="AN143" s="342" t="s">
        <v>2461</v>
      </c>
    </row>
    <row r="144" spans="1:40" ht="15.6">
      <c r="A144" s="342" t="s">
        <v>1923</v>
      </c>
      <c r="B144" s="343">
        <v>0</v>
      </c>
      <c r="C144" s="343">
        <v>0</v>
      </c>
      <c r="D144" s="343">
        <v>216</v>
      </c>
      <c r="E144" s="343">
        <v>0</v>
      </c>
      <c r="F144" s="343">
        <v>89</v>
      </c>
      <c r="G144" s="343">
        <v>0</v>
      </c>
      <c r="H144" s="343">
        <v>0</v>
      </c>
      <c r="I144" s="343">
        <v>0</v>
      </c>
      <c r="J144" s="343">
        <v>305</v>
      </c>
      <c r="K144" s="343">
        <v>0</v>
      </c>
      <c r="L144" s="343">
        <v>437</v>
      </c>
      <c r="M144" s="343">
        <v>0</v>
      </c>
      <c r="N144" s="343">
        <v>0</v>
      </c>
      <c r="O144" s="343">
        <v>0</v>
      </c>
      <c r="P144" s="343">
        <v>0</v>
      </c>
      <c r="Q144" s="343">
        <v>0</v>
      </c>
      <c r="R144" s="343">
        <v>0</v>
      </c>
      <c r="S144" s="343">
        <v>0</v>
      </c>
      <c r="T144" s="343">
        <v>0</v>
      </c>
      <c r="U144" s="343">
        <v>0</v>
      </c>
      <c r="V144" s="343">
        <v>437</v>
      </c>
      <c r="W144" s="343">
        <v>0</v>
      </c>
      <c r="X144" s="343">
        <v>742</v>
      </c>
      <c r="Y144" s="343">
        <v>0</v>
      </c>
      <c r="Z144" s="343">
        <v>48</v>
      </c>
      <c r="AA144" s="343">
        <v>0</v>
      </c>
      <c r="AB144" s="343">
        <v>0</v>
      </c>
      <c r="AC144" s="343">
        <v>0</v>
      </c>
      <c r="AD144" s="343">
        <v>0</v>
      </c>
      <c r="AE144" s="343">
        <v>0</v>
      </c>
      <c r="AF144" s="343">
        <v>0</v>
      </c>
      <c r="AG144" s="343">
        <v>0</v>
      </c>
      <c r="AH144" s="343">
        <v>48</v>
      </c>
      <c r="AI144" s="343">
        <v>0</v>
      </c>
      <c r="AJ144" s="343">
        <v>0</v>
      </c>
      <c r="AK144" s="343">
        <v>0</v>
      </c>
      <c r="AL144" s="342" t="s">
        <v>1921</v>
      </c>
      <c r="AM144" s="342" t="s">
        <v>2461</v>
      </c>
      <c r="AN144" s="342" t="s">
        <v>2461</v>
      </c>
    </row>
    <row r="145" spans="1:40" ht="15.6">
      <c r="A145" s="342" t="s">
        <v>1935</v>
      </c>
      <c r="B145" s="343">
        <v>0</v>
      </c>
      <c r="C145" s="343">
        <v>0</v>
      </c>
      <c r="D145" s="343">
        <v>3615</v>
      </c>
      <c r="E145" s="343">
        <v>0</v>
      </c>
      <c r="F145" s="343">
        <v>15</v>
      </c>
      <c r="G145" s="343">
        <v>0</v>
      </c>
      <c r="H145" s="343">
        <v>0</v>
      </c>
      <c r="I145" s="343">
        <v>0</v>
      </c>
      <c r="J145" s="343">
        <v>3630</v>
      </c>
      <c r="K145" s="343">
        <v>0</v>
      </c>
      <c r="L145" s="343">
        <v>347</v>
      </c>
      <c r="M145" s="343">
        <v>0</v>
      </c>
      <c r="N145" s="343">
        <v>0</v>
      </c>
      <c r="O145" s="343">
        <v>0</v>
      </c>
      <c r="P145" s="343">
        <v>0</v>
      </c>
      <c r="Q145" s="343">
        <v>0</v>
      </c>
      <c r="R145" s="343">
        <v>0</v>
      </c>
      <c r="S145" s="343">
        <v>0</v>
      </c>
      <c r="T145" s="343">
        <v>0</v>
      </c>
      <c r="U145" s="343">
        <v>0</v>
      </c>
      <c r="V145" s="343">
        <v>347</v>
      </c>
      <c r="W145" s="343">
        <v>0</v>
      </c>
      <c r="X145" s="343">
        <v>3977</v>
      </c>
      <c r="Y145" s="343">
        <v>0</v>
      </c>
      <c r="Z145" s="343">
        <v>177</v>
      </c>
      <c r="AA145" s="343">
        <v>0</v>
      </c>
      <c r="AB145" s="343">
        <v>0</v>
      </c>
      <c r="AC145" s="343">
        <v>0</v>
      </c>
      <c r="AD145" s="343">
        <v>0</v>
      </c>
      <c r="AE145" s="343">
        <v>0</v>
      </c>
      <c r="AF145" s="343">
        <v>0</v>
      </c>
      <c r="AG145" s="343">
        <v>0</v>
      </c>
      <c r="AH145" s="343">
        <v>177</v>
      </c>
      <c r="AI145" s="343">
        <v>0</v>
      </c>
      <c r="AJ145" s="343">
        <v>0</v>
      </c>
      <c r="AK145" s="343">
        <v>0</v>
      </c>
      <c r="AL145" s="342" t="s">
        <v>1933</v>
      </c>
      <c r="AM145" s="342" t="s">
        <v>2461</v>
      </c>
      <c r="AN145" s="342" t="s">
        <v>2461</v>
      </c>
    </row>
    <row r="146" spans="1:40" ht="15.6">
      <c r="A146" s="342" t="s">
        <v>1953</v>
      </c>
      <c r="B146" s="343">
        <v>0</v>
      </c>
      <c r="C146" s="343">
        <v>0</v>
      </c>
      <c r="D146" s="343">
        <v>52</v>
      </c>
      <c r="E146" s="343">
        <v>0</v>
      </c>
      <c r="F146" s="343">
        <v>17</v>
      </c>
      <c r="G146" s="343">
        <v>0</v>
      </c>
      <c r="H146" s="343">
        <v>0</v>
      </c>
      <c r="I146" s="343">
        <v>0</v>
      </c>
      <c r="J146" s="343">
        <v>69</v>
      </c>
      <c r="K146" s="343">
        <v>0</v>
      </c>
      <c r="L146" s="343">
        <v>122</v>
      </c>
      <c r="M146" s="343">
        <v>0</v>
      </c>
      <c r="N146" s="343">
        <v>0</v>
      </c>
      <c r="O146" s="343">
        <v>0</v>
      </c>
      <c r="P146" s="343">
        <v>0</v>
      </c>
      <c r="Q146" s="343">
        <v>0</v>
      </c>
      <c r="R146" s="343">
        <v>0</v>
      </c>
      <c r="S146" s="343">
        <v>0</v>
      </c>
      <c r="T146" s="343">
        <v>0</v>
      </c>
      <c r="U146" s="343">
        <v>0</v>
      </c>
      <c r="V146" s="343">
        <v>122</v>
      </c>
      <c r="W146" s="343">
        <v>0</v>
      </c>
      <c r="X146" s="343">
        <v>191</v>
      </c>
      <c r="Y146" s="343">
        <v>0</v>
      </c>
      <c r="Z146" s="343">
        <v>0</v>
      </c>
      <c r="AA146" s="343">
        <v>0</v>
      </c>
      <c r="AB146" s="343">
        <v>0</v>
      </c>
      <c r="AC146" s="343">
        <v>0</v>
      </c>
      <c r="AD146" s="343">
        <v>0</v>
      </c>
      <c r="AE146" s="343">
        <v>0</v>
      </c>
      <c r="AF146" s="343">
        <v>0</v>
      </c>
      <c r="AG146" s="343">
        <v>0</v>
      </c>
      <c r="AH146" s="343">
        <v>0</v>
      </c>
      <c r="AI146" s="343">
        <v>0</v>
      </c>
      <c r="AJ146" s="343">
        <v>0</v>
      </c>
      <c r="AK146" s="343">
        <v>0</v>
      </c>
      <c r="AL146" s="342" t="s">
        <v>1951</v>
      </c>
      <c r="AM146" s="342" t="s">
        <v>2461</v>
      </c>
      <c r="AN146" s="342" t="s">
        <v>2461</v>
      </c>
    </row>
    <row r="147" spans="1:40" ht="15.6">
      <c r="A147" s="342" t="s">
        <v>1965</v>
      </c>
      <c r="B147" s="343">
        <v>91</v>
      </c>
      <c r="C147" s="343">
        <v>0</v>
      </c>
      <c r="D147" s="343">
        <v>272</v>
      </c>
      <c r="E147" s="343">
        <v>0</v>
      </c>
      <c r="F147" s="343">
        <v>1093</v>
      </c>
      <c r="G147" s="343">
        <v>0</v>
      </c>
      <c r="H147" s="343">
        <v>1</v>
      </c>
      <c r="I147" s="343">
        <v>0</v>
      </c>
      <c r="J147" s="343">
        <v>1457</v>
      </c>
      <c r="K147" s="343">
        <v>0</v>
      </c>
      <c r="L147" s="343">
        <v>616</v>
      </c>
      <c r="M147" s="343">
        <v>0</v>
      </c>
      <c r="N147" s="343">
        <v>0</v>
      </c>
      <c r="O147" s="343">
        <v>0</v>
      </c>
      <c r="P147" s="343">
        <v>0</v>
      </c>
      <c r="Q147" s="343">
        <v>0</v>
      </c>
      <c r="R147" s="343">
        <v>0</v>
      </c>
      <c r="S147" s="343">
        <v>0</v>
      </c>
      <c r="T147" s="343">
        <v>0</v>
      </c>
      <c r="U147" s="343">
        <v>0</v>
      </c>
      <c r="V147" s="343">
        <v>616</v>
      </c>
      <c r="W147" s="343">
        <v>0</v>
      </c>
      <c r="X147" s="343">
        <v>2073</v>
      </c>
      <c r="Y147" s="343">
        <v>0</v>
      </c>
      <c r="Z147" s="343">
        <v>61</v>
      </c>
      <c r="AA147" s="343">
        <v>0</v>
      </c>
      <c r="AB147" s="343">
        <v>0</v>
      </c>
      <c r="AC147" s="343">
        <v>0</v>
      </c>
      <c r="AD147" s="343">
        <v>108</v>
      </c>
      <c r="AE147" s="343">
        <v>0</v>
      </c>
      <c r="AF147" s="343">
        <v>0</v>
      </c>
      <c r="AG147" s="343">
        <v>0</v>
      </c>
      <c r="AH147" s="343">
        <v>169</v>
      </c>
      <c r="AI147" s="343">
        <v>0</v>
      </c>
      <c r="AJ147" s="343">
        <v>0</v>
      </c>
      <c r="AK147" s="343">
        <v>0</v>
      </c>
      <c r="AL147" s="342" t="s">
        <v>1963</v>
      </c>
      <c r="AM147" s="342" t="s">
        <v>2461</v>
      </c>
      <c r="AN147" s="342" t="s">
        <v>2461</v>
      </c>
    </row>
    <row r="148" spans="1:40" ht="15.6">
      <c r="A148" s="342" t="s">
        <v>2046</v>
      </c>
      <c r="B148" s="343">
        <v>0</v>
      </c>
      <c r="C148" s="343">
        <v>0</v>
      </c>
      <c r="D148" s="343">
        <v>2826</v>
      </c>
      <c r="E148" s="343">
        <v>0</v>
      </c>
      <c r="F148" s="343">
        <v>293</v>
      </c>
      <c r="G148" s="343">
        <v>0</v>
      </c>
      <c r="H148" s="343">
        <v>4</v>
      </c>
      <c r="I148" s="343">
        <v>0</v>
      </c>
      <c r="J148" s="343">
        <v>3123</v>
      </c>
      <c r="K148" s="343">
        <v>0</v>
      </c>
      <c r="L148" s="343">
        <v>386</v>
      </c>
      <c r="M148" s="343">
        <v>0</v>
      </c>
      <c r="N148" s="343">
        <v>0</v>
      </c>
      <c r="O148" s="343">
        <v>0</v>
      </c>
      <c r="P148" s="343">
        <v>0</v>
      </c>
      <c r="Q148" s="343">
        <v>0</v>
      </c>
      <c r="R148" s="343">
        <v>0</v>
      </c>
      <c r="S148" s="343">
        <v>0</v>
      </c>
      <c r="T148" s="343">
        <v>0</v>
      </c>
      <c r="U148" s="343">
        <v>0</v>
      </c>
      <c r="V148" s="343">
        <v>386</v>
      </c>
      <c r="W148" s="343">
        <v>0</v>
      </c>
      <c r="X148" s="343">
        <v>3509</v>
      </c>
      <c r="Y148" s="343">
        <v>0</v>
      </c>
      <c r="Z148" s="343">
        <v>0</v>
      </c>
      <c r="AA148" s="343">
        <v>0</v>
      </c>
      <c r="AB148" s="343">
        <v>0</v>
      </c>
      <c r="AC148" s="343">
        <v>0</v>
      </c>
      <c r="AD148" s="343">
        <v>0</v>
      </c>
      <c r="AE148" s="343">
        <v>0</v>
      </c>
      <c r="AF148" s="343">
        <v>0</v>
      </c>
      <c r="AG148" s="343">
        <v>0</v>
      </c>
      <c r="AH148" s="343">
        <v>0</v>
      </c>
      <c r="AI148" s="343">
        <v>0</v>
      </c>
      <c r="AJ148" s="343">
        <v>0</v>
      </c>
      <c r="AK148" s="343">
        <v>0</v>
      </c>
      <c r="AL148" s="342" t="s">
        <v>2044</v>
      </c>
      <c r="AM148" s="342" t="s">
        <v>2461</v>
      </c>
      <c r="AN148" s="342" t="s">
        <v>2461</v>
      </c>
    </row>
    <row r="149" spans="1:40" ht="15.6">
      <c r="A149" s="342" t="s">
        <v>2256</v>
      </c>
      <c r="B149" s="343">
        <v>0</v>
      </c>
      <c r="C149" s="343">
        <v>0</v>
      </c>
      <c r="D149" s="343">
        <v>2638</v>
      </c>
      <c r="E149" s="343">
        <v>2294</v>
      </c>
      <c r="F149" s="343">
        <v>18</v>
      </c>
      <c r="G149" s="343">
        <v>12</v>
      </c>
      <c r="H149" s="343">
        <v>0</v>
      </c>
      <c r="I149" s="343">
        <v>0</v>
      </c>
      <c r="J149" s="343">
        <v>2656</v>
      </c>
      <c r="K149" s="343">
        <v>2306</v>
      </c>
      <c r="L149" s="343">
        <v>228</v>
      </c>
      <c r="M149" s="343">
        <v>0</v>
      </c>
      <c r="N149" s="343">
        <v>0</v>
      </c>
      <c r="O149" s="343">
        <v>0</v>
      </c>
      <c r="P149" s="343">
        <v>0</v>
      </c>
      <c r="Q149" s="343">
        <v>0</v>
      </c>
      <c r="R149" s="343">
        <v>0</v>
      </c>
      <c r="S149" s="343">
        <v>0</v>
      </c>
      <c r="T149" s="343">
        <v>0</v>
      </c>
      <c r="U149" s="343">
        <v>0</v>
      </c>
      <c r="V149" s="343">
        <v>228</v>
      </c>
      <c r="W149" s="343">
        <v>0</v>
      </c>
      <c r="X149" s="343">
        <v>2884</v>
      </c>
      <c r="Y149" s="343">
        <v>2306</v>
      </c>
      <c r="Z149" s="343">
        <v>653</v>
      </c>
      <c r="AA149" s="343">
        <v>653</v>
      </c>
      <c r="AB149" s="343">
        <v>0</v>
      </c>
      <c r="AC149" s="343">
        <v>0</v>
      </c>
      <c r="AD149" s="343">
        <v>3</v>
      </c>
      <c r="AE149" s="343">
        <v>0</v>
      </c>
      <c r="AF149" s="343">
        <v>0</v>
      </c>
      <c r="AG149" s="343">
        <v>0</v>
      </c>
      <c r="AH149" s="343">
        <v>656</v>
      </c>
      <c r="AI149" s="343">
        <v>653</v>
      </c>
      <c r="AJ149" s="343">
        <v>0</v>
      </c>
      <c r="AK149" s="343">
        <v>0</v>
      </c>
      <c r="AL149" s="342" t="s">
        <v>2254</v>
      </c>
      <c r="AM149" s="342" t="s">
        <v>2461</v>
      </c>
      <c r="AN149" s="342" t="s">
        <v>2461</v>
      </c>
    </row>
    <row r="150" spans="1:40" ht="15.6">
      <c r="A150" s="342" t="s">
        <v>2349</v>
      </c>
      <c r="B150" s="343">
        <v>0</v>
      </c>
      <c r="C150" s="343">
        <v>0</v>
      </c>
      <c r="D150" s="343">
        <v>1800</v>
      </c>
      <c r="E150" s="343">
        <v>0</v>
      </c>
      <c r="F150" s="343">
        <v>69</v>
      </c>
      <c r="G150" s="343">
        <v>0</v>
      </c>
      <c r="H150" s="343">
        <v>0</v>
      </c>
      <c r="I150" s="343">
        <v>0</v>
      </c>
      <c r="J150" s="343">
        <v>1869</v>
      </c>
      <c r="K150" s="343">
        <v>0</v>
      </c>
      <c r="L150" s="343">
        <v>606</v>
      </c>
      <c r="M150" s="343">
        <v>0</v>
      </c>
      <c r="N150" s="343">
        <v>30</v>
      </c>
      <c r="O150" s="343">
        <v>0</v>
      </c>
      <c r="P150" s="343">
        <v>0</v>
      </c>
      <c r="Q150" s="343">
        <v>0</v>
      </c>
      <c r="R150" s="343">
        <v>0</v>
      </c>
      <c r="S150" s="343">
        <v>0</v>
      </c>
      <c r="T150" s="343">
        <v>0</v>
      </c>
      <c r="U150" s="343">
        <v>0</v>
      </c>
      <c r="V150" s="343">
        <v>606</v>
      </c>
      <c r="W150" s="343">
        <v>0</v>
      </c>
      <c r="X150" s="343">
        <v>2475</v>
      </c>
      <c r="Y150" s="343">
        <v>0</v>
      </c>
      <c r="Z150" s="343">
        <v>0</v>
      </c>
      <c r="AA150" s="343">
        <v>0</v>
      </c>
      <c r="AB150" s="343">
        <v>0</v>
      </c>
      <c r="AC150" s="343">
        <v>0</v>
      </c>
      <c r="AD150" s="343">
        <v>0</v>
      </c>
      <c r="AE150" s="343">
        <v>0</v>
      </c>
      <c r="AF150" s="343">
        <v>0</v>
      </c>
      <c r="AG150" s="343">
        <v>0</v>
      </c>
      <c r="AH150" s="343">
        <v>0</v>
      </c>
      <c r="AI150" s="343">
        <v>0</v>
      </c>
      <c r="AJ150" s="343">
        <v>0</v>
      </c>
      <c r="AK150" s="343">
        <v>0</v>
      </c>
      <c r="AL150" s="342" t="s">
        <v>2347</v>
      </c>
      <c r="AM150" s="342" t="s">
        <v>2461</v>
      </c>
      <c r="AN150" s="342" t="s">
        <v>2461</v>
      </c>
    </row>
    <row r="151" spans="1:40" ht="15.6">
      <c r="A151" s="342" t="s">
        <v>1194</v>
      </c>
      <c r="B151" s="343">
        <v>0</v>
      </c>
      <c r="C151" s="343">
        <v>0</v>
      </c>
      <c r="D151" s="343">
        <v>369</v>
      </c>
      <c r="E151" s="343">
        <v>0</v>
      </c>
      <c r="F151" s="343">
        <v>324</v>
      </c>
      <c r="G151" s="343">
        <v>0</v>
      </c>
      <c r="H151" s="343">
        <v>20</v>
      </c>
      <c r="I151" s="343">
        <v>0</v>
      </c>
      <c r="J151" s="343">
        <v>713</v>
      </c>
      <c r="K151" s="343">
        <v>0</v>
      </c>
      <c r="L151" s="343">
        <v>186</v>
      </c>
      <c r="M151" s="343">
        <v>0</v>
      </c>
      <c r="N151" s="343">
        <v>0</v>
      </c>
      <c r="O151" s="343">
        <v>0</v>
      </c>
      <c r="P151" s="343">
        <v>0</v>
      </c>
      <c r="Q151" s="343">
        <v>0</v>
      </c>
      <c r="R151" s="343">
        <v>0</v>
      </c>
      <c r="S151" s="343">
        <v>0</v>
      </c>
      <c r="T151" s="343">
        <v>0</v>
      </c>
      <c r="U151" s="343">
        <v>0</v>
      </c>
      <c r="V151" s="343">
        <v>186</v>
      </c>
      <c r="W151" s="343">
        <v>0</v>
      </c>
      <c r="X151" s="343">
        <v>899</v>
      </c>
      <c r="Y151" s="343">
        <v>0</v>
      </c>
      <c r="Z151" s="343">
        <v>0</v>
      </c>
      <c r="AA151" s="343">
        <v>0</v>
      </c>
      <c r="AB151" s="343">
        <v>0</v>
      </c>
      <c r="AC151" s="343">
        <v>0</v>
      </c>
      <c r="AD151" s="343">
        <v>0</v>
      </c>
      <c r="AE151" s="343">
        <v>0</v>
      </c>
      <c r="AF151" s="343">
        <v>0</v>
      </c>
      <c r="AG151" s="343">
        <v>0</v>
      </c>
      <c r="AH151" s="343">
        <v>0</v>
      </c>
      <c r="AI151" s="343">
        <v>0</v>
      </c>
      <c r="AJ151" s="343">
        <v>0</v>
      </c>
      <c r="AK151" s="343">
        <v>0</v>
      </c>
      <c r="AL151" s="342" t="s">
        <v>1192</v>
      </c>
      <c r="AM151" s="342" t="s">
        <v>2461</v>
      </c>
      <c r="AN151" s="342" t="s">
        <v>2461</v>
      </c>
    </row>
    <row r="152" spans="1:40" ht="15.6">
      <c r="A152" s="342" t="s">
        <v>1301</v>
      </c>
      <c r="B152" s="343">
        <v>212</v>
      </c>
      <c r="C152" s="343">
        <v>212</v>
      </c>
      <c r="D152" s="343">
        <v>858</v>
      </c>
      <c r="E152" s="343">
        <v>436</v>
      </c>
      <c r="F152" s="343">
        <v>32</v>
      </c>
      <c r="G152" s="343">
        <v>0</v>
      </c>
      <c r="H152" s="343">
        <v>0</v>
      </c>
      <c r="I152" s="343">
        <v>0</v>
      </c>
      <c r="J152" s="343">
        <v>1102</v>
      </c>
      <c r="K152" s="343">
        <v>648</v>
      </c>
      <c r="L152" s="343">
        <v>141</v>
      </c>
      <c r="M152" s="343">
        <v>0</v>
      </c>
      <c r="N152" s="343">
        <v>0</v>
      </c>
      <c r="O152" s="343">
        <v>0</v>
      </c>
      <c r="P152" s="343">
        <v>0</v>
      </c>
      <c r="Q152" s="343">
        <v>0</v>
      </c>
      <c r="R152" s="343">
        <v>0</v>
      </c>
      <c r="S152" s="343">
        <v>0</v>
      </c>
      <c r="T152" s="343">
        <v>0</v>
      </c>
      <c r="U152" s="343">
        <v>0</v>
      </c>
      <c r="V152" s="343">
        <v>141</v>
      </c>
      <c r="W152" s="343">
        <v>0</v>
      </c>
      <c r="X152" s="343">
        <v>1243</v>
      </c>
      <c r="Y152" s="343">
        <v>648</v>
      </c>
      <c r="Z152" s="343">
        <v>55</v>
      </c>
      <c r="AA152" s="343">
        <v>55</v>
      </c>
      <c r="AB152" s="343">
        <v>0</v>
      </c>
      <c r="AC152" s="343">
        <v>0</v>
      </c>
      <c r="AD152" s="343">
        <v>0</v>
      </c>
      <c r="AE152" s="343">
        <v>0</v>
      </c>
      <c r="AF152" s="343">
        <v>0</v>
      </c>
      <c r="AG152" s="343">
        <v>0</v>
      </c>
      <c r="AH152" s="343">
        <v>55</v>
      </c>
      <c r="AI152" s="343">
        <v>55</v>
      </c>
      <c r="AJ152" s="343">
        <v>0</v>
      </c>
      <c r="AK152" s="343">
        <v>0</v>
      </c>
      <c r="AL152" s="342" t="s">
        <v>1299</v>
      </c>
      <c r="AM152" s="342" t="s">
        <v>2461</v>
      </c>
      <c r="AN152" s="342" t="s">
        <v>2461</v>
      </c>
    </row>
    <row r="153" spans="1:40" ht="15.6">
      <c r="A153" s="342" t="s">
        <v>1573</v>
      </c>
      <c r="B153" s="343">
        <v>0</v>
      </c>
      <c r="C153" s="343">
        <v>0</v>
      </c>
      <c r="D153" s="343">
        <v>49</v>
      </c>
      <c r="E153" s="343">
        <v>0</v>
      </c>
      <c r="F153" s="343">
        <v>1</v>
      </c>
      <c r="G153" s="343">
        <v>0</v>
      </c>
      <c r="H153" s="343">
        <v>279</v>
      </c>
      <c r="I153" s="343">
        <v>0</v>
      </c>
      <c r="J153" s="343">
        <v>329</v>
      </c>
      <c r="K153" s="343">
        <v>0</v>
      </c>
      <c r="L153" s="343">
        <v>461</v>
      </c>
      <c r="M153" s="343">
        <v>0</v>
      </c>
      <c r="N153" s="343">
        <v>0</v>
      </c>
      <c r="O153" s="343">
        <v>0</v>
      </c>
      <c r="P153" s="343">
        <v>0</v>
      </c>
      <c r="Q153" s="343">
        <v>0</v>
      </c>
      <c r="R153" s="343">
        <v>0</v>
      </c>
      <c r="S153" s="343">
        <v>0</v>
      </c>
      <c r="T153" s="343">
        <v>0</v>
      </c>
      <c r="U153" s="343">
        <v>0</v>
      </c>
      <c r="V153" s="343">
        <v>461</v>
      </c>
      <c r="W153" s="343">
        <v>0</v>
      </c>
      <c r="X153" s="343">
        <v>790</v>
      </c>
      <c r="Y153" s="343">
        <v>0</v>
      </c>
      <c r="Z153" s="343">
        <v>0</v>
      </c>
      <c r="AA153" s="343">
        <v>0</v>
      </c>
      <c r="AB153" s="343">
        <v>0</v>
      </c>
      <c r="AC153" s="343">
        <v>0</v>
      </c>
      <c r="AD153" s="343">
        <v>0</v>
      </c>
      <c r="AE153" s="343">
        <v>0</v>
      </c>
      <c r="AF153" s="343">
        <v>0</v>
      </c>
      <c r="AG153" s="343">
        <v>0</v>
      </c>
      <c r="AH153" s="343">
        <v>0</v>
      </c>
      <c r="AI153" s="343">
        <v>0</v>
      </c>
      <c r="AJ153" s="343">
        <v>0</v>
      </c>
      <c r="AK153" s="343">
        <v>0</v>
      </c>
      <c r="AL153" s="342" t="s">
        <v>1571</v>
      </c>
      <c r="AM153" s="342" t="s">
        <v>2461</v>
      </c>
      <c r="AN153" s="342" t="s">
        <v>2461</v>
      </c>
    </row>
    <row r="154" spans="1:40" ht="15.6">
      <c r="A154" s="342" t="s">
        <v>1621</v>
      </c>
      <c r="B154" s="343">
        <v>0</v>
      </c>
      <c r="C154" s="343">
        <v>0</v>
      </c>
      <c r="D154" s="343">
        <v>809</v>
      </c>
      <c r="E154" s="343">
        <v>701</v>
      </c>
      <c r="F154" s="343">
        <v>98</v>
      </c>
      <c r="G154" s="343">
        <v>32</v>
      </c>
      <c r="H154" s="343">
        <v>31</v>
      </c>
      <c r="I154" s="343">
        <v>0</v>
      </c>
      <c r="J154" s="343">
        <v>938</v>
      </c>
      <c r="K154" s="343">
        <v>733</v>
      </c>
      <c r="L154" s="343">
        <v>34</v>
      </c>
      <c r="M154" s="343">
        <v>0</v>
      </c>
      <c r="N154" s="343">
        <v>0</v>
      </c>
      <c r="O154" s="343">
        <v>0</v>
      </c>
      <c r="P154" s="343">
        <v>3554</v>
      </c>
      <c r="Q154" s="343">
        <v>0</v>
      </c>
      <c r="R154" s="343">
        <v>0</v>
      </c>
      <c r="S154" s="343">
        <v>0</v>
      </c>
      <c r="T154" s="343">
        <v>0</v>
      </c>
      <c r="U154" s="343">
        <v>0</v>
      </c>
      <c r="V154" s="343">
        <v>3588</v>
      </c>
      <c r="W154" s="343">
        <v>0</v>
      </c>
      <c r="X154" s="343">
        <v>4526</v>
      </c>
      <c r="Y154" s="343">
        <v>733</v>
      </c>
      <c r="Z154" s="343">
        <v>217</v>
      </c>
      <c r="AA154" s="343">
        <v>217</v>
      </c>
      <c r="AB154" s="343">
        <v>0</v>
      </c>
      <c r="AC154" s="343">
        <v>0</v>
      </c>
      <c r="AD154" s="343">
        <v>0</v>
      </c>
      <c r="AE154" s="343">
        <v>0</v>
      </c>
      <c r="AF154" s="343">
        <v>0</v>
      </c>
      <c r="AG154" s="343">
        <v>0</v>
      </c>
      <c r="AH154" s="343">
        <v>217</v>
      </c>
      <c r="AI154" s="343">
        <v>217</v>
      </c>
      <c r="AJ154" s="343">
        <v>0</v>
      </c>
      <c r="AK154" s="343">
        <v>0</v>
      </c>
      <c r="AL154" s="342" t="s">
        <v>1619</v>
      </c>
      <c r="AM154" s="342" t="s">
        <v>2461</v>
      </c>
      <c r="AN154" s="342" t="s">
        <v>2461</v>
      </c>
    </row>
    <row r="155" spans="1:40" ht="15.6">
      <c r="A155" s="342" t="s">
        <v>1761</v>
      </c>
      <c r="B155" s="343">
        <v>0</v>
      </c>
      <c r="C155" s="343">
        <v>0</v>
      </c>
      <c r="D155" s="343">
        <v>448</v>
      </c>
      <c r="E155" s="343">
        <v>436</v>
      </c>
      <c r="F155" s="343">
        <v>35</v>
      </c>
      <c r="G155" s="343">
        <v>0</v>
      </c>
      <c r="H155" s="343">
        <v>0</v>
      </c>
      <c r="I155" s="343">
        <v>0</v>
      </c>
      <c r="J155" s="343">
        <v>483</v>
      </c>
      <c r="K155" s="343">
        <v>436</v>
      </c>
      <c r="L155" s="343">
        <v>6</v>
      </c>
      <c r="M155" s="343">
        <v>0</v>
      </c>
      <c r="N155" s="343">
        <v>0</v>
      </c>
      <c r="O155" s="343">
        <v>0</v>
      </c>
      <c r="P155" s="343">
        <v>0</v>
      </c>
      <c r="Q155" s="343">
        <v>0</v>
      </c>
      <c r="R155" s="343">
        <v>0</v>
      </c>
      <c r="S155" s="343">
        <v>0</v>
      </c>
      <c r="T155" s="343">
        <v>0</v>
      </c>
      <c r="U155" s="343">
        <v>0</v>
      </c>
      <c r="V155" s="343">
        <v>6</v>
      </c>
      <c r="W155" s="343">
        <v>0</v>
      </c>
      <c r="X155" s="343">
        <v>489</v>
      </c>
      <c r="Y155" s="343">
        <v>436</v>
      </c>
      <c r="Z155" s="343">
        <v>367</v>
      </c>
      <c r="AA155" s="343">
        <v>346</v>
      </c>
      <c r="AB155" s="343">
        <v>0</v>
      </c>
      <c r="AC155" s="343">
        <v>0</v>
      </c>
      <c r="AD155" s="343">
        <v>0</v>
      </c>
      <c r="AE155" s="343">
        <v>0</v>
      </c>
      <c r="AF155" s="343">
        <v>0</v>
      </c>
      <c r="AG155" s="343">
        <v>0</v>
      </c>
      <c r="AH155" s="343">
        <v>367</v>
      </c>
      <c r="AI155" s="343">
        <v>346</v>
      </c>
      <c r="AJ155" s="343">
        <v>0</v>
      </c>
      <c r="AK155" s="343">
        <v>0</v>
      </c>
      <c r="AL155" s="342" t="s">
        <v>1759</v>
      </c>
      <c r="AM155" s="342" t="s">
        <v>2461</v>
      </c>
      <c r="AN155" s="342" t="s">
        <v>2461</v>
      </c>
    </row>
    <row r="156" spans="1:40" ht="15.6">
      <c r="A156" s="342" t="s">
        <v>1860</v>
      </c>
      <c r="B156" s="343">
        <v>5</v>
      </c>
      <c r="C156" s="343">
        <v>5</v>
      </c>
      <c r="D156" s="343">
        <v>1700</v>
      </c>
      <c r="E156" s="343">
        <v>1273</v>
      </c>
      <c r="F156" s="343">
        <v>53</v>
      </c>
      <c r="G156" s="343">
        <v>0</v>
      </c>
      <c r="H156" s="343">
        <v>12</v>
      </c>
      <c r="I156" s="343">
        <v>12</v>
      </c>
      <c r="J156" s="343">
        <v>1770</v>
      </c>
      <c r="K156" s="343">
        <v>1290</v>
      </c>
      <c r="L156" s="343">
        <v>0</v>
      </c>
      <c r="M156" s="343">
        <v>0</v>
      </c>
      <c r="N156" s="343">
        <v>0</v>
      </c>
      <c r="O156" s="343">
        <v>0</v>
      </c>
      <c r="P156" s="343">
        <v>0</v>
      </c>
      <c r="Q156" s="343">
        <v>0</v>
      </c>
      <c r="R156" s="343">
        <v>0</v>
      </c>
      <c r="S156" s="343">
        <v>0</v>
      </c>
      <c r="T156" s="343">
        <v>0</v>
      </c>
      <c r="U156" s="343">
        <v>0</v>
      </c>
      <c r="V156" s="343">
        <v>0</v>
      </c>
      <c r="W156" s="343">
        <v>0</v>
      </c>
      <c r="X156" s="343">
        <v>1770</v>
      </c>
      <c r="Y156" s="343">
        <v>1290</v>
      </c>
      <c r="Z156" s="343">
        <v>333</v>
      </c>
      <c r="AA156" s="343">
        <v>333</v>
      </c>
      <c r="AB156" s="343">
        <v>0</v>
      </c>
      <c r="AC156" s="343">
        <v>0</v>
      </c>
      <c r="AD156" s="343">
        <v>0</v>
      </c>
      <c r="AE156" s="343">
        <v>0</v>
      </c>
      <c r="AF156" s="343">
        <v>0</v>
      </c>
      <c r="AG156" s="343">
        <v>0</v>
      </c>
      <c r="AH156" s="343">
        <v>333</v>
      </c>
      <c r="AI156" s="343">
        <v>333</v>
      </c>
      <c r="AJ156" s="343">
        <v>0</v>
      </c>
      <c r="AK156" s="343">
        <v>0</v>
      </c>
      <c r="AL156" s="342" t="s">
        <v>1858</v>
      </c>
      <c r="AM156" s="342" t="s">
        <v>2461</v>
      </c>
      <c r="AN156" s="342" t="s">
        <v>2461</v>
      </c>
    </row>
    <row r="157" spans="1:40" ht="15.6">
      <c r="A157" s="342" t="s">
        <v>1908</v>
      </c>
      <c r="B157" s="343">
        <v>0</v>
      </c>
      <c r="C157" s="343">
        <v>0</v>
      </c>
      <c r="D157" s="343">
        <v>866</v>
      </c>
      <c r="E157" s="343">
        <v>98</v>
      </c>
      <c r="F157" s="343">
        <v>55</v>
      </c>
      <c r="G157" s="343">
        <v>45</v>
      </c>
      <c r="H157" s="343">
        <v>13</v>
      </c>
      <c r="I157" s="343">
        <v>0</v>
      </c>
      <c r="J157" s="343">
        <v>934</v>
      </c>
      <c r="K157" s="343">
        <v>143</v>
      </c>
      <c r="L157" s="343">
        <v>0</v>
      </c>
      <c r="M157" s="343">
        <v>0</v>
      </c>
      <c r="N157" s="343">
        <v>0</v>
      </c>
      <c r="O157" s="343">
        <v>0</v>
      </c>
      <c r="P157" s="343">
        <v>0</v>
      </c>
      <c r="Q157" s="343">
        <v>0</v>
      </c>
      <c r="R157" s="343">
        <v>0</v>
      </c>
      <c r="S157" s="343">
        <v>0</v>
      </c>
      <c r="T157" s="343">
        <v>0</v>
      </c>
      <c r="U157" s="343">
        <v>0</v>
      </c>
      <c r="V157" s="343">
        <v>0</v>
      </c>
      <c r="W157" s="343">
        <v>0</v>
      </c>
      <c r="X157" s="343">
        <v>934</v>
      </c>
      <c r="Y157" s="343">
        <v>143</v>
      </c>
      <c r="Z157" s="343">
        <v>19</v>
      </c>
      <c r="AA157" s="343">
        <v>0</v>
      </c>
      <c r="AB157" s="343">
        <v>0</v>
      </c>
      <c r="AC157" s="343">
        <v>0</v>
      </c>
      <c r="AD157" s="343">
        <v>0</v>
      </c>
      <c r="AE157" s="343">
        <v>0</v>
      </c>
      <c r="AF157" s="343">
        <v>0</v>
      </c>
      <c r="AG157" s="343">
        <v>0</v>
      </c>
      <c r="AH157" s="343">
        <v>19</v>
      </c>
      <c r="AI157" s="343">
        <v>0</v>
      </c>
      <c r="AJ157" s="343">
        <v>0</v>
      </c>
      <c r="AK157" s="343">
        <v>0</v>
      </c>
      <c r="AL157" s="342" t="s">
        <v>1906</v>
      </c>
      <c r="AM157" s="342" t="s">
        <v>2461</v>
      </c>
      <c r="AN157" s="342" t="s">
        <v>2461</v>
      </c>
    </row>
    <row r="158" spans="1:40" ht="15.6">
      <c r="A158" s="342" t="s">
        <v>1209</v>
      </c>
      <c r="B158" s="343">
        <v>0</v>
      </c>
      <c r="C158" s="343">
        <v>0</v>
      </c>
      <c r="D158" s="343">
        <v>351</v>
      </c>
      <c r="E158" s="343">
        <v>0</v>
      </c>
      <c r="F158" s="343">
        <v>7</v>
      </c>
      <c r="G158" s="343">
        <v>0</v>
      </c>
      <c r="H158" s="343">
        <v>0</v>
      </c>
      <c r="I158" s="343">
        <v>0</v>
      </c>
      <c r="J158" s="343">
        <v>358</v>
      </c>
      <c r="K158" s="343">
        <v>0</v>
      </c>
      <c r="L158" s="343">
        <v>58</v>
      </c>
      <c r="M158" s="343">
        <v>0</v>
      </c>
      <c r="N158" s="343">
        <v>0</v>
      </c>
      <c r="O158" s="343">
        <v>0</v>
      </c>
      <c r="P158" s="343">
        <v>0</v>
      </c>
      <c r="Q158" s="343">
        <v>0</v>
      </c>
      <c r="R158" s="343">
        <v>0</v>
      </c>
      <c r="S158" s="343">
        <v>0</v>
      </c>
      <c r="T158" s="343">
        <v>0</v>
      </c>
      <c r="U158" s="343">
        <v>0</v>
      </c>
      <c r="V158" s="343">
        <v>58</v>
      </c>
      <c r="W158" s="343">
        <v>0</v>
      </c>
      <c r="X158" s="343">
        <v>416</v>
      </c>
      <c r="Y158" s="343">
        <v>0</v>
      </c>
      <c r="Z158" s="343">
        <v>0</v>
      </c>
      <c r="AA158" s="343">
        <v>0</v>
      </c>
      <c r="AB158" s="343">
        <v>0</v>
      </c>
      <c r="AC158" s="343">
        <v>0</v>
      </c>
      <c r="AD158" s="343">
        <v>0</v>
      </c>
      <c r="AE158" s="343">
        <v>0</v>
      </c>
      <c r="AF158" s="343">
        <v>0</v>
      </c>
      <c r="AG158" s="343">
        <v>0</v>
      </c>
      <c r="AH158" s="343">
        <v>0</v>
      </c>
      <c r="AI158" s="343">
        <v>0</v>
      </c>
      <c r="AJ158" s="343">
        <v>0</v>
      </c>
      <c r="AK158" s="343">
        <v>0</v>
      </c>
      <c r="AL158" s="342" t="s">
        <v>1207</v>
      </c>
      <c r="AM158" s="342" t="s">
        <v>2461</v>
      </c>
      <c r="AN158" s="342" t="s">
        <v>2461</v>
      </c>
    </row>
    <row r="159" spans="1:40" ht="15.6">
      <c r="A159" s="342" t="s">
        <v>1449</v>
      </c>
      <c r="B159" s="343">
        <v>0</v>
      </c>
      <c r="C159" s="343">
        <v>0</v>
      </c>
      <c r="D159" s="343">
        <v>1257</v>
      </c>
      <c r="E159" s="343">
        <v>0</v>
      </c>
      <c r="F159" s="343">
        <v>64</v>
      </c>
      <c r="G159" s="343">
        <v>0</v>
      </c>
      <c r="H159" s="343">
        <v>0</v>
      </c>
      <c r="I159" s="343">
        <v>0</v>
      </c>
      <c r="J159" s="343">
        <v>1321</v>
      </c>
      <c r="K159" s="343">
        <v>0</v>
      </c>
      <c r="L159" s="343">
        <v>2463</v>
      </c>
      <c r="M159" s="343">
        <v>0</v>
      </c>
      <c r="N159" s="343">
        <v>0</v>
      </c>
      <c r="O159" s="343">
        <v>0</v>
      </c>
      <c r="P159" s="343">
        <v>0</v>
      </c>
      <c r="Q159" s="343">
        <v>0</v>
      </c>
      <c r="R159" s="343">
        <v>0</v>
      </c>
      <c r="S159" s="343">
        <v>0</v>
      </c>
      <c r="T159" s="343">
        <v>0</v>
      </c>
      <c r="U159" s="343">
        <v>0</v>
      </c>
      <c r="V159" s="343">
        <v>2463</v>
      </c>
      <c r="W159" s="343">
        <v>0</v>
      </c>
      <c r="X159" s="343">
        <v>3784</v>
      </c>
      <c r="Y159" s="343">
        <v>0</v>
      </c>
      <c r="Z159" s="343">
        <v>0</v>
      </c>
      <c r="AA159" s="343">
        <v>0</v>
      </c>
      <c r="AB159" s="343">
        <v>0</v>
      </c>
      <c r="AC159" s="343">
        <v>0</v>
      </c>
      <c r="AD159" s="343">
        <v>0</v>
      </c>
      <c r="AE159" s="343">
        <v>0</v>
      </c>
      <c r="AF159" s="343">
        <v>0</v>
      </c>
      <c r="AG159" s="343">
        <v>0</v>
      </c>
      <c r="AH159" s="343">
        <v>0</v>
      </c>
      <c r="AI159" s="343">
        <v>0</v>
      </c>
      <c r="AJ159" s="343">
        <v>0</v>
      </c>
      <c r="AK159" s="343">
        <v>0</v>
      </c>
      <c r="AL159" s="342" t="s">
        <v>1447</v>
      </c>
      <c r="AM159" s="342" t="s">
        <v>2461</v>
      </c>
      <c r="AN159" s="342" t="s">
        <v>2461</v>
      </c>
    </row>
    <row r="160" spans="1:40" ht="15.6">
      <c r="A160" s="342" t="s">
        <v>1725</v>
      </c>
      <c r="B160" s="343">
        <v>471</v>
      </c>
      <c r="C160" s="343">
        <v>471</v>
      </c>
      <c r="D160" s="343">
        <v>1794</v>
      </c>
      <c r="E160" s="343">
        <v>653</v>
      </c>
      <c r="F160" s="343">
        <v>0</v>
      </c>
      <c r="G160" s="343">
        <v>0</v>
      </c>
      <c r="H160" s="343">
        <v>105</v>
      </c>
      <c r="I160" s="343">
        <v>95</v>
      </c>
      <c r="J160" s="343">
        <v>2370</v>
      </c>
      <c r="K160" s="343">
        <v>1219</v>
      </c>
      <c r="L160" s="343">
        <v>716</v>
      </c>
      <c r="M160" s="343">
        <v>0</v>
      </c>
      <c r="N160" s="343">
        <v>0</v>
      </c>
      <c r="O160" s="343">
        <v>0</v>
      </c>
      <c r="P160" s="343">
        <v>0</v>
      </c>
      <c r="Q160" s="343">
        <v>0</v>
      </c>
      <c r="R160" s="343">
        <v>0</v>
      </c>
      <c r="S160" s="343">
        <v>0</v>
      </c>
      <c r="T160" s="343">
        <v>0</v>
      </c>
      <c r="U160" s="343">
        <v>0</v>
      </c>
      <c r="V160" s="343">
        <v>716</v>
      </c>
      <c r="W160" s="343">
        <v>0</v>
      </c>
      <c r="X160" s="343">
        <v>3086</v>
      </c>
      <c r="Y160" s="343">
        <v>1219</v>
      </c>
      <c r="Z160" s="343">
        <v>2064</v>
      </c>
      <c r="AA160" s="343">
        <v>413</v>
      </c>
      <c r="AB160" s="343">
        <v>0</v>
      </c>
      <c r="AC160" s="343">
        <v>0</v>
      </c>
      <c r="AD160" s="343">
        <v>0</v>
      </c>
      <c r="AE160" s="343">
        <v>0</v>
      </c>
      <c r="AF160" s="343">
        <v>0</v>
      </c>
      <c r="AG160" s="343">
        <v>0</v>
      </c>
      <c r="AH160" s="343">
        <v>2064</v>
      </c>
      <c r="AI160" s="343">
        <v>413</v>
      </c>
      <c r="AJ160" s="343">
        <v>0</v>
      </c>
      <c r="AK160" s="343">
        <v>0</v>
      </c>
      <c r="AL160" s="342" t="s">
        <v>1723</v>
      </c>
      <c r="AM160" s="342" t="s">
        <v>2461</v>
      </c>
      <c r="AN160" s="342" t="s">
        <v>2461</v>
      </c>
    </row>
    <row r="161" spans="1:40" ht="15.6">
      <c r="A161" s="342" t="s">
        <v>1833</v>
      </c>
      <c r="B161" s="343">
        <v>0</v>
      </c>
      <c r="C161" s="343">
        <v>0</v>
      </c>
      <c r="D161" s="343">
        <v>2802</v>
      </c>
      <c r="E161" s="343">
        <v>458</v>
      </c>
      <c r="F161" s="343">
        <v>58</v>
      </c>
      <c r="G161" s="343">
        <v>0</v>
      </c>
      <c r="H161" s="343">
        <v>0</v>
      </c>
      <c r="I161" s="343">
        <v>0</v>
      </c>
      <c r="J161" s="343">
        <v>2860</v>
      </c>
      <c r="K161" s="343">
        <v>458</v>
      </c>
      <c r="L161" s="343">
        <v>394</v>
      </c>
      <c r="M161" s="343">
        <v>0</v>
      </c>
      <c r="N161" s="343">
        <v>0</v>
      </c>
      <c r="O161" s="343">
        <v>0</v>
      </c>
      <c r="P161" s="343">
        <v>443</v>
      </c>
      <c r="Q161" s="343">
        <v>0</v>
      </c>
      <c r="R161" s="343">
        <v>0</v>
      </c>
      <c r="S161" s="343">
        <v>0</v>
      </c>
      <c r="T161" s="343">
        <v>0</v>
      </c>
      <c r="U161" s="343">
        <v>0</v>
      </c>
      <c r="V161" s="343">
        <v>837</v>
      </c>
      <c r="W161" s="343">
        <v>0</v>
      </c>
      <c r="X161" s="343">
        <v>3697</v>
      </c>
      <c r="Y161" s="343">
        <v>458</v>
      </c>
      <c r="Z161" s="343">
        <v>131</v>
      </c>
      <c r="AA161" s="343">
        <v>131</v>
      </c>
      <c r="AB161" s="343">
        <v>0</v>
      </c>
      <c r="AC161" s="343">
        <v>0</v>
      </c>
      <c r="AD161" s="343">
        <v>0</v>
      </c>
      <c r="AE161" s="343">
        <v>0</v>
      </c>
      <c r="AF161" s="343">
        <v>0</v>
      </c>
      <c r="AG161" s="343">
        <v>0</v>
      </c>
      <c r="AH161" s="343">
        <v>131</v>
      </c>
      <c r="AI161" s="343">
        <v>131</v>
      </c>
      <c r="AJ161" s="343">
        <v>0</v>
      </c>
      <c r="AK161" s="343">
        <v>0</v>
      </c>
      <c r="AL161" s="342" t="s">
        <v>1831</v>
      </c>
      <c r="AM161" s="342" t="s">
        <v>2461</v>
      </c>
      <c r="AN161" s="342" t="s">
        <v>2461</v>
      </c>
    </row>
    <row r="162" spans="1:40" ht="15.6">
      <c r="A162" s="342" t="s">
        <v>2034</v>
      </c>
      <c r="B162" s="343">
        <v>934</v>
      </c>
      <c r="C162" s="343">
        <v>934</v>
      </c>
      <c r="D162" s="343">
        <v>485</v>
      </c>
      <c r="E162" s="343">
        <v>431</v>
      </c>
      <c r="F162" s="343">
        <v>745</v>
      </c>
      <c r="G162" s="343">
        <v>105</v>
      </c>
      <c r="H162" s="343">
        <v>14</v>
      </c>
      <c r="I162" s="343">
        <v>14</v>
      </c>
      <c r="J162" s="343">
        <v>2178</v>
      </c>
      <c r="K162" s="343">
        <v>1484</v>
      </c>
      <c r="L162" s="343">
        <v>148</v>
      </c>
      <c r="M162" s="343">
        <v>0</v>
      </c>
      <c r="N162" s="343">
        <v>0</v>
      </c>
      <c r="O162" s="343">
        <v>0</v>
      </c>
      <c r="P162" s="343">
        <v>0</v>
      </c>
      <c r="Q162" s="343">
        <v>0</v>
      </c>
      <c r="R162" s="343">
        <v>0</v>
      </c>
      <c r="S162" s="343">
        <v>0</v>
      </c>
      <c r="T162" s="343">
        <v>0</v>
      </c>
      <c r="U162" s="343">
        <v>0</v>
      </c>
      <c r="V162" s="343">
        <v>148</v>
      </c>
      <c r="W162" s="343">
        <v>0</v>
      </c>
      <c r="X162" s="343">
        <v>2326</v>
      </c>
      <c r="Y162" s="343">
        <v>1484</v>
      </c>
      <c r="Z162" s="343">
        <v>1850</v>
      </c>
      <c r="AA162" s="343">
        <v>314</v>
      </c>
      <c r="AB162" s="343">
        <v>0</v>
      </c>
      <c r="AC162" s="343">
        <v>0</v>
      </c>
      <c r="AD162" s="343">
        <v>0</v>
      </c>
      <c r="AE162" s="343">
        <v>0</v>
      </c>
      <c r="AF162" s="343">
        <v>0</v>
      </c>
      <c r="AG162" s="343">
        <v>0</v>
      </c>
      <c r="AH162" s="343">
        <v>1850</v>
      </c>
      <c r="AI162" s="343">
        <v>314</v>
      </c>
      <c r="AJ162" s="343">
        <v>0</v>
      </c>
      <c r="AK162" s="343">
        <v>0</v>
      </c>
      <c r="AL162" s="342" t="s">
        <v>2032</v>
      </c>
      <c r="AM162" s="342" t="s">
        <v>2461</v>
      </c>
      <c r="AN162" s="342" t="s">
        <v>2461</v>
      </c>
    </row>
    <row r="163" spans="1:40" ht="15.6">
      <c r="A163" s="342" t="s">
        <v>2037</v>
      </c>
      <c r="B163" s="343">
        <v>0</v>
      </c>
      <c r="C163" s="343">
        <v>0</v>
      </c>
      <c r="D163" s="343">
        <v>1063</v>
      </c>
      <c r="E163" s="343">
        <v>915</v>
      </c>
      <c r="F163" s="343">
        <v>612</v>
      </c>
      <c r="G163" s="343">
        <v>19</v>
      </c>
      <c r="H163" s="343">
        <v>132</v>
      </c>
      <c r="I163" s="343">
        <v>132</v>
      </c>
      <c r="J163" s="343">
        <v>1807</v>
      </c>
      <c r="K163" s="343">
        <v>1066</v>
      </c>
      <c r="L163" s="343">
        <v>271</v>
      </c>
      <c r="M163" s="343">
        <v>0</v>
      </c>
      <c r="N163" s="343">
        <v>0</v>
      </c>
      <c r="O163" s="343">
        <v>0</v>
      </c>
      <c r="P163" s="343">
        <v>0</v>
      </c>
      <c r="Q163" s="343">
        <v>0</v>
      </c>
      <c r="R163" s="343">
        <v>0</v>
      </c>
      <c r="S163" s="343">
        <v>0</v>
      </c>
      <c r="T163" s="343">
        <v>0</v>
      </c>
      <c r="U163" s="343">
        <v>0</v>
      </c>
      <c r="V163" s="343">
        <v>271</v>
      </c>
      <c r="W163" s="343">
        <v>0</v>
      </c>
      <c r="X163" s="343">
        <v>2078</v>
      </c>
      <c r="Y163" s="343">
        <v>1066</v>
      </c>
      <c r="Z163" s="343">
        <v>506</v>
      </c>
      <c r="AA163" s="343">
        <v>496</v>
      </c>
      <c r="AB163" s="343">
        <v>0</v>
      </c>
      <c r="AC163" s="343">
        <v>0</v>
      </c>
      <c r="AD163" s="343">
        <v>0</v>
      </c>
      <c r="AE163" s="343">
        <v>0</v>
      </c>
      <c r="AF163" s="343">
        <v>0</v>
      </c>
      <c r="AG163" s="343">
        <v>0</v>
      </c>
      <c r="AH163" s="343">
        <v>506</v>
      </c>
      <c r="AI163" s="343">
        <v>496</v>
      </c>
      <c r="AJ163" s="343">
        <v>0</v>
      </c>
      <c r="AK163" s="343">
        <v>0</v>
      </c>
      <c r="AL163" s="342" t="s">
        <v>2035</v>
      </c>
      <c r="AM163" s="342" t="s">
        <v>2461</v>
      </c>
      <c r="AN163" s="342" t="s">
        <v>2461</v>
      </c>
    </row>
    <row r="164" spans="1:40" ht="15.6">
      <c r="A164" s="342" t="s">
        <v>2259</v>
      </c>
      <c r="B164" s="343">
        <v>0</v>
      </c>
      <c r="C164" s="343">
        <v>0</v>
      </c>
      <c r="D164" s="343">
        <v>-348</v>
      </c>
      <c r="E164" s="343">
        <v>-348</v>
      </c>
      <c r="F164" s="343">
        <v>41</v>
      </c>
      <c r="G164" s="343">
        <v>0</v>
      </c>
      <c r="H164" s="343">
        <v>39</v>
      </c>
      <c r="I164" s="343">
        <v>0</v>
      </c>
      <c r="J164" s="343">
        <v>-268</v>
      </c>
      <c r="K164" s="343">
        <v>-348</v>
      </c>
      <c r="L164" s="343">
        <v>1211</v>
      </c>
      <c r="M164" s="343">
        <v>0</v>
      </c>
      <c r="N164" s="343">
        <v>0</v>
      </c>
      <c r="O164" s="343">
        <v>0</v>
      </c>
      <c r="P164" s="343">
        <v>0</v>
      </c>
      <c r="Q164" s="343">
        <v>0</v>
      </c>
      <c r="R164" s="343">
        <v>0</v>
      </c>
      <c r="S164" s="343">
        <v>0</v>
      </c>
      <c r="T164" s="343">
        <v>0</v>
      </c>
      <c r="U164" s="343">
        <v>0</v>
      </c>
      <c r="V164" s="343">
        <v>1211</v>
      </c>
      <c r="W164" s="343">
        <v>0</v>
      </c>
      <c r="X164" s="343">
        <v>943</v>
      </c>
      <c r="Y164" s="343">
        <v>-348</v>
      </c>
      <c r="Z164" s="343">
        <v>0</v>
      </c>
      <c r="AA164" s="343">
        <v>0</v>
      </c>
      <c r="AB164" s="343">
        <v>0</v>
      </c>
      <c r="AC164" s="343">
        <v>0</v>
      </c>
      <c r="AD164" s="343">
        <v>245</v>
      </c>
      <c r="AE164" s="343">
        <v>0</v>
      </c>
      <c r="AF164" s="343">
        <v>0</v>
      </c>
      <c r="AG164" s="343">
        <v>0</v>
      </c>
      <c r="AH164" s="343">
        <v>245</v>
      </c>
      <c r="AI164" s="343">
        <v>0</v>
      </c>
      <c r="AJ164" s="343">
        <v>0</v>
      </c>
      <c r="AK164" s="343">
        <v>0</v>
      </c>
      <c r="AL164" s="342" t="s">
        <v>2257</v>
      </c>
      <c r="AM164" s="342" t="s">
        <v>2461</v>
      </c>
      <c r="AN164" s="342" t="s">
        <v>2461</v>
      </c>
    </row>
    <row r="165" spans="1:40" ht="15.6">
      <c r="A165" s="342" t="s">
        <v>1224</v>
      </c>
      <c r="B165" s="343">
        <v>780</v>
      </c>
      <c r="C165" s="343">
        <v>0</v>
      </c>
      <c r="D165" s="343">
        <v>62</v>
      </c>
      <c r="E165" s="343">
        <v>0</v>
      </c>
      <c r="F165" s="343">
        <v>455</v>
      </c>
      <c r="G165" s="343">
        <v>0</v>
      </c>
      <c r="H165" s="343">
        <v>40</v>
      </c>
      <c r="I165" s="343">
        <v>0</v>
      </c>
      <c r="J165" s="343">
        <v>1337</v>
      </c>
      <c r="K165" s="343">
        <v>0</v>
      </c>
      <c r="L165" s="343">
        <v>1507</v>
      </c>
      <c r="M165" s="343">
        <v>0</v>
      </c>
      <c r="N165" s="343">
        <v>0</v>
      </c>
      <c r="O165" s="343">
        <v>0</v>
      </c>
      <c r="P165" s="343">
        <v>595</v>
      </c>
      <c r="Q165" s="343">
        <v>0</v>
      </c>
      <c r="R165" s="343">
        <v>0</v>
      </c>
      <c r="S165" s="343">
        <v>0</v>
      </c>
      <c r="T165" s="343">
        <v>0</v>
      </c>
      <c r="U165" s="343">
        <v>0</v>
      </c>
      <c r="V165" s="343">
        <v>2102</v>
      </c>
      <c r="W165" s="343">
        <v>0</v>
      </c>
      <c r="X165" s="343">
        <v>3439</v>
      </c>
      <c r="Y165" s="343">
        <v>0</v>
      </c>
      <c r="Z165" s="343">
        <v>0</v>
      </c>
      <c r="AA165" s="343">
        <v>0</v>
      </c>
      <c r="AB165" s="343">
        <v>0</v>
      </c>
      <c r="AC165" s="343">
        <v>0</v>
      </c>
      <c r="AD165" s="343">
        <v>0</v>
      </c>
      <c r="AE165" s="343">
        <v>0</v>
      </c>
      <c r="AF165" s="343">
        <v>0</v>
      </c>
      <c r="AG165" s="343">
        <v>0</v>
      </c>
      <c r="AH165" s="343">
        <v>0</v>
      </c>
      <c r="AI165" s="343">
        <v>0</v>
      </c>
      <c r="AJ165" s="343">
        <v>0</v>
      </c>
      <c r="AK165" s="343">
        <v>0</v>
      </c>
      <c r="AL165" s="342" t="s">
        <v>1222</v>
      </c>
      <c r="AM165" s="342" t="s">
        <v>2461</v>
      </c>
      <c r="AN165" s="342" t="s">
        <v>2461</v>
      </c>
    </row>
    <row r="166" spans="1:40" ht="15.6">
      <c r="A166" s="342" t="s">
        <v>1239</v>
      </c>
      <c r="B166" s="343">
        <v>5</v>
      </c>
      <c r="C166" s="343">
        <v>0</v>
      </c>
      <c r="D166" s="343">
        <v>540</v>
      </c>
      <c r="E166" s="343">
        <v>0</v>
      </c>
      <c r="F166" s="343">
        <v>67</v>
      </c>
      <c r="G166" s="343">
        <v>0</v>
      </c>
      <c r="H166" s="343">
        <v>156</v>
      </c>
      <c r="I166" s="343">
        <v>0</v>
      </c>
      <c r="J166" s="343">
        <v>768</v>
      </c>
      <c r="K166" s="343">
        <v>0</v>
      </c>
      <c r="L166" s="343">
        <v>1691</v>
      </c>
      <c r="M166" s="343">
        <v>0</v>
      </c>
      <c r="N166" s="343">
        <v>0</v>
      </c>
      <c r="O166" s="343">
        <v>0</v>
      </c>
      <c r="P166" s="343">
        <v>0</v>
      </c>
      <c r="Q166" s="343">
        <v>0</v>
      </c>
      <c r="R166" s="343">
        <v>0</v>
      </c>
      <c r="S166" s="343">
        <v>0</v>
      </c>
      <c r="T166" s="343">
        <v>0</v>
      </c>
      <c r="U166" s="343">
        <v>0</v>
      </c>
      <c r="V166" s="343">
        <v>1691</v>
      </c>
      <c r="W166" s="343">
        <v>0</v>
      </c>
      <c r="X166" s="343">
        <v>2459</v>
      </c>
      <c r="Y166" s="343">
        <v>0</v>
      </c>
      <c r="Z166" s="343">
        <v>0</v>
      </c>
      <c r="AA166" s="343">
        <v>0</v>
      </c>
      <c r="AB166" s="343">
        <v>0</v>
      </c>
      <c r="AC166" s="343">
        <v>0</v>
      </c>
      <c r="AD166" s="343">
        <v>176</v>
      </c>
      <c r="AE166" s="343">
        <v>0</v>
      </c>
      <c r="AF166" s="343">
        <v>0</v>
      </c>
      <c r="AG166" s="343">
        <v>0</v>
      </c>
      <c r="AH166" s="343">
        <v>176</v>
      </c>
      <c r="AI166" s="343">
        <v>0</v>
      </c>
      <c r="AJ166" s="343">
        <v>0</v>
      </c>
      <c r="AK166" s="343">
        <v>0</v>
      </c>
      <c r="AL166" s="342" t="s">
        <v>1237</v>
      </c>
      <c r="AM166" s="342" t="s">
        <v>2461</v>
      </c>
      <c r="AN166" s="342" t="s">
        <v>2461</v>
      </c>
    </row>
    <row r="167" spans="1:40" ht="15.6">
      <c r="A167" s="342" t="s">
        <v>1543</v>
      </c>
      <c r="B167" s="343">
        <v>20</v>
      </c>
      <c r="C167" s="343">
        <v>20</v>
      </c>
      <c r="D167" s="343">
        <v>2326</v>
      </c>
      <c r="E167" s="343">
        <v>1374</v>
      </c>
      <c r="F167" s="343">
        <v>60</v>
      </c>
      <c r="G167" s="343">
        <v>0</v>
      </c>
      <c r="H167" s="343">
        <v>0</v>
      </c>
      <c r="I167" s="343">
        <v>0</v>
      </c>
      <c r="J167" s="343">
        <v>2406</v>
      </c>
      <c r="K167" s="343">
        <v>1394</v>
      </c>
      <c r="L167" s="343">
        <v>388</v>
      </c>
      <c r="M167" s="343">
        <v>0</v>
      </c>
      <c r="N167" s="343">
        <v>0</v>
      </c>
      <c r="O167" s="343">
        <v>0</v>
      </c>
      <c r="P167" s="343">
        <v>0</v>
      </c>
      <c r="Q167" s="343">
        <v>0</v>
      </c>
      <c r="R167" s="343">
        <v>0</v>
      </c>
      <c r="S167" s="343">
        <v>0</v>
      </c>
      <c r="T167" s="343">
        <v>0</v>
      </c>
      <c r="U167" s="343">
        <v>0</v>
      </c>
      <c r="V167" s="343">
        <v>388</v>
      </c>
      <c r="W167" s="343">
        <v>0</v>
      </c>
      <c r="X167" s="343">
        <v>2794</v>
      </c>
      <c r="Y167" s="343">
        <v>1394</v>
      </c>
      <c r="Z167" s="343">
        <v>856</v>
      </c>
      <c r="AA167" s="343">
        <v>280</v>
      </c>
      <c r="AB167" s="343">
        <v>0</v>
      </c>
      <c r="AC167" s="343">
        <v>0</v>
      </c>
      <c r="AD167" s="343">
        <v>10</v>
      </c>
      <c r="AE167" s="343">
        <v>0</v>
      </c>
      <c r="AF167" s="343">
        <v>0</v>
      </c>
      <c r="AG167" s="343">
        <v>0</v>
      </c>
      <c r="AH167" s="343">
        <v>866</v>
      </c>
      <c r="AI167" s="343">
        <v>280</v>
      </c>
      <c r="AJ167" s="343">
        <v>0</v>
      </c>
      <c r="AK167" s="343">
        <v>0</v>
      </c>
      <c r="AL167" s="342" t="s">
        <v>1541</v>
      </c>
      <c r="AM167" s="342" t="s">
        <v>2461</v>
      </c>
      <c r="AN167" s="342" t="s">
        <v>2461</v>
      </c>
    </row>
    <row r="168" spans="1:40" ht="15.6">
      <c r="A168" s="342" t="s">
        <v>1666</v>
      </c>
      <c r="B168" s="343">
        <v>0</v>
      </c>
      <c r="C168" s="343">
        <v>0</v>
      </c>
      <c r="D168" s="343">
        <v>3611</v>
      </c>
      <c r="E168" s="343">
        <v>0</v>
      </c>
      <c r="F168" s="343">
        <v>848</v>
      </c>
      <c r="G168" s="343">
        <v>0</v>
      </c>
      <c r="H168" s="343">
        <v>0</v>
      </c>
      <c r="I168" s="343">
        <v>0</v>
      </c>
      <c r="J168" s="343">
        <v>4459</v>
      </c>
      <c r="K168" s="343">
        <v>0</v>
      </c>
      <c r="L168" s="343">
        <v>525</v>
      </c>
      <c r="M168" s="343">
        <v>0</v>
      </c>
      <c r="N168" s="343">
        <v>0</v>
      </c>
      <c r="O168" s="343">
        <v>0</v>
      </c>
      <c r="P168" s="343">
        <v>0</v>
      </c>
      <c r="Q168" s="343">
        <v>0</v>
      </c>
      <c r="R168" s="343">
        <v>0</v>
      </c>
      <c r="S168" s="343">
        <v>0</v>
      </c>
      <c r="T168" s="343">
        <v>0</v>
      </c>
      <c r="U168" s="343">
        <v>0</v>
      </c>
      <c r="V168" s="343">
        <v>525</v>
      </c>
      <c r="W168" s="343">
        <v>0</v>
      </c>
      <c r="X168" s="343">
        <v>4984</v>
      </c>
      <c r="Y168" s="343">
        <v>0</v>
      </c>
      <c r="Z168" s="343">
        <v>1828</v>
      </c>
      <c r="AA168" s="343">
        <v>0</v>
      </c>
      <c r="AB168" s="343">
        <v>0</v>
      </c>
      <c r="AC168" s="343">
        <v>0</v>
      </c>
      <c r="AD168" s="343">
        <v>90</v>
      </c>
      <c r="AE168" s="343">
        <v>0</v>
      </c>
      <c r="AF168" s="343">
        <v>0</v>
      </c>
      <c r="AG168" s="343">
        <v>0</v>
      </c>
      <c r="AH168" s="343">
        <v>1918</v>
      </c>
      <c r="AI168" s="343">
        <v>0</v>
      </c>
      <c r="AJ168" s="343">
        <v>0</v>
      </c>
      <c r="AK168" s="343">
        <v>0</v>
      </c>
      <c r="AL168" s="342" t="s">
        <v>1664</v>
      </c>
      <c r="AM168" s="342" t="s">
        <v>2461</v>
      </c>
      <c r="AN168" s="342" t="s">
        <v>2461</v>
      </c>
    </row>
    <row r="169" spans="1:40" ht="15.6">
      <c r="A169" s="342" t="s">
        <v>1842</v>
      </c>
      <c r="B169" s="343">
        <v>0</v>
      </c>
      <c r="C169" s="343">
        <v>0</v>
      </c>
      <c r="D169" s="343">
        <v>935</v>
      </c>
      <c r="E169" s="343">
        <v>0</v>
      </c>
      <c r="F169" s="343">
        <v>52</v>
      </c>
      <c r="G169" s="343">
        <v>0</v>
      </c>
      <c r="H169" s="343">
        <v>0</v>
      </c>
      <c r="I169" s="343">
        <v>0</v>
      </c>
      <c r="J169" s="343">
        <v>987</v>
      </c>
      <c r="K169" s="343">
        <v>0</v>
      </c>
      <c r="L169" s="343">
        <v>278</v>
      </c>
      <c r="M169" s="343">
        <v>0</v>
      </c>
      <c r="N169" s="343">
        <v>0</v>
      </c>
      <c r="O169" s="343">
        <v>0</v>
      </c>
      <c r="P169" s="343">
        <v>0</v>
      </c>
      <c r="Q169" s="343">
        <v>0</v>
      </c>
      <c r="R169" s="343">
        <v>0</v>
      </c>
      <c r="S169" s="343">
        <v>0</v>
      </c>
      <c r="T169" s="343">
        <v>0</v>
      </c>
      <c r="U169" s="343">
        <v>0</v>
      </c>
      <c r="V169" s="343">
        <v>278</v>
      </c>
      <c r="W169" s="343">
        <v>0</v>
      </c>
      <c r="X169" s="343">
        <v>1265</v>
      </c>
      <c r="Y169" s="343">
        <v>0</v>
      </c>
      <c r="Z169" s="343">
        <v>17</v>
      </c>
      <c r="AA169" s="343">
        <v>0</v>
      </c>
      <c r="AB169" s="343">
        <v>0</v>
      </c>
      <c r="AC169" s="343">
        <v>0</v>
      </c>
      <c r="AD169" s="343">
        <v>24</v>
      </c>
      <c r="AE169" s="343">
        <v>0</v>
      </c>
      <c r="AF169" s="343">
        <v>0</v>
      </c>
      <c r="AG169" s="343">
        <v>0</v>
      </c>
      <c r="AH169" s="343">
        <v>41</v>
      </c>
      <c r="AI169" s="343">
        <v>0</v>
      </c>
      <c r="AJ169" s="343">
        <v>0</v>
      </c>
      <c r="AK169" s="343">
        <v>0</v>
      </c>
      <c r="AL169" s="342" t="s">
        <v>1840</v>
      </c>
      <c r="AM169" s="342" t="s">
        <v>2461</v>
      </c>
      <c r="AN169" s="342" t="s">
        <v>2461</v>
      </c>
    </row>
    <row r="170" spans="1:40" ht="15.6">
      <c r="A170" s="342" t="s">
        <v>1890</v>
      </c>
      <c r="B170" s="343">
        <v>2324</v>
      </c>
      <c r="C170" s="343">
        <v>1610</v>
      </c>
      <c r="D170" s="343">
        <v>2522</v>
      </c>
      <c r="E170" s="343">
        <v>1007</v>
      </c>
      <c r="F170" s="343">
        <v>83</v>
      </c>
      <c r="G170" s="343">
        <v>0</v>
      </c>
      <c r="H170" s="343">
        <v>178</v>
      </c>
      <c r="I170" s="343">
        <v>6</v>
      </c>
      <c r="J170" s="343">
        <v>5107</v>
      </c>
      <c r="K170" s="343">
        <v>2623</v>
      </c>
      <c r="L170" s="343">
        <v>0</v>
      </c>
      <c r="M170" s="343">
        <v>0</v>
      </c>
      <c r="N170" s="343">
        <v>0</v>
      </c>
      <c r="O170" s="343">
        <v>0</v>
      </c>
      <c r="P170" s="343">
        <v>0</v>
      </c>
      <c r="Q170" s="343">
        <v>0</v>
      </c>
      <c r="R170" s="343">
        <v>0</v>
      </c>
      <c r="S170" s="343">
        <v>0</v>
      </c>
      <c r="T170" s="343">
        <v>0</v>
      </c>
      <c r="U170" s="343">
        <v>0</v>
      </c>
      <c r="V170" s="343">
        <v>0</v>
      </c>
      <c r="W170" s="343">
        <v>0</v>
      </c>
      <c r="X170" s="343">
        <v>5107</v>
      </c>
      <c r="Y170" s="343">
        <v>2623</v>
      </c>
      <c r="Z170" s="343">
        <v>1607</v>
      </c>
      <c r="AA170" s="343">
        <v>1592</v>
      </c>
      <c r="AB170" s="343">
        <v>0</v>
      </c>
      <c r="AC170" s="343">
        <v>0</v>
      </c>
      <c r="AD170" s="343">
        <v>6</v>
      </c>
      <c r="AE170" s="343">
        <v>6</v>
      </c>
      <c r="AF170" s="343">
        <v>0</v>
      </c>
      <c r="AG170" s="343">
        <v>0</v>
      </c>
      <c r="AH170" s="343">
        <v>1613</v>
      </c>
      <c r="AI170" s="343">
        <v>1598</v>
      </c>
      <c r="AJ170" s="343">
        <v>0</v>
      </c>
      <c r="AK170" s="343">
        <v>0</v>
      </c>
      <c r="AL170" s="342" t="s">
        <v>1888</v>
      </c>
      <c r="AM170" s="342" t="s">
        <v>2461</v>
      </c>
      <c r="AN170" s="342" t="s">
        <v>2461</v>
      </c>
    </row>
    <row r="171" spans="1:40" ht="15.6">
      <c r="A171" s="342" t="s">
        <v>2040</v>
      </c>
      <c r="B171" s="343">
        <v>146</v>
      </c>
      <c r="C171" s="343">
        <v>0</v>
      </c>
      <c r="D171" s="343">
        <v>563</v>
      </c>
      <c r="E171" s="343">
        <v>0</v>
      </c>
      <c r="F171" s="343">
        <v>406</v>
      </c>
      <c r="G171" s="343">
        <v>0</v>
      </c>
      <c r="H171" s="343">
        <v>228</v>
      </c>
      <c r="I171" s="343">
        <v>0</v>
      </c>
      <c r="J171" s="343">
        <v>1343</v>
      </c>
      <c r="K171" s="343">
        <v>0</v>
      </c>
      <c r="L171" s="343">
        <v>405</v>
      </c>
      <c r="M171" s="343">
        <v>0</v>
      </c>
      <c r="N171" s="343">
        <v>0</v>
      </c>
      <c r="O171" s="343">
        <v>0</v>
      </c>
      <c r="P171" s="343">
        <v>0</v>
      </c>
      <c r="Q171" s="343">
        <v>0</v>
      </c>
      <c r="R171" s="343">
        <v>0</v>
      </c>
      <c r="S171" s="343">
        <v>0</v>
      </c>
      <c r="T171" s="343">
        <v>0</v>
      </c>
      <c r="U171" s="343">
        <v>0</v>
      </c>
      <c r="V171" s="343">
        <v>405</v>
      </c>
      <c r="W171" s="343">
        <v>0</v>
      </c>
      <c r="X171" s="343">
        <v>1748</v>
      </c>
      <c r="Y171" s="343">
        <v>0</v>
      </c>
      <c r="Z171" s="343">
        <v>0</v>
      </c>
      <c r="AA171" s="343">
        <v>0</v>
      </c>
      <c r="AB171" s="343">
        <v>0</v>
      </c>
      <c r="AC171" s="343">
        <v>0</v>
      </c>
      <c r="AD171" s="343">
        <v>8025</v>
      </c>
      <c r="AE171" s="343">
        <v>0</v>
      </c>
      <c r="AF171" s="343">
        <v>0</v>
      </c>
      <c r="AG171" s="343">
        <v>0</v>
      </c>
      <c r="AH171" s="343">
        <v>8025</v>
      </c>
      <c r="AI171" s="343">
        <v>0</v>
      </c>
      <c r="AJ171" s="343">
        <v>0</v>
      </c>
      <c r="AK171" s="343">
        <v>0</v>
      </c>
      <c r="AL171" s="342" t="s">
        <v>2038</v>
      </c>
      <c r="AM171" s="342" t="s">
        <v>2461</v>
      </c>
      <c r="AN171" s="342" t="s">
        <v>2461</v>
      </c>
    </row>
    <row r="172" spans="1:40" ht="15.6">
      <c r="A172" s="342" t="s">
        <v>1135</v>
      </c>
      <c r="B172" s="343">
        <v>482</v>
      </c>
      <c r="C172" s="343">
        <v>482</v>
      </c>
      <c r="D172" s="343">
        <v>4397</v>
      </c>
      <c r="E172" s="343">
        <v>3592</v>
      </c>
      <c r="F172" s="343">
        <v>224</v>
      </c>
      <c r="G172" s="343">
        <v>3</v>
      </c>
      <c r="H172" s="343">
        <v>0</v>
      </c>
      <c r="I172" s="343">
        <v>0</v>
      </c>
      <c r="J172" s="343">
        <v>5103</v>
      </c>
      <c r="K172" s="343">
        <v>4077</v>
      </c>
      <c r="L172" s="343">
        <v>179</v>
      </c>
      <c r="M172" s="343">
        <v>0</v>
      </c>
      <c r="N172" s="343">
        <v>0</v>
      </c>
      <c r="O172" s="343">
        <v>0</v>
      </c>
      <c r="P172" s="343">
        <v>0</v>
      </c>
      <c r="Q172" s="343">
        <v>0</v>
      </c>
      <c r="R172" s="343">
        <v>0</v>
      </c>
      <c r="S172" s="343">
        <v>0</v>
      </c>
      <c r="T172" s="343">
        <v>0</v>
      </c>
      <c r="U172" s="343">
        <v>0</v>
      </c>
      <c r="V172" s="343">
        <v>179</v>
      </c>
      <c r="W172" s="343">
        <v>0</v>
      </c>
      <c r="X172" s="343">
        <v>5282</v>
      </c>
      <c r="Y172" s="343">
        <v>4077</v>
      </c>
      <c r="Z172" s="343">
        <v>335</v>
      </c>
      <c r="AA172" s="343">
        <v>335</v>
      </c>
      <c r="AB172" s="343">
        <v>0</v>
      </c>
      <c r="AC172" s="343">
        <v>0</v>
      </c>
      <c r="AD172" s="343">
        <v>0</v>
      </c>
      <c r="AE172" s="343">
        <v>0</v>
      </c>
      <c r="AF172" s="343">
        <v>0</v>
      </c>
      <c r="AG172" s="343">
        <v>0</v>
      </c>
      <c r="AH172" s="343">
        <v>335</v>
      </c>
      <c r="AI172" s="343">
        <v>335</v>
      </c>
      <c r="AJ172" s="343">
        <v>0</v>
      </c>
      <c r="AK172" s="343">
        <v>0</v>
      </c>
      <c r="AL172" s="342" t="s">
        <v>1133</v>
      </c>
      <c r="AM172" s="342" t="s">
        <v>2461</v>
      </c>
      <c r="AN172" s="342" t="s">
        <v>2461</v>
      </c>
    </row>
    <row r="173" spans="1:40" ht="15.6">
      <c r="A173" s="342" t="s">
        <v>1169</v>
      </c>
      <c r="B173" s="343">
        <v>12</v>
      </c>
      <c r="C173" s="343">
        <v>0</v>
      </c>
      <c r="D173" s="343">
        <v>2005</v>
      </c>
      <c r="E173" s="343">
        <v>1298</v>
      </c>
      <c r="F173" s="343">
        <v>365</v>
      </c>
      <c r="G173" s="343">
        <v>16</v>
      </c>
      <c r="H173" s="343">
        <v>50</v>
      </c>
      <c r="I173" s="343">
        <v>15</v>
      </c>
      <c r="J173" s="343">
        <v>2432</v>
      </c>
      <c r="K173" s="343">
        <v>1329</v>
      </c>
      <c r="L173" s="343">
        <v>208</v>
      </c>
      <c r="M173" s="343">
        <v>0</v>
      </c>
      <c r="N173" s="343">
        <v>0</v>
      </c>
      <c r="O173" s="343">
        <v>0</v>
      </c>
      <c r="P173" s="343">
        <v>0</v>
      </c>
      <c r="Q173" s="343">
        <v>0</v>
      </c>
      <c r="R173" s="343">
        <v>0</v>
      </c>
      <c r="S173" s="343">
        <v>0</v>
      </c>
      <c r="T173" s="343">
        <v>0</v>
      </c>
      <c r="U173" s="343">
        <v>0</v>
      </c>
      <c r="V173" s="343">
        <v>208</v>
      </c>
      <c r="W173" s="343">
        <v>0</v>
      </c>
      <c r="X173" s="343">
        <v>2640</v>
      </c>
      <c r="Y173" s="343">
        <v>1329</v>
      </c>
      <c r="Z173" s="343">
        <v>628</v>
      </c>
      <c r="AA173" s="343">
        <v>548</v>
      </c>
      <c r="AB173" s="343">
        <v>0</v>
      </c>
      <c r="AC173" s="343">
        <v>0</v>
      </c>
      <c r="AD173" s="343">
        <v>11</v>
      </c>
      <c r="AE173" s="343">
        <v>0</v>
      </c>
      <c r="AF173" s="343">
        <v>0</v>
      </c>
      <c r="AG173" s="343">
        <v>0</v>
      </c>
      <c r="AH173" s="343">
        <v>639</v>
      </c>
      <c r="AI173" s="343">
        <v>548</v>
      </c>
      <c r="AJ173" s="343">
        <v>0</v>
      </c>
      <c r="AK173" s="343">
        <v>0</v>
      </c>
      <c r="AL173" s="342" t="s">
        <v>1167</v>
      </c>
      <c r="AM173" s="342" t="s">
        <v>2461</v>
      </c>
      <c r="AN173" s="342" t="s">
        <v>2461</v>
      </c>
    </row>
    <row r="174" spans="1:40" ht="15.6">
      <c r="A174" s="342" t="s">
        <v>1251</v>
      </c>
      <c r="B174" s="343">
        <v>555</v>
      </c>
      <c r="C174" s="343">
        <v>555</v>
      </c>
      <c r="D174" s="343">
        <v>1390</v>
      </c>
      <c r="E174" s="343">
        <v>1157</v>
      </c>
      <c r="F174" s="343">
        <v>42</v>
      </c>
      <c r="G174" s="343">
        <v>0</v>
      </c>
      <c r="H174" s="343">
        <v>0</v>
      </c>
      <c r="I174" s="343">
        <v>0</v>
      </c>
      <c r="J174" s="343">
        <v>1987</v>
      </c>
      <c r="K174" s="343">
        <v>1712</v>
      </c>
      <c r="L174" s="343">
        <v>463</v>
      </c>
      <c r="M174" s="343">
        <v>226</v>
      </c>
      <c r="N174" s="343">
        <v>0</v>
      </c>
      <c r="O174" s="343">
        <v>0</v>
      </c>
      <c r="P174" s="343">
        <v>0</v>
      </c>
      <c r="Q174" s="343">
        <v>0</v>
      </c>
      <c r="R174" s="343">
        <v>0</v>
      </c>
      <c r="S174" s="343">
        <v>0</v>
      </c>
      <c r="T174" s="343">
        <v>0</v>
      </c>
      <c r="U174" s="343">
        <v>0</v>
      </c>
      <c r="V174" s="343">
        <v>463</v>
      </c>
      <c r="W174" s="343">
        <v>226</v>
      </c>
      <c r="X174" s="343">
        <v>2450</v>
      </c>
      <c r="Y174" s="343">
        <v>1712</v>
      </c>
      <c r="Z174" s="343">
        <v>392</v>
      </c>
      <c r="AA174" s="343">
        <v>390</v>
      </c>
      <c r="AB174" s="343">
        <v>0</v>
      </c>
      <c r="AC174" s="343">
        <v>0</v>
      </c>
      <c r="AD174" s="343">
        <v>13</v>
      </c>
      <c r="AE174" s="343">
        <v>0</v>
      </c>
      <c r="AF174" s="343">
        <v>0</v>
      </c>
      <c r="AG174" s="343">
        <v>0</v>
      </c>
      <c r="AH174" s="343">
        <v>405</v>
      </c>
      <c r="AI174" s="343">
        <v>390</v>
      </c>
      <c r="AJ174" s="343">
        <v>0</v>
      </c>
      <c r="AK174" s="343">
        <v>0</v>
      </c>
      <c r="AL174" s="342" t="s">
        <v>1249</v>
      </c>
      <c r="AM174" s="342" t="s">
        <v>2461</v>
      </c>
      <c r="AN174" s="342" t="s">
        <v>2461</v>
      </c>
    </row>
    <row r="175" spans="1:40" ht="15.6">
      <c r="A175" s="342" t="s">
        <v>1525</v>
      </c>
      <c r="B175" s="343">
        <v>5</v>
      </c>
      <c r="C175" s="343">
        <v>0</v>
      </c>
      <c r="D175" s="343">
        <v>129</v>
      </c>
      <c r="E175" s="343">
        <v>0</v>
      </c>
      <c r="F175" s="343">
        <v>28</v>
      </c>
      <c r="G175" s="343">
        <v>0</v>
      </c>
      <c r="H175" s="343">
        <v>2</v>
      </c>
      <c r="I175" s="343">
        <v>0</v>
      </c>
      <c r="J175" s="343">
        <v>164</v>
      </c>
      <c r="K175" s="343">
        <v>0</v>
      </c>
      <c r="L175" s="343">
        <v>263</v>
      </c>
      <c r="M175" s="343">
        <v>0</v>
      </c>
      <c r="N175" s="343">
        <v>0</v>
      </c>
      <c r="O175" s="343">
        <v>0</v>
      </c>
      <c r="P175" s="343">
        <v>0</v>
      </c>
      <c r="Q175" s="343">
        <v>0</v>
      </c>
      <c r="R175" s="343">
        <v>0</v>
      </c>
      <c r="S175" s="343">
        <v>0</v>
      </c>
      <c r="T175" s="343">
        <v>0</v>
      </c>
      <c r="U175" s="343">
        <v>0</v>
      </c>
      <c r="V175" s="343">
        <v>263</v>
      </c>
      <c r="W175" s="343">
        <v>0</v>
      </c>
      <c r="X175" s="343">
        <v>427</v>
      </c>
      <c r="Y175" s="343">
        <v>0</v>
      </c>
      <c r="Z175" s="343">
        <v>0</v>
      </c>
      <c r="AA175" s="343">
        <v>0</v>
      </c>
      <c r="AB175" s="343">
        <v>0</v>
      </c>
      <c r="AC175" s="343">
        <v>0</v>
      </c>
      <c r="AD175" s="343">
        <v>0</v>
      </c>
      <c r="AE175" s="343">
        <v>0</v>
      </c>
      <c r="AF175" s="343">
        <v>0</v>
      </c>
      <c r="AG175" s="343">
        <v>0</v>
      </c>
      <c r="AH175" s="343">
        <v>0</v>
      </c>
      <c r="AI175" s="343">
        <v>0</v>
      </c>
      <c r="AJ175" s="343">
        <v>0</v>
      </c>
      <c r="AK175" s="343">
        <v>0</v>
      </c>
      <c r="AL175" s="342" t="s">
        <v>1523</v>
      </c>
      <c r="AM175" s="342" t="s">
        <v>2461</v>
      </c>
      <c r="AN175" s="342" t="s">
        <v>2461</v>
      </c>
    </row>
    <row r="176" spans="1:40" ht="15.6">
      <c r="A176" s="342" t="s">
        <v>1755</v>
      </c>
      <c r="B176" s="343">
        <v>0</v>
      </c>
      <c r="C176" s="343">
        <v>0</v>
      </c>
      <c r="D176" s="343">
        <v>2014</v>
      </c>
      <c r="E176" s="343">
        <v>996</v>
      </c>
      <c r="F176" s="343">
        <v>257</v>
      </c>
      <c r="G176" s="343">
        <v>0</v>
      </c>
      <c r="H176" s="343">
        <v>0</v>
      </c>
      <c r="I176" s="343">
        <v>0</v>
      </c>
      <c r="J176" s="343">
        <v>2271</v>
      </c>
      <c r="K176" s="343">
        <v>996</v>
      </c>
      <c r="L176" s="343">
        <v>0</v>
      </c>
      <c r="M176" s="343">
        <v>0</v>
      </c>
      <c r="N176" s="343">
        <v>0</v>
      </c>
      <c r="O176" s="343">
        <v>0</v>
      </c>
      <c r="P176" s="343">
        <v>0</v>
      </c>
      <c r="Q176" s="343">
        <v>0</v>
      </c>
      <c r="R176" s="343">
        <v>0</v>
      </c>
      <c r="S176" s="343">
        <v>0</v>
      </c>
      <c r="T176" s="343">
        <v>0</v>
      </c>
      <c r="U176" s="343">
        <v>0</v>
      </c>
      <c r="V176" s="343">
        <v>0</v>
      </c>
      <c r="W176" s="343">
        <v>0</v>
      </c>
      <c r="X176" s="343">
        <v>2271</v>
      </c>
      <c r="Y176" s="343">
        <v>996</v>
      </c>
      <c r="Z176" s="343">
        <v>308</v>
      </c>
      <c r="AA176" s="343">
        <v>139</v>
      </c>
      <c r="AB176" s="343">
        <v>0</v>
      </c>
      <c r="AC176" s="343">
        <v>0</v>
      </c>
      <c r="AD176" s="343">
        <v>0</v>
      </c>
      <c r="AE176" s="343">
        <v>0</v>
      </c>
      <c r="AF176" s="343">
        <v>0</v>
      </c>
      <c r="AG176" s="343">
        <v>0</v>
      </c>
      <c r="AH176" s="343">
        <v>308</v>
      </c>
      <c r="AI176" s="343">
        <v>139</v>
      </c>
      <c r="AJ176" s="343">
        <v>0</v>
      </c>
      <c r="AK176" s="343">
        <v>0</v>
      </c>
      <c r="AL176" s="342" t="s">
        <v>1753</v>
      </c>
      <c r="AM176" s="342" t="s">
        <v>2461</v>
      </c>
      <c r="AN176" s="342" t="s">
        <v>2461</v>
      </c>
    </row>
    <row r="177" spans="1:40" ht="15.6">
      <c r="A177" s="342" t="s">
        <v>1800</v>
      </c>
      <c r="B177" s="343">
        <v>24</v>
      </c>
      <c r="C177" s="343">
        <v>0</v>
      </c>
      <c r="D177" s="343">
        <v>1718</v>
      </c>
      <c r="E177" s="343">
        <v>1134</v>
      </c>
      <c r="F177" s="343">
        <v>201</v>
      </c>
      <c r="G177" s="343">
        <v>0</v>
      </c>
      <c r="H177" s="343">
        <v>71</v>
      </c>
      <c r="I177" s="343">
        <v>0</v>
      </c>
      <c r="J177" s="343">
        <v>2014</v>
      </c>
      <c r="K177" s="343">
        <v>1134</v>
      </c>
      <c r="L177" s="343">
        <v>6806</v>
      </c>
      <c r="M177" s="343">
        <v>0</v>
      </c>
      <c r="N177" s="343">
        <v>0</v>
      </c>
      <c r="O177" s="343">
        <v>0</v>
      </c>
      <c r="P177" s="343">
        <v>0</v>
      </c>
      <c r="Q177" s="343">
        <v>0</v>
      </c>
      <c r="R177" s="343">
        <v>0</v>
      </c>
      <c r="S177" s="343">
        <v>0</v>
      </c>
      <c r="T177" s="343">
        <v>0</v>
      </c>
      <c r="U177" s="343">
        <v>0</v>
      </c>
      <c r="V177" s="343">
        <v>6806</v>
      </c>
      <c r="W177" s="343">
        <v>0</v>
      </c>
      <c r="X177" s="343">
        <v>8820</v>
      </c>
      <c r="Y177" s="343">
        <v>1134</v>
      </c>
      <c r="Z177" s="343">
        <v>206</v>
      </c>
      <c r="AA177" s="343">
        <v>157</v>
      </c>
      <c r="AB177" s="343">
        <v>0</v>
      </c>
      <c r="AC177" s="343">
        <v>0</v>
      </c>
      <c r="AD177" s="343">
        <v>0</v>
      </c>
      <c r="AE177" s="343">
        <v>0</v>
      </c>
      <c r="AF177" s="343">
        <v>0</v>
      </c>
      <c r="AG177" s="343">
        <v>0</v>
      </c>
      <c r="AH177" s="343">
        <v>206</v>
      </c>
      <c r="AI177" s="343">
        <v>157</v>
      </c>
      <c r="AJ177" s="343">
        <v>0</v>
      </c>
      <c r="AK177" s="343">
        <v>0</v>
      </c>
      <c r="AL177" s="342" t="s">
        <v>1798</v>
      </c>
      <c r="AM177" s="342" t="s">
        <v>2461</v>
      </c>
      <c r="AN177" s="342" t="s">
        <v>2461</v>
      </c>
    </row>
    <row r="178" spans="1:40" ht="15.6">
      <c r="A178" s="342" t="s">
        <v>1980</v>
      </c>
      <c r="B178" s="343">
        <v>0</v>
      </c>
      <c r="C178" s="343">
        <v>0</v>
      </c>
      <c r="D178" s="343">
        <v>199</v>
      </c>
      <c r="E178" s="343">
        <v>0</v>
      </c>
      <c r="F178" s="343">
        <v>199</v>
      </c>
      <c r="G178" s="343">
        <v>0</v>
      </c>
      <c r="H178" s="343">
        <v>51</v>
      </c>
      <c r="I178" s="343">
        <v>0</v>
      </c>
      <c r="J178" s="343">
        <v>449</v>
      </c>
      <c r="K178" s="343">
        <v>0</v>
      </c>
      <c r="L178" s="343">
        <v>210</v>
      </c>
      <c r="M178" s="343">
        <v>0</v>
      </c>
      <c r="N178" s="343">
        <v>0</v>
      </c>
      <c r="O178" s="343">
        <v>0</v>
      </c>
      <c r="P178" s="343">
        <v>0</v>
      </c>
      <c r="Q178" s="343">
        <v>0</v>
      </c>
      <c r="R178" s="343">
        <v>0</v>
      </c>
      <c r="S178" s="343">
        <v>0</v>
      </c>
      <c r="T178" s="343">
        <v>0</v>
      </c>
      <c r="U178" s="343">
        <v>0</v>
      </c>
      <c r="V178" s="343">
        <v>210</v>
      </c>
      <c r="W178" s="343">
        <v>0</v>
      </c>
      <c r="X178" s="343">
        <v>659</v>
      </c>
      <c r="Y178" s="343">
        <v>0</v>
      </c>
      <c r="Z178" s="343">
        <v>2</v>
      </c>
      <c r="AA178" s="343">
        <v>0</v>
      </c>
      <c r="AB178" s="343">
        <v>0</v>
      </c>
      <c r="AC178" s="343">
        <v>0</v>
      </c>
      <c r="AD178" s="343">
        <v>0</v>
      </c>
      <c r="AE178" s="343">
        <v>0</v>
      </c>
      <c r="AF178" s="343">
        <v>0</v>
      </c>
      <c r="AG178" s="343">
        <v>0</v>
      </c>
      <c r="AH178" s="343">
        <v>2</v>
      </c>
      <c r="AI178" s="343">
        <v>0</v>
      </c>
      <c r="AJ178" s="343">
        <v>0</v>
      </c>
      <c r="AK178" s="343">
        <v>0</v>
      </c>
      <c r="AL178" s="342" t="s">
        <v>1978</v>
      </c>
      <c r="AM178" s="342" t="s">
        <v>2461</v>
      </c>
      <c r="AN178" s="342" t="s">
        <v>2461</v>
      </c>
    </row>
    <row r="179" spans="1:40" ht="15.6">
      <c r="A179" s="342" t="s">
        <v>1310</v>
      </c>
      <c r="B179" s="343">
        <v>0</v>
      </c>
      <c r="C179" s="343">
        <v>0</v>
      </c>
      <c r="D179" s="343">
        <v>88</v>
      </c>
      <c r="E179" s="343">
        <v>0</v>
      </c>
      <c r="F179" s="343">
        <v>0</v>
      </c>
      <c r="G179" s="343">
        <v>0</v>
      </c>
      <c r="H179" s="343">
        <v>57</v>
      </c>
      <c r="I179" s="343">
        <v>0</v>
      </c>
      <c r="J179" s="343">
        <v>145</v>
      </c>
      <c r="K179" s="343">
        <v>0</v>
      </c>
      <c r="L179" s="343">
        <v>381</v>
      </c>
      <c r="M179" s="343">
        <v>0</v>
      </c>
      <c r="N179" s="343">
        <v>0</v>
      </c>
      <c r="O179" s="343">
        <v>0</v>
      </c>
      <c r="P179" s="343">
        <v>0</v>
      </c>
      <c r="Q179" s="343">
        <v>0</v>
      </c>
      <c r="R179" s="343">
        <v>0</v>
      </c>
      <c r="S179" s="343">
        <v>0</v>
      </c>
      <c r="T179" s="343">
        <v>0</v>
      </c>
      <c r="U179" s="343">
        <v>0</v>
      </c>
      <c r="V179" s="343">
        <v>381</v>
      </c>
      <c r="W179" s="343">
        <v>0</v>
      </c>
      <c r="X179" s="343">
        <v>526</v>
      </c>
      <c r="Y179" s="343">
        <v>0</v>
      </c>
      <c r="Z179" s="343">
        <v>0</v>
      </c>
      <c r="AA179" s="343">
        <v>0</v>
      </c>
      <c r="AB179" s="343">
        <v>0</v>
      </c>
      <c r="AC179" s="343">
        <v>0</v>
      </c>
      <c r="AD179" s="343">
        <v>0</v>
      </c>
      <c r="AE179" s="343">
        <v>0</v>
      </c>
      <c r="AF179" s="343">
        <v>0</v>
      </c>
      <c r="AG179" s="343">
        <v>0</v>
      </c>
      <c r="AH179" s="343">
        <v>0</v>
      </c>
      <c r="AI179" s="343">
        <v>0</v>
      </c>
      <c r="AJ179" s="343">
        <v>0</v>
      </c>
      <c r="AK179" s="343">
        <v>0</v>
      </c>
      <c r="AL179" s="342" t="s">
        <v>1308</v>
      </c>
      <c r="AM179" s="342" t="s">
        <v>2461</v>
      </c>
      <c r="AN179" s="342" t="s">
        <v>2461</v>
      </c>
    </row>
    <row r="180" spans="1:40" ht="15.6">
      <c r="A180" s="342" t="s">
        <v>1914</v>
      </c>
      <c r="B180" s="343">
        <v>8882</v>
      </c>
      <c r="C180" s="343">
        <v>1259</v>
      </c>
      <c r="D180" s="343">
        <v>3456</v>
      </c>
      <c r="E180" s="343">
        <v>2086</v>
      </c>
      <c r="F180" s="343">
        <v>401</v>
      </c>
      <c r="G180" s="343">
        <v>0</v>
      </c>
      <c r="H180" s="343">
        <v>175</v>
      </c>
      <c r="I180" s="343">
        <v>0</v>
      </c>
      <c r="J180" s="343">
        <v>12914</v>
      </c>
      <c r="K180" s="343">
        <v>3345</v>
      </c>
      <c r="L180" s="343">
        <v>365</v>
      </c>
      <c r="M180" s="343">
        <v>0</v>
      </c>
      <c r="N180" s="343">
        <v>0</v>
      </c>
      <c r="O180" s="343">
        <v>0</v>
      </c>
      <c r="P180" s="343">
        <v>2749</v>
      </c>
      <c r="Q180" s="343">
        <v>0</v>
      </c>
      <c r="R180" s="343">
        <v>0</v>
      </c>
      <c r="S180" s="343">
        <v>0</v>
      </c>
      <c r="T180" s="343">
        <v>0</v>
      </c>
      <c r="U180" s="343">
        <v>0</v>
      </c>
      <c r="V180" s="343">
        <v>3114</v>
      </c>
      <c r="W180" s="343">
        <v>0</v>
      </c>
      <c r="X180" s="343">
        <v>16028</v>
      </c>
      <c r="Y180" s="343">
        <v>3345</v>
      </c>
      <c r="Z180" s="343">
        <v>6310</v>
      </c>
      <c r="AA180" s="343">
        <v>1761</v>
      </c>
      <c r="AB180" s="343">
        <v>0</v>
      </c>
      <c r="AC180" s="343">
        <v>0</v>
      </c>
      <c r="AD180" s="343">
        <v>0</v>
      </c>
      <c r="AE180" s="343">
        <v>0</v>
      </c>
      <c r="AF180" s="343">
        <v>0</v>
      </c>
      <c r="AG180" s="343">
        <v>0</v>
      </c>
      <c r="AH180" s="343">
        <v>6310</v>
      </c>
      <c r="AI180" s="343">
        <v>1761</v>
      </c>
      <c r="AJ180" s="343">
        <v>0</v>
      </c>
      <c r="AK180" s="343">
        <v>0</v>
      </c>
      <c r="AL180" s="342" t="s">
        <v>1912</v>
      </c>
      <c r="AM180" s="342" t="s">
        <v>2461</v>
      </c>
      <c r="AN180" s="342" t="s">
        <v>2461</v>
      </c>
    </row>
    <row r="181" spans="1:40" ht="15.6">
      <c r="A181" s="342" t="s">
        <v>2043</v>
      </c>
      <c r="B181" s="343">
        <v>0</v>
      </c>
      <c r="C181" s="343">
        <v>0</v>
      </c>
      <c r="D181" s="343">
        <v>329</v>
      </c>
      <c r="E181" s="343">
        <v>0</v>
      </c>
      <c r="F181" s="343">
        <v>81</v>
      </c>
      <c r="G181" s="343">
        <v>0</v>
      </c>
      <c r="H181" s="343">
        <v>0</v>
      </c>
      <c r="I181" s="343">
        <v>0</v>
      </c>
      <c r="J181" s="343">
        <v>410</v>
      </c>
      <c r="K181" s="343">
        <v>0</v>
      </c>
      <c r="L181" s="343">
        <v>3057</v>
      </c>
      <c r="M181" s="343">
        <v>0</v>
      </c>
      <c r="N181" s="343">
        <v>2667</v>
      </c>
      <c r="O181" s="343">
        <v>0</v>
      </c>
      <c r="P181" s="343">
        <v>0</v>
      </c>
      <c r="Q181" s="343">
        <v>0</v>
      </c>
      <c r="R181" s="343">
        <v>0</v>
      </c>
      <c r="S181" s="343">
        <v>0</v>
      </c>
      <c r="T181" s="343">
        <v>0</v>
      </c>
      <c r="U181" s="343">
        <v>0</v>
      </c>
      <c r="V181" s="343">
        <v>3057</v>
      </c>
      <c r="W181" s="343">
        <v>0</v>
      </c>
      <c r="X181" s="343">
        <v>3467</v>
      </c>
      <c r="Y181" s="343">
        <v>0</v>
      </c>
      <c r="Z181" s="343">
        <v>0</v>
      </c>
      <c r="AA181" s="343">
        <v>0</v>
      </c>
      <c r="AB181" s="343">
        <v>0</v>
      </c>
      <c r="AC181" s="343">
        <v>0</v>
      </c>
      <c r="AD181" s="343">
        <v>0</v>
      </c>
      <c r="AE181" s="343">
        <v>0</v>
      </c>
      <c r="AF181" s="343">
        <v>0</v>
      </c>
      <c r="AG181" s="343">
        <v>0</v>
      </c>
      <c r="AH181" s="343">
        <v>0</v>
      </c>
      <c r="AI181" s="343">
        <v>0</v>
      </c>
      <c r="AJ181" s="343">
        <v>0</v>
      </c>
      <c r="AK181" s="343">
        <v>0</v>
      </c>
      <c r="AL181" s="342" t="s">
        <v>2041</v>
      </c>
      <c r="AM181" s="342" t="s">
        <v>2461</v>
      </c>
      <c r="AN181" s="342" t="s">
        <v>2461</v>
      </c>
    </row>
    <row r="182" spans="1:40" ht="15.6">
      <c r="A182" s="342" t="s">
        <v>2211</v>
      </c>
      <c r="B182" s="343">
        <v>0</v>
      </c>
      <c r="C182" s="343">
        <v>0</v>
      </c>
      <c r="D182" s="343">
        <v>113</v>
      </c>
      <c r="E182" s="343">
        <v>0</v>
      </c>
      <c r="F182" s="343">
        <v>11</v>
      </c>
      <c r="G182" s="343">
        <v>0</v>
      </c>
      <c r="H182" s="343">
        <v>0</v>
      </c>
      <c r="I182" s="343">
        <v>0</v>
      </c>
      <c r="J182" s="343">
        <v>124</v>
      </c>
      <c r="K182" s="343">
        <v>0</v>
      </c>
      <c r="L182" s="343">
        <v>2367</v>
      </c>
      <c r="M182" s="343">
        <v>0</v>
      </c>
      <c r="N182" s="343">
        <v>1948</v>
      </c>
      <c r="O182" s="343">
        <v>0</v>
      </c>
      <c r="P182" s="343">
        <v>0</v>
      </c>
      <c r="Q182" s="343">
        <v>0</v>
      </c>
      <c r="R182" s="343">
        <v>0</v>
      </c>
      <c r="S182" s="343">
        <v>0</v>
      </c>
      <c r="T182" s="343">
        <v>0</v>
      </c>
      <c r="U182" s="343">
        <v>0</v>
      </c>
      <c r="V182" s="343">
        <v>2367</v>
      </c>
      <c r="W182" s="343">
        <v>0</v>
      </c>
      <c r="X182" s="343">
        <v>2491</v>
      </c>
      <c r="Y182" s="343">
        <v>0</v>
      </c>
      <c r="Z182" s="343">
        <v>0</v>
      </c>
      <c r="AA182" s="343">
        <v>0</v>
      </c>
      <c r="AB182" s="343">
        <v>0</v>
      </c>
      <c r="AC182" s="343">
        <v>0</v>
      </c>
      <c r="AD182" s="343">
        <v>0</v>
      </c>
      <c r="AE182" s="343">
        <v>0</v>
      </c>
      <c r="AF182" s="343">
        <v>0</v>
      </c>
      <c r="AG182" s="343">
        <v>0</v>
      </c>
      <c r="AH182" s="343">
        <v>0</v>
      </c>
      <c r="AI182" s="343">
        <v>0</v>
      </c>
      <c r="AJ182" s="343">
        <v>0</v>
      </c>
      <c r="AK182" s="343">
        <v>0</v>
      </c>
      <c r="AL182" s="342" t="s">
        <v>2209</v>
      </c>
      <c r="AM182" s="342" t="s">
        <v>2461</v>
      </c>
      <c r="AN182" s="342" t="s">
        <v>2461</v>
      </c>
    </row>
    <row r="183" spans="1:40" ht="15.6">
      <c r="A183" s="342" t="s">
        <v>2283</v>
      </c>
      <c r="B183" s="343">
        <v>0</v>
      </c>
      <c r="C183" s="343">
        <v>0</v>
      </c>
      <c r="D183" s="343">
        <v>254</v>
      </c>
      <c r="E183" s="343">
        <v>0</v>
      </c>
      <c r="F183" s="343">
        <v>138</v>
      </c>
      <c r="G183" s="343">
        <v>0</v>
      </c>
      <c r="H183" s="343">
        <v>0</v>
      </c>
      <c r="I183" s="343">
        <v>0</v>
      </c>
      <c r="J183" s="343">
        <v>392</v>
      </c>
      <c r="K183" s="343">
        <v>0</v>
      </c>
      <c r="L183" s="343">
        <v>164</v>
      </c>
      <c r="M183" s="343">
        <v>0</v>
      </c>
      <c r="N183" s="343">
        <v>0</v>
      </c>
      <c r="O183" s="343">
        <v>0</v>
      </c>
      <c r="P183" s="343">
        <v>0</v>
      </c>
      <c r="Q183" s="343">
        <v>0</v>
      </c>
      <c r="R183" s="343">
        <v>0</v>
      </c>
      <c r="S183" s="343">
        <v>0</v>
      </c>
      <c r="T183" s="343">
        <v>0</v>
      </c>
      <c r="U183" s="343">
        <v>0</v>
      </c>
      <c r="V183" s="343">
        <v>164</v>
      </c>
      <c r="W183" s="343">
        <v>0</v>
      </c>
      <c r="X183" s="343">
        <v>556</v>
      </c>
      <c r="Y183" s="343">
        <v>0</v>
      </c>
      <c r="Z183" s="343">
        <v>0</v>
      </c>
      <c r="AA183" s="343">
        <v>0</v>
      </c>
      <c r="AB183" s="343">
        <v>0</v>
      </c>
      <c r="AC183" s="343">
        <v>0</v>
      </c>
      <c r="AD183" s="343">
        <v>67</v>
      </c>
      <c r="AE183" s="343">
        <v>0</v>
      </c>
      <c r="AF183" s="343">
        <v>0</v>
      </c>
      <c r="AG183" s="343">
        <v>0</v>
      </c>
      <c r="AH183" s="343">
        <v>67</v>
      </c>
      <c r="AI183" s="343">
        <v>0</v>
      </c>
      <c r="AJ183" s="343">
        <v>0</v>
      </c>
      <c r="AK183" s="343">
        <v>0</v>
      </c>
      <c r="AL183" s="342" t="s">
        <v>2281</v>
      </c>
      <c r="AM183" s="342" t="s">
        <v>2461</v>
      </c>
      <c r="AN183" s="342" t="s">
        <v>2461</v>
      </c>
    </row>
    <row r="184" spans="1:40" ht="15.6">
      <c r="A184" s="342" t="s">
        <v>1289</v>
      </c>
      <c r="B184" s="343">
        <v>0</v>
      </c>
      <c r="C184" s="343">
        <v>0</v>
      </c>
      <c r="D184" s="343">
        <v>915</v>
      </c>
      <c r="E184" s="343">
        <v>898</v>
      </c>
      <c r="F184" s="343">
        <v>44</v>
      </c>
      <c r="G184" s="343">
        <v>0</v>
      </c>
      <c r="H184" s="343">
        <v>6</v>
      </c>
      <c r="I184" s="343">
        <v>0</v>
      </c>
      <c r="J184" s="343">
        <v>965</v>
      </c>
      <c r="K184" s="343">
        <v>898</v>
      </c>
      <c r="L184" s="343">
        <v>405</v>
      </c>
      <c r="M184" s="343">
        <v>0</v>
      </c>
      <c r="N184" s="343">
        <v>0</v>
      </c>
      <c r="O184" s="343">
        <v>0</v>
      </c>
      <c r="P184" s="343">
        <v>0</v>
      </c>
      <c r="Q184" s="343">
        <v>0</v>
      </c>
      <c r="R184" s="343">
        <v>0</v>
      </c>
      <c r="S184" s="343">
        <v>0</v>
      </c>
      <c r="T184" s="343">
        <v>0</v>
      </c>
      <c r="U184" s="343">
        <v>0</v>
      </c>
      <c r="V184" s="343">
        <v>405</v>
      </c>
      <c r="W184" s="343">
        <v>0</v>
      </c>
      <c r="X184" s="343">
        <v>1370</v>
      </c>
      <c r="Y184" s="343">
        <v>898</v>
      </c>
      <c r="Z184" s="343">
        <v>297</v>
      </c>
      <c r="AA184" s="343">
        <v>297</v>
      </c>
      <c r="AB184" s="343">
        <v>0</v>
      </c>
      <c r="AC184" s="343">
        <v>0</v>
      </c>
      <c r="AD184" s="343">
        <v>0</v>
      </c>
      <c r="AE184" s="343">
        <v>0</v>
      </c>
      <c r="AF184" s="343">
        <v>0</v>
      </c>
      <c r="AG184" s="343">
        <v>0</v>
      </c>
      <c r="AH184" s="343">
        <v>297</v>
      </c>
      <c r="AI184" s="343">
        <v>297</v>
      </c>
      <c r="AJ184" s="343">
        <v>0</v>
      </c>
      <c r="AK184" s="343">
        <v>0</v>
      </c>
      <c r="AL184" s="342" t="s">
        <v>1287</v>
      </c>
      <c r="AM184" s="342" t="s">
        <v>2461</v>
      </c>
      <c r="AN184" s="342" t="s">
        <v>2461</v>
      </c>
    </row>
    <row r="185" spans="1:40" ht="15.6">
      <c r="A185" s="342" t="s">
        <v>1459</v>
      </c>
      <c r="B185" s="343">
        <v>0</v>
      </c>
      <c r="C185" s="343">
        <v>0</v>
      </c>
      <c r="D185" s="343">
        <v>83</v>
      </c>
      <c r="E185" s="343">
        <v>0</v>
      </c>
      <c r="F185" s="343">
        <v>76</v>
      </c>
      <c r="G185" s="343">
        <v>0</v>
      </c>
      <c r="H185" s="343">
        <v>0</v>
      </c>
      <c r="I185" s="343">
        <v>0</v>
      </c>
      <c r="J185" s="343">
        <v>159</v>
      </c>
      <c r="K185" s="343">
        <v>0</v>
      </c>
      <c r="L185" s="343">
        <v>181</v>
      </c>
      <c r="M185" s="343">
        <v>0</v>
      </c>
      <c r="N185" s="343">
        <v>0</v>
      </c>
      <c r="O185" s="343">
        <v>0</v>
      </c>
      <c r="P185" s="343">
        <v>0</v>
      </c>
      <c r="Q185" s="343">
        <v>0</v>
      </c>
      <c r="R185" s="343">
        <v>0</v>
      </c>
      <c r="S185" s="343">
        <v>0</v>
      </c>
      <c r="T185" s="343">
        <v>0</v>
      </c>
      <c r="U185" s="343">
        <v>0</v>
      </c>
      <c r="V185" s="343">
        <v>181</v>
      </c>
      <c r="W185" s="343">
        <v>0</v>
      </c>
      <c r="X185" s="343">
        <v>340</v>
      </c>
      <c r="Y185" s="343">
        <v>0</v>
      </c>
      <c r="Z185" s="343">
        <v>0</v>
      </c>
      <c r="AA185" s="343">
        <v>0</v>
      </c>
      <c r="AB185" s="343">
        <v>0</v>
      </c>
      <c r="AC185" s="343">
        <v>0</v>
      </c>
      <c r="AD185" s="343">
        <v>0</v>
      </c>
      <c r="AE185" s="343">
        <v>0</v>
      </c>
      <c r="AF185" s="343">
        <v>0</v>
      </c>
      <c r="AG185" s="343">
        <v>0</v>
      </c>
      <c r="AH185" s="343">
        <v>0</v>
      </c>
      <c r="AI185" s="343">
        <v>0</v>
      </c>
      <c r="AJ185" s="343">
        <v>0</v>
      </c>
      <c r="AK185" s="343">
        <v>0</v>
      </c>
      <c r="AL185" s="342" t="s">
        <v>1457</v>
      </c>
      <c r="AM185" s="342" t="s">
        <v>2461</v>
      </c>
      <c r="AN185" s="342" t="s">
        <v>2461</v>
      </c>
    </row>
    <row r="186" spans="1:40" ht="15.6">
      <c r="A186" s="342" t="s">
        <v>1722</v>
      </c>
      <c r="B186" s="343">
        <v>0</v>
      </c>
      <c r="C186" s="343">
        <v>0</v>
      </c>
      <c r="D186" s="343">
        <v>265</v>
      </c>
      <c r="E186" s="343">
        <v>0</v>
      </c>
      <c r="F186" s="343">
        <v>89</v>
      </c>
      <c r="G186" s="343">
        <v>0</v>
      </c>
      <c r="H186" s="343">
        <v>25</v>
      </c>
      <c r="I186" s="343">
        <v>0</v>
      </c>
      <c r="J186" s="343">
        <v>379</v>
      </c>
      <c r="K186" s="343">
        <v>0</v>
      </c>
      <c r="L186" s="343">
        <v>799</v>
      </c>
      <c r="M186" s="343">
        <v>0</v>
      </c>
      <c r="N186" s="343">
        <v>0</v>
      </c>
      <c r="O186" s="343">
        <v>0</v>
      </c>
      <c r="P186" s="343">
        <v>0</v>
      </c>
      <c r="Q186" s="343">
        <v>0</v>
      </c>
      <c r="R186" s="343">
        <v>0</v>
      </c>
      <c r="S186" s="343">
        <v>0</v>
      </c>
      <c r="T186" s="343">
        <v>0</v>
      </c>
      <c r="U186" s="343">
        <v>0</v>
      </c>
      <c r="V186" s="343">
        <v>799</v>
      </c>
      <c r="W186" s="343">
        <v>0</v>
      </c>
      <c r="X186" s="343">
        <v>1178</v>
      </c>
      <c r="Y186" s="343">
        <v>0</v>
      </c>
      <c r="Z186" s="343">
        <v>0</v>
      </c>
      <c r="AA186" s="343">
        <v>0</v>
      </c>
      <c r="AB186" s="343">
        <v>0</v>
      </c>
      <c r="AC186" s="343">
        <v>0</v>
      </c>
      <c r="AD186" s="343">
        <v>1</v>
      </c>
      <c r="AE186" s="343">
        <v>0</v>
      </c>
      <c r="AF186" s="343">
        <v>0</v>
      </c>
      <c r="AG186" s="343">
        <v>0</v>
      </c>
      <c r="AH186" s="343">
        <v>1</v>
      </c>
      <c r="AI186" s="343">
        <v>0</v>
      </c>
      <c r="AJ186" s="343">
        <v>0</v>
      </c>
      <c r="AK186" s="343">
        <v>0</v>
      </c>
      <c r="AL186" s="342" t="s">
        <v>1720</v>
      </c>
      <c r="AM186" s="342" t="s">
        <v>2461</v>
      </c>
      <c r="AN186" s="342" t="s">
        <v>2461</v>
      </c>
    </row>
    <row r="187" spans="1:40" ht="15.6">
      <c r="A187" s="342" t="s">
        <v>1806</v>
      </c>
      <c r="B187" s="343">
        <v>0</v>
      </c>
      <c r="C187" s="343">
        <v>0</v>
      </c>
      <c r="D187" s="343">
        <v>3894</v>
      </c>
      <c r="E187" s="343">
        <v>0</v>
      </c>
      <c r="F187" s="343">
        <v>1157</v>
      </c>
      <c r="G187" s="343">
        <v>0</v>
      </c>
      <c r="H187" s="343">
        <v>121</v>
      </c>
      <c r="I187" s="343">
        <v>0</v>
      </c>
      <c r="J187" s="343">
        <v>5172</v>
      </c>
      <c r="K187" s="343">
        <v>0</v>
      </c>
      <c r="L187" s="343">
        <v>411</v>
      </c>
      <c r="M187" s="343">
        <v>0</v>
      </c>
      <c r="N187" s="343">
        <v>0</v>
      </c>
      <c r="O187" s="343">
        <v>0</v>
      </c>
      <c r="P187" s="343">
        <v>0</v>
      </c>
      <c r="Q187" s="343">
        <v>0</v>
      </c>
      <c r="R187" s="343">
        <v>0</v>
      </c>
      <c r="S187" s="343">
        <v>0</v>
      </c>
      <c r="T187" s="343">
        <v>0</v>
      </c>
      <c r="U187" s="343">
        <v>0</v>
      </c>
      <c r="V187" s="343">
        <v>411</v>
      </c>
      <c r="W187" s="343">
        <v>0</v>
      </c>
      <c r="X187" s="343">
        <v>5583</v>
      </c>
      <c r="Y187" s="343">
        <v>0</v>
      </c>
      <c r="Z187" s="343">
        <v>111</v>
      </c>
      <c r="AA187" s="343">
        <v>0</v>
      </c>
      <c r="AB187" s="343">
        <v>0</v>
      </c>
      <c r="AC187" s="343">
        <v>0</v>
      </c>
      <c r="AD187" s="343">
        <v>0</v>
      </c>
      <c r="AE187" s="343">
        <v>0</v>
      </c>
      <c r="AF187" s="343">
        <v>0</v>
      </c>
      <c r="AG187" s="343">
        <v>0</v>
      </c>
      <c r="AH187" s="343">
        <v>111</v>
      </c>
      <c r="AI187" s="343">
        <v>0</v>
      </c>
      <c r="AJ187" s="343">
        <v>0</v>
      </c>
      <c r="AK187" s="343">
        <v>0</v>
      </c>
      <c r="AL187" s="342" t="s">
        <v>1804</v>
      </c>
      <c r="AM187" s="342" t="s">
        <v>2461</v>
      </c>
      <c r="AN187" s="342" t="s">
        <v>2461</v>
      </c>
    </row>
    <row r="188" spans="1:40" ht="15.6">
      <c r="A188" s="342" t="s">
        <v>2049</v>
      </c>
      <c r="B188" s="343">
        <v>0</v>
      </c>
      <c r="C188" s="343">
        <v>0</v>
      </c>
      <c r="D188" s="343">
        <v>340</v>
      </c>
      <c r="E188" s="343">
        <v>0</v>
      </c>
      <c r="F188" s="343">
        <v>170</v>
      </c>
      <c r="G188" s="343">
        <v>0</v>
      </c>
      <c r="H188" s="343">
        <v>0</v>
      </c>
      <c r="I188" s="343">
        <v>0</v>
      </c>
      <c r="J188" s="343">
        <v>510</v>
      </c>
      <c r="K188" s="343">
        <v>0</v>
      </c>
      <c r="L188" s="343">
        <v>0</v>
      </c>
      <c r="M188" s="343">
        <v>0</v>
      </c>
      <c r="N188" s="343">
        <v>0</v>
      </c>
      <c r="O188" s="343">
        <v>0</v>
      </c>
      <c r="P188" s="343">
        <v>0</v>
      </c>
      <c r="Q188" s="343">
        <v>0</v>
      </c>
      <c r="R188" s="343">
        <v>0</v>
      </c>
      <c r="S188" s="343">
        <v>0</v>
      </c>
      <c r="T188" s="343">
        <v>0</v>
      </c>
      <c r="U188" s="343">
        <v>0</v>
      </c>
      <c r="V188" s="343">
        <v>0</v>
      </c>
      <c r="W188" s="343">
        <v>0</v>
      </c>
      <c r="X188" s="343">
        <v>510</v>
      </c>
      <c r="Y188" s="343">
        <v>0</v>
      </c>
      <c r="Z188" s="343">
        <v>0</v>
      </c>
      <c r="AA188" s="343">
        <v>0</v>
      </c>
      <c r="AB188" s="343">
        <v>0</v>
      </c>
      <c r="AC188" s="343">
        <v>0</v>
      </c>
      <c r="AD188" s="343">
        <v>0</v>
      </c>
      <c r="AE188" s="343">
        <v>0</v>
      </c>
      <c r="AF188" s="343">
        <v>0</v>
      </c>
      <c r="AG188" s="343">
        <v>0</v>
      </c>
      <c r="AH188" s="343">
        <v>0</v>
      </c>
      <c r="AI188" s="343">
        <v>0</v>
      </c>
      <c r="AJ188" s="343">
        <v>0</v>
      </c>
      <c r="AK188" s="343">
        <v>0</v>
      </c>
      <c r="AL188" s="342" t="s">
        <v>2047</v>
      </c>
      <c r="AM188" s="342" t="s">
        <v>2461</v>
      </c>
      <c r="AN188" s="342" t="s">
        <v>2461</v>
      </c>
    </row>
    <row r="189" spans="1:40" ht="15.6">
      <c r="A189" s="342" t="s">
        <v>2082</v>
      </c>
      <c r="B189" s="343">
        <v>0</v>
      </c>
      <c r="C189" s="343">
        <v>0</v>
      </c>
      <c r="D189" s="343">
        <v>234</v>
      </c>
      <c r="E189" s="343">
        <v>0</v>
      </c>
      <c r="F189" s="343">
        <v>17</v>
      </c>
      <c r="G189" s="343">
        <v>0</v>
      </c>
      <c r="H189" s="343">
        <v>0</v>
      </c>
      <c r="I189" s="343">
        <v>0</v>
      </c>
      <c r="J189" s="343">
        <v>251</v>
      </c>
      <c r="K189" s="343">
        <v>0</v>
      </c>
      <c r="L189" s="343">
        <v>284</v>
      </c>
      <c r="M189" s="343">
        <v>0</v>
      </c>
      <c r="N189" s="343">
        <v>0</v>
      </c>
      <c r="O189" s="343">
        <v>0</v>
      </c>
      <c r="P189" s="343">
        <v>4</v>
      </c>
      <c r="Q189" s="343">
        <v>0</v>
      </c>
      <c r="R189" s="343">
        <v>0</v>
      </c>
      <c r="S189" s="343">
        <v>0</v>
      </c>
      <c r="T189" s="343">
        <v>0</v>
      </c>
      <c r="U189" s="343">
        <v>0</v>
      </c>
      <c r="V189" s="343">
        <v>288</v>
      </c>
      <c r="W189" s="343">
        <v>0</v>
      </c>
      <c r="X189" s="343">
        <v>539</v>
      </c>
      <c r="Y189" s="343">
        <v>0</v>
      </c>
      <c r="Z189" s="343">
        <v>0</v>
      </c>
      <c r="AA189" s="343">
        <v>0</v>
      </c>
      <c r="AB189" s="343">
        <v>0</v>
      </c>
      <c r="AC189" s="343">
        <v>0</v>
      </c>
      <c r="AD189" s="343">
        <v>1</v>
      </c>
      <c r="AE189" s="343">
        <v>0</v>
      </c>
      <c r="AF189" s="343">
        <v>0</v>
      </c>
      <c r="AG189" s="343">
        <v>0</v>
      </c>
      <c r="AH189" s="343">
        <v>1</v>
      </c>
      <c r="AI189" s="343">
        <v>0</v>
      </c>
      <c r="AJ189" s="343">
        <v>0</v>
      </c>
      <c r="AK189" s="343">
        <v>0</v>
      </c>
      <c r="AL189" s="342" t="s">
        <v>2080</v>
      </c>
      <c r="AM189" s="342" t="s">
        <v>2461</v>
      </c>
      <c r="AN189" s="342" t="s">
        <v>2461</v>
      </c>
    </row>
    <row r="190" spans="1:40" ht="15.6">
      <c r="A190" s="342" t="s">
        <v>2088</v>
      </c>
      <c r="B190" s="343">
        <v>0</v>
      </c>
      <c r="C190" s="343">
        <v>0</v>
      </c>
      <c r="D190" s="343">
        <v>344</v>
      </c>
      <c r="E190" s="343">
        <v>0</v>
      </c>
      <c r="F190" s="343">
        <v>40</v>
      </c>
      <c r="G190" s="343">
        <v>0</v>
      </c>
      <c r="H190" s="343">
        <v>0</v>
      </c>
      <c r="I190" s="343">
        <v>0</v>
      </c>
      <c r="J190" s="343">
        <v>384</v>
      </c>
      <c r="K190" s="343">
        <v>0</v>
      </c>
      <c r="L190" s="343">
        <v>428</v>
      </c>
      <c r="M190" s="343">
        <v>0</v>
      </c>
      <c r="N190" s="343">
        <v>0</v>
      </c>
      <c r="O190" s="343">
        <v>0</v>
      </c>
      <c r="P190" s="343">
        <v>0</v>
      </c>
      <c r="Q190" s="343">
        <v>0</v>
      </c>
      <c r="R190" s="343">
        <v>0</v>
      </c>
      <c r="S190" s="343">
        <v>0</v>
      </c>
      <c r="T190" s="343">
        <v>0</v>
      </c>
      <c r="U190" s="343">
        <v>0</v>
      </c>
      <c r="V190" s="343">
        <v>428</v>
      </c>
      <c r="W190" s="343">
        <v>0</v>
      </c>
      <c r="X190" s="343">
        <v>812</v>
      </c>
      <c r="Y190" s="343">
        <v>0</v>
      </c>
      <c r="Z190" s="343">
        <v>0</v>
      </c>
      <c r="AA190" s="343">
        <v>0</v>
      </c>
      <c r="AB190" s="343">
        <v>0</v>
      </c>
      <c r="AC190" s="343">
        <v>0</v>
      </c>
      <c r="AD190" s="343">
        <v>0</v>
      </c>
      <c r="AE190" s="343">
        <v>0</v>
      </c>
      <c r="AF190" s="343">
        <v>0</v>
      </c>
      <c r="AG190" s="343">
        <v>0</v>
      </c>
      <c r="AH190" s="343">
        <v>0</v>
      </c>
      <c r="AI190" s="343">
        <v>0</v>
      </c>
      <c r="AJ190" s="343">
        <v>0</v>
      </c>
      <c r="AK190" s="343">
        <v>0</v>
      </c>
      <c r="AL190" s="342" t="s">
        <v>2086</v>
      </c>
      <c r="AM190" s="342" t="s">
        <v>2461</v>
      </c>
      <c r="AN190" s="342" t="s">
        <v>2461</v>
      </c>
    </row>
    <row r="191" spans="1:40" ht="15.6">
      <c r="A191" s="342" t="s">
        <v>2148</v>
      </c>
      <c r="B191" s="343">
        <v>436</v>
      </c>
      <c r="C191" s="343">
        <v>403</v>
      </c>
      <c r="D191" s="343">
        <v>2150</v>
      </c>
      <c r="E191" s="343">
        <v>1593</v>
      </c>
      <c r="F191" s="343">
        <v>14</v>
      </c>
      <c r="G191" s="343">
        <v>0</v>
      </c>
      <c r="H191" s="343">
        <v>7</v>
      </c>
      <c r="I191" s="343">
        <v>1</v>
      </c>
      <c r="J191" s="343">
        <v>2607</v>
      </c>
      <c r="K191" s="343">
        <v>1997</v>
      </c>
      <c r="L191" s="343">
        <v>1</v>
      </c>
      <c r="M191" s="343">
        <v>0</v>
      </c>
      <c r="N191" s="343">
        <v>0</v>
      </c>
      <c r="O191" s="343">
        <v>0</v>
      </c>
      <c r="P191" s="343">
        <v>0</v>
      </c>
      <c r="Q191" s="343">
        <v>0</v>
      </c>
      <c r="R191" s="343">
        <v>0</v>
      </c>
      <c r="S191" s="343">
        <v>0</v>
      </c>
      <c r="T191" s="343">
        <v>0</v>
      </c>
      <c r="U191" s="343">
        <v>0</v>
      </c>
      <c r="V191" s="343">
        <v>1</v>
      </c>
      <c r="W191" s="343">
        <v>0</v>
      </c>
      <c r="X191" s="343">
        <v>2608</v>
      </c>
      <c r="Y191" s="343">
        <v>1997</v>
      </c>
      <c r="Z191" s="343">
        <v>349</v>
      </c>
      <c r="AA191" s="343">
        <v>345</v>
      </c>
      <c r="AB191" s="343">
        <v>0</v>
      </c>
      <c r="AC191" s="343">
        <v>0</v>
      </c>
      <c r="AD191" s="343">
        <v>0</v>
      </c>
      <c r="AE191" s="343">
        <v>0</v>
      </c>
      <c r="AF191" s="343">
        <v>0</v>
      </c>
      <c r="AG191" s="343">
        <v>0</v>
      </c>
      <c r="AH191" s="343">
        <v>349</v>
      </c>
      <c r="AI191" s="343">
        <v>345</v>
      </c>
      <c r="AJ191" s="343">
        <v>0</v>
      </c>
      <c r="AK191" s="343">
        <v>0</v>
      </c>
      <c r="AL191" s="342" t="s">
        <v>2146</v>
      </c>
      <c r="AM191" s="342" t="s">
        <v>2461</v>
      </c>
      <c r="AN191" s="342" t="s">
        <v>2461</v>
      </c>
    </row>
    <row r="192" spans="1:40" ht="15.6">
      <c r="A192" s="342" t="s">
        <v>1149</v>
      </c>
      <c r="B192" s="343">
        <v>0</v>
      </c>
      <c r="C192" s="343">
        <v>0</v>
      </c>
      <c r="D192" s="343">
        <v>1828</v>
      </c>
      <c r="E192" s="343">
        <v>1107</v>
      </c>
      <c r="F192" s="343">
        <v>97</v>
      </c>
      <c r="G192" s="343">
        <v>0</v>
      </c>
      <c r="H192" s="343">
        <v>97</v>
      </c>
      <c r="I192" s="343">
        <v>0</v>
      </c>
      <c r="J192" s="343">
        <v>2022</v>
      </c>
      <c r="K192" s="343">
        <v>1107</v>
      </c>
      <c r="L192" s="343">
        <v>606</v>
      </c>
      <c r="M192" s="343">
        <v>0</v>
      </c>
      <c r="N192" s="343">
        <v>0</v>
      </c>
      <c r="O192" s="343">
        <v>0</v>
      </c>
      <c r="P192" s="343">
        <v>0</v>
      </c>
      <c r="Q192" s="343">
        <v>0</v>
      </c>
      <c r="R192" s="343">
        <v>0</v>
      </c>
      <c r="S192" s="343">
        <v>0</v>
      </c>
      <c r="T192" s="343">
        <v>0</v>
      </c>
      <c r="U192" s="343">
        <v>0</v>
      </c>
      <c r="V192" s="343">
        <v>606</v>
      </c>
      <c r="W192" s="343">
        <v>0</v>
      </c>
      <c r="X192" s="343">
        <v>2628</v>
      </c>
      <c r="Y192" s="343">
        <v>1107</v>
      </c>
      <c r="Z192" s="343">
        <v>998</v>
      </c>
      <c r="AA192" s="343">
        <v>727</v>
      </c>
      <c r="AB192" s="343">
        <v>0</v>
      </c>
      <c r="AC192" s="343">
        <v>0</v>
      </c>
      <c r="AD192" s="343">
        <v>45</v>
      </c>
      <c r="AE192" s="343">
        <v>0</v>
      </c>
      <c r="AF192" s="343">
        <v>0</v>
      </c>
      <c r="AG192" s="343">
        <v>0</v>
      </c>
      <c r="AH192" s="343">
        <v>1043</v>
      </c>
      <c r="AI192" s="343">
        <v>727</v>
      </c>
      <c r="AJ192" s="343">
        <v>0</v>
      </c>
      <c r="AK192" s="343">
        <v>0</v>
      </c>
      <c r="AL192" s="342" t="s">
        <v>1147</v>
      </c>
      <c r="AM192" s="342" t="s">
        <v>2461</v>
      </c>
      <c r="AN192" s="342" t="s">
        <v>2461</v>
      </c>
    </row>
    <row r="193" spans="1:40" ht="15.6">
      <c r="A193" s="342" t="s">
        <v>1642</v>
      </c>
      <c r="B193" s="343">
        <v>2139</v>
      </c>
      <c r="C193" s="343">
        <v>2132</v>
      </c>
      <c r="D193" s="343">
        <v>5635</v>
      </c>
      <c r="E193" s="343">
        <v>1228</v>
      </c>
      <c r="F193" s="343">
        <v>451</v>
      </c>
      <c r="G193" s="343">
        <v>227</v>
      </c>
      <c r="H193" s="343">
        <v>0</v>
      </c>
      <c r="I193" s="343">
        <v>0</v>
      </c>
      <c r="J193" s="343">
        <v>8225</v>
      </c>
      <c r="K193" s="343">
        <v>3587</v>
      </c>
      <c r="L193" s="343">
        <v>194</v>
      </c>
      <c r="M193" s="343">
        <v>0</v>
      </c>
      <c r="N193" s="343">
        <v>0</v>
      </c>
      <c r="O193" s="343">
        <v>0</v>
      </c>
      <c r="P193" s="343">
        <v>0</v>
      </c>
      <c r="Q193" s="343">
        <v>0</v>
      </c>
      <c r="R193" s="343">
        <v>0</v>
      </c>
      <c r="S193" s="343">
        <v>0</v>
      </c>
      <c r="T193" s="343">
        <v>0</v>
      </c>
      <c r="U193" s="343">
        <v>0</v>
      </c>
      <c r="V193" s="343">
        <v>194</v>
      </c>
      <c r="W193" s="343">
        <v>0</v>
      </c>
      <c r="X193" s="343">
        <v>8419</v>
      </c>
      <c r="Y193" s="343">
        <v>3587</v>
      </c>
      <c r="Z193" s="343">
        <v>5242</v>
      </c>
      <c r="AA193" s="343">
        <v>926</v>
      </c>
      <c r="AB193" s="343">
        <v>0</v>
      </c>
      <c r="AC193" s="343">
        <v>0</v>
      </c>
      <c r="AD193" s="343">
        <v>1</v>
      </c>
      <c r="AE193" s="343">
        <v>0</v>
      </c>
      <c r="AF193" s="343">
        <v>0</v>
      </c>
      <c r="AG193" s="343">
        <v>0</v>
      </c>
      <c r="AH193" s="343">
        <v>5243</v>
      </c>
      <c r="AI193" s="343">
        <v>926</v>
      </c>
      <c r="AJ193" s="343">
        <v>0</v>
      </c>
      <c r="AK193" s="343">
        <v>0</v>
      </c>
      <c r="AL193" s="342" t="s">
        <v>1640</v>
      </c>
      <c r="AM193" s="342" t="s">
        <v>2461</v>
      </c>
      <c r="AN193" s="342" t="s">
        <v>2461</v>
      </c>
    </row>
    <row r="194" spans="1:40" ht="15.6">
      <c r="A194" s="342" t="s">
        <v>1779</v>
      </c>
      <c r="B194" s="343">
        <v>31</v>
      </c>
      <c r="C194" s="343">
        <v>31</v>
      </c>
      <c r="D194" s="343">
        <v>3437</v>
      </c>
      <c r="E194" s="343">
        <v>3158</v>
      </c>
      <c r="F194" s="343">
        <v>116</v>
      </c>
      <c r="G194" s="343">
        <v>0</v>
      </c>
      <c r="H194" s="343">
        <v>104</v>
      </c>
      <c r="I194" s="343">
        <v>8</v>
      </c>
      <c r="J194" s="343">
        <v>3688</v>
      </c>
      <c r="K194" s="343">
        <v>3197</v>
      </c>
      <c r="L194" s="343">
        <v>422</v>
      </c>
      <c r="M194" s="343">
        <v>0</v>
      </c>
      <c r="N194" s="343">
        <v>0</v>
      </c>
      <c r="O194" s="343">
        <v>0</v>
      </c>
      <c r="P194" s="343">
        <v>0</v>
      </c>
      <c r="Q194" s="343">
        <v>0</v>
      </c>
      <c r="R194" s="343">
        <v>0</v>
      </c>
      <c r="S194" s="343">
        <v>0</v>
      </c>
      <c r="T194" s="343">
        <v>0</v>
      </c>
      <c r="U194" s="343">
        <v>0</v>
      </c>
      <c r="V194" s="343">
        <v>422</v>
      </c>
      <c r="W194" s="343">
        <v>0</v>
      </c>
      <c r="X194" s="343">
        <v>4110</v>
      </c>
      <c r="Y194" s="343">
        <v>3197</v>
      </c>
      <c r="Z194" s="343">
        <v>1235</v>
      </c>
      <c r="AA194" s="343">
        <v>1235</v>
      </c>
      <c r="AB194" s="343">
        <v>0</v>
      </c>
      <c r="AC194" s="343">
        <v>0</v>
      </c>
      <c r="AD194" s="343">
        <v>39</v>
      </c>
      <c r="AE194" s="343">
        <v>0</v>
      </c>
      <c r="AF194" s="343">
        <v>0</v>
      </c>
      <c r="AG194" s="343">
        <v>0</v>
      </c>
      <c r="AH194" s="343">
        <v>1274</v>
      </c>
      <c r="AI194" s="343">
        <v>1235</v>
      </c>
      <c r="AJ194" s="343">
        <v>0</v>
      </c>
      <c r="AK194" s="343">
        <v>0</v>
      </c>
      <c r="AL194" s="342" t="s">
        <v>1777</v>
      </c>
      <c r="AM194" s="342" t="s">
        <v>2461</v>
      </c>
      <c r="AN194" s="342" t="s">
        <v>2461</v>
      </c>
    </row>
    <row r="195" spans="1:40" ht="15.6">
      <c r="A195" s="342" t="s">
        <v>1477</v>
      </c>
      <c r="B195" s="343">
        <v>1431</v>
      </c>
      <c r="C195" s="343">
        <v>0</v>
      </c>
      <c r="D195" s="343">
        <v>196</v>
      </c>
      <c r="E195" s="343">
        <v>0</v>
      </c>
      <c r="F195" s="343">
        <v>612</v>
      </c>
      <c r="G195" s="343">
        <v>0</v>
      </c>
      <c r="H195" s="343">
        <v>121</v>
      </c>
      <c r="I195" s="343">
        <v>0</v>
      </c>
      <c r="J195" s="343">
        <v>2360</v>
      </c>
      <c r="K195" s="343">
        <v>0</v>
      </c>
      <c r="L195" s="343">
        <v>793</v>
      </c>
      <c r="M195" s="343">
        <v>0</v>
      </c>
      <c r="N195" s="343">
        <v>0</v>
      </c>
      <c r="O195" s="343">
        <v>0</v>
      </c>
      <c r="P195" s="343">
        <v>0</v>
      </c>
      <c r="Q195" s="343">
        <v>0</v>
      </c>
      <c r="R195" s="343">
        <v>0</v>
      </c>
      <c r="S195" s="343">
        <v>0</v>
      </c>
      <c r="T195" s="343">
        <v>0</v>
      </c>
      <c r="U195" s="343">
        <v>0</v>
      </c>
      <c r="V195" s="343">
        <v>793</v>
      </c>
      <c r="W195" s="343">
        <v>0</v>
      </c>
      <c r="X195" s="343">
        <v>3153</v>
      </c>
      <c r="Y195" s="343">
        <v>0</v>
      </c>
      <c r="Z195" s="343">
        <v>0</v>
      </c>
      <c r="AA195" s="343">
        <v>0</v>
      </c>
      <c r="AB195" s="343">
        <v>0</v>
      </c>
      <c r="AC195" s="343">
        <v>0</v>
      </c>
      <c r="AD195" s="343">
        <v>0</v>
      </c>
      <c r="AE195" s="343">
        <v>0</v>
      </c>
      <c r="AF195" s="343">
        <v>0</v>
      </c>
      <c r="AG195" s="343">
        <v>0</v>
      </c>
      <c r="AH195" s="343">
        <v>0</v>
      </c>
      <c r="AI195" s="343">
        <v>0</v>
      </c>
      <c r="AJ195" s="343">
        <v>0</v>
      </c>
      <c r="AK195" s="343">
        <v>0</v>
      </c>
      <c r="AL195" s="342" t="s">
        <v>1475</v>
      </c>
      <c r="AM195" s="342" t="s">
        <v>2461</v>
      </c>
      <c r="AN195" s="342" t="s">
        <v>2461</v>
      </c>
    </row>
    <row r="196" spans="1:40" ht="15.6">
      <c r="A196" s="342" t="s">
        <v>1486</v>
      </c>
      <c r="B196" s="343">
        <v>0</v>
      </c>
      <c r="C196" s="343">
        <v>0</v>
      </c>
      <c r="D196" s="343">
        <v>147</v>
      </c>
      <c r="E196" s="343">
        <v>0</v>
      </c>
      <c r="F196" s="343">
        <v>0</v>
      </c>
      <c r="G196" s="343">
        <v>0</v>
      </c>
      <c r="H196" s="343">
        <v>39</v>
      </c>
      <c r="I196" s="343">
        <v>0</v>
      </c>
      <c r="J196" s="343">
        <v>186</v>
      </c>
      <c r="K196" s="343">
        <v>0</v>
      </c>
      <c r="L196" s="343">
        <v>163</v>
      </c>
      <c r="M196" s="343">
        <v>0</v>
      </c>
      <c r="N196" s="343">
        <v>0</v>
      </c>
      <c r="O196" s="343">
        <v>0</v>
      </c>
      <c r="P196" s="343">
        <v>0</v>
      </c>
      <c r="Q196" s="343">
        <v>0</v>
      </c>
      <c r="R196" s="343">
        <v>0</v>
      </c>
      <c r="S196" s="343">
        <v>0</v>
      </c>
      <c r="T196" s="343">
        <v>0</v>
      </c>
      <c r="U196" s="343">
        <v>0</v>
      </c>
      <c r="V196" s="343">
        <v>163</v>
      </c>
      <c r="W196" s="343">
        <v>0</v>
      </c>
      <c r="X196" s="343">
        <v>349</v>
      </c>
      <c r="Y196" s="343">
        <v>0</v>
      </c>
      <c r="Z196" s="343">
        <v>0</v>
      </c>
      <c r="AA196" s="343">
        <v>0</v>
      </c>
      <c r="AB196" s="343">
        <v>0</v>
      </c>
      <c r="AC196" s="343">
        <v>0</v>
      </c>
      <c r="AD196" s="343">
        <v>0</v>
      </c>
      <c r="AE196" s="343">
        <v>0</v>
      </c>
      <c r="AF196" s="343">
        <v>0</v>
      </c>
      <c r="AG196" s="343">
        <v>0</v>
      </c>
      <c r="AH196" s="343">
        <v>0</v>
      </c>
      <c r="AI196" s="343">
        <v>0</v>
      </c>
      <c r="AJ196" s="343">
        <v>0</v>
      </c>
      <c r="AK196" s="343">
        <v>0</v>
      </c>
      <c r="AL196" s="342" t="s">
        <v>1484</v>
      </c>
      <c r="AM196" s="342" t="s">
        <v>2461</v>
      </c>
      <c r="AN196" s="342" t="s">
        <v>2461</v>
      </c>
    </row>
    <row r="197" spans="1:40" ht="15.6">
      <c r="A197" s="342" t="s">
        <v>1552</v>
      </c>
      <c r="B197" s="343">
        <v>2262</v>
      </c>
      <c r="C197" s="343">
        <v>640</v>
      </c>
      <c r="D197" s="343">
        <v>22384</v>
      </c>
      <c r="E197" s="343">
        <v>7170</v>
      </c>
      <c r="F197" s="343">
        <v>30</v>
      </c>
      <c r="G197" s="343">
        <v>0</v>
      </c>
      <c r="H197" s="343">
        <v>76</v>
      </c>
      <c r="I197" s="343">
        <v>0</v>
      </c>
      <c r="J197" s="343">
        <v>24752</v>
      </c>
      <c r="K197" s="343">
        <v>7810</v>
      </c>
      <c r="L197" s="343">
        <v>191</v>
      </c>
      <c r="M197" s="343">
        <v>0</v>
      </c>
      <c r="N197" s="343">
        <v>0</v>
      </c>
      <c r="O197" s="343">
        <v>0</v>
      </c>
      <c r="P197" s="343">
        <v>0</v>
      </c>
      <c r="Q197" s="343">
        <v>0</v>
      </c>
      <c r="R197" s="343">
        <v>0</v>
      </c>
      <c r="S197" s="343">
        <v>0</v>
      </c>
      <c r="T197" s="343">
        <v>0</v>
      </c>
      <c r="U197" s="343">
        <v>0</v>
      </c>
      <c r="V197" s="343">
        <v>191</v>
      </c>
      <c r="W197" s="343">
        <v>0</v>
      </c>
      <c r="X197" s="343">
        <v>24943</v>
      </c>
      <c r="Y197" s="343">
        <v>7810</v>
      </c>
      <c r="Z197" s="343">
        <v>2076</v>
      </c>
      <c r="AA197" s="343">
        <v>2029</v>
      </c>
      <c r="AB197" s="343">
        <v>0</v>
      </c>
      <c r="AC197" s="343">
        <v>0</v>
      </c>
      <c r="AD197" s="343">
        <v>0</v>
      </c>
      <c r="AE197" s="343">
        <v>0</v>
      </c>
      <c r="AF197" s="343">
        <v>0</v>
      </c>
      <c r="AG197" s="343">
        <v>0</v>
      </c>
      <c r="AH197" s="343">
        <v>2076</v>
      </c>
      <c r="AI197" s="343">
        <v>2029</v>
      </c>
      <c r="AJ197" s="343">
        <v>0</v>
      </c>
      <c r="AK197" s="343">
        <v>0</v>
      </c>
      <c r="AL197" s="342" t="s">
        <v>1550</v>
      </c>
      <c r="AM197" s="342" t="s">
        <v>2461</v>
      </c>
      <c r="AN197" s="342" t="s">
        <v>2461</v>
      </c>
    </row>
    <row r="198" spans="1:40" ht="15.6">
      <c r="A198" s="342" t="s">
        <v>1791</v>
      </c>
      <c r="B198" s="343">
        <v>0</v>
      </c>
      <c r="C198" s="343">
        <v>0</v>
      </c>
      <c r="D198" s="343">
        <v>395</v>
      </c>
      <c r="E198" s="343">
        <v>0</v>
      </c>
      <c r="F198" s="343">
        <v>74</v>
      </c>
      <c r="G198" s="343">
        <v>0</v>
      </c>
      <c r="H198" s="343">
        <v>23</v>
      </c>
      <c r="I198" s="343">
        <v>0</v>
      </c>
      <c r="J198" s="343">
        <v>492</v>
      </c>
      <c r="K198" s="343">
        <v>0</v>
      </c>
      <c r="L198" s="343">
        <v>219</v>
      </c>
      <c r="M198" s="343">
        <v>0</v>
      </c>
      <c r="N198" s="343">
        <v>0</v>
      </c>
      <c r="O198" s="343">
        <v>0</v>
      </c>
      <c r="P198" s="343">
        <v>0</v>
      </c>
      <c r="Q198" s="343">
        <v>0</v>
      </c>
      <c r="R198" s="343">
        <v>0</v>
      </c>
      <c r="S198" s="343">
        <v>0</v>
      </c>
      <c r="T198" s="343">
        <v>0</v>
      </c>
      <c r="U198" s="343">
        <v>0</v>
      </c>
      <c r="V198" s="343">
        <v>219</v>
      </c>
      <c r="W198" s="343">
        <v>0</v>
      </c>
      <c r="X198" s="343">
        <v>711</v>
      </c>
      <c r="Y198" s="343">
        <v>0</v>
      </c>
      <c r="Z198" s="343">
        <v>0</v>
      </c>
      <c r="AA198" s="343">
        <v>0</v>
      </c>
      <c r="AB198" s="343">
        <v>0</v>
      </c>
      <c r="AC198" s="343">
        <v>0</v>
      </c>
      <c r="AD198" s="343">
        <v>0</v>
      </c>
      <c r="AE198" s="343">
        <v>0</v>
      </c>
      <c r="AF198" s="343">
        <v>0</v>
      </c>
      <c r="AG198" s="343">
        <v>0</v>
      </c>
      <c r="AH198" s="343">
        <v>0</v>
      </c>
      <c r="AI198" s="343">
        <v>0</v>
      </c>
      <c r="AJ198" s="343">
        <v>0</v>
      </c>
      <c r="AK198" s="343">
        <v>0</v>
      </c>
      <c r="AL198" s="342" t="s">
        <v>1789</v>
      </c>
      <c r="AM198" s="342" t="s">
        <v>2461</v>
      </c>
      <c r="AN198" s="342" t="s">
        <v>2461</v>
      </c>
    </row>
    <row r="199" spans="1:40" ht="15.6">
      <c r="A199" s="342" t="s">
        <v>1950</v>
      </c>
      <c r="B199" s="343">
        <v>908</v>
      </c>
      <c r="C199" s="343">
        <v>0</v>
      </c>
      <c r="D199" s="343">
        <v>3889</v>
      </c>
      <c r="E199" s="343">
        <v>0</v>
      </c>
      <c r="F199" s="343">
        <v>20</v>
      </c>
      <c r="G199" s="343">
        <v>0</v>
      </c>
      <c r="H199" s="343">
        <v>0</v>
      </c>
      <c r="I199" s="343">
        <v>0</v>
      </c>
      <c r="J199" s="343">
        <v>4817</v>
      </c>
      <c r="K199" s="343">
        <v>0</v>
      </c>
      <c r="L199" s="343">
        <v>552</v>
      </c>
      <c r="M199" s="343">
        <v>0</v>
      </c>
      <c r="N199" s="343">
        <v>0</v>
      </c>
      <c r="O199" s="343">
        <v>0</v>
      </c>
      <c r="P199" s="343">
        <v>0</v>
      </c>
      <c r="Q199" s="343">
        <v>0</v>
      </c>
      <c r="R199" s="343">
        <v>0</v>
      </c>
      <c r="S199" s="343">
        <v>0</v>
      </c>
      <c r="T199" s="343">
        <v>0</v>
      </c>
      <c r="U199" s="343">
        <v>0</v>
      </c>
      <c r="V199" s="343">
        <v>552</v>
      </c>
      <c r="W199" s="343">
        <v>0</v>
      </c>
      <c r="X199" s="343">
        <v>5369</v>
      </c>
      <c r="Y199" s="343">
        <v>0</v>
      </c>
      <c r="Z199" s="343">
        <v>0</v>
      </c>
      <c r="AA199" s="343">
        <v>0</v>
      </c>
      <c r="AB199" s="343">
        <v>0</v>
      </c>
      <c r="AC199" s="343">
        <v>0</v>
      </c>
      <c r="AD199" s="343">
        <v>1974</v>
      </c>
      <c r="AE199" s="343">
        <v>0</v>
      </c>
      <c r="AF199" s="343">
        <v>0</v>
      </c>
      <c r="AG199" s="343">
        <v>0</v>
      </c>
      <c r="AH199" s="343">
        <v>1974</v>
      </c>
      <c r="AI199" s="343">
        <v>0</v>
      </c>
      <c r="AJ199" s="343">
        <v>0</v>
      </c>
      <c r="AK199" s="343">
        <v>0</v>
      </c>
      <c r="AL199" s="342" t="s">
        <v>1948</v>
      </c>
      <c r="AM199" s="342" t="s">
        <v>2461</v>
      </c>
      <c r="AN199" s="342" t="s">
        <v>2461</v>
      </c>
    </row>
    <row r="200" spans="1:40" ht="15.6">
      <c r="A200" s="342" t="s">
        <v>1977</v>
      </c>
      <c r="B200" s="343">
        <v>2</v>
      </c>
      <c r="C200" s="343">
        <v>2</v>
      </c>
      <c r="D200" s="343">
        <v>1057</v>
      </c>
      <c r="E200" s="343">
        <v>0</v>
      </c>
      <c r="F200" s="343">
        <v>37</v>
      </c>
      <c r="G200" s="343">
        <v>0</v>
      </c>
      <c r="H200" s="343">
        <v>24</v>
      </c>
      <c r="I200" s="343">
        <v>12</v>
      </c>
      <c r="J200" s="343">
        <v>1120</v>
      </c>
      <c r="K200" s="343">
        <v>14</v>
      </c>
      <c r="L200" s="343">
        <v>58</v>
      </c>
      <c r="M200" s="343">
        <v>57</v>
      </c>
      <c r="N200" s="343">
        <v>0</v>
      </c>
      <c r="O200" s="343">
        <v>0</v>
      </c>
      <c r="P200" s="343">
        <v>0</v>
      </c>
      <c r="Q200" s="343">
        <v>0</v>
      </c>
      <c r="R200" s="343">
        <v>0</v>
      </c>
      <c r="S200" s="343">
        <v>0</v>
      </c>
      <c r="T200" s="343">
        <v>0</v>
      </c>
      <c r="U200" s="343">
        <v>0</v>
      </c>
      <c r="V200" s="343">
        <v>58</v>
      </c>
      <c r="W200" s="343">
        <v>57</v>
      </c>
      <c r="X200" s="343">
        <v>1178</v>
      </c>
      <c r="Y200" s="343">
        <v>14</v>
      </c>
      <c r="Z200" s="343">
        <v>1308</v>
      </c>
      <c r="AA200" s="343">
        <v>661</v>
      </c>
      <c r="AB200" s="343">
        <v>0</v>
      </c>
      <c r="AC200" s="343">
        <v>0</v>
      </c>
      <c r="AD200" s="343">
        <v>1</v>
      </c>
      <c r="AE200" s="343">
        <v>0</v>
      </c>
      <c r="AF200" s="343">
        <v>0</v>
      </c>
      <c r="AG200" s="343">
        <v>0</v>
      </c>
      <c r="AH200" s="343">
        <v>1309</v>
      </c>
      <c r="AI200" s="343">
        <v>661</v>
      </c>
      <c r="AJ200" s="343">
        <v>0</v>
      </c>
      <c r="AK200" s="343">
        <v>0</v>
      </c>
      <c r="AL200" s="342" t="s">
        <v>1975</v>
      </c>
      <c r="AM200" s="342" t="s">
        <v>2461</v>
      </c>
      <c r="AN200" s="342" t="s">
        <v>2461</v>
      </c>
    </row>
    <row r="201" spans="1:40" ht="15.6">
      <c r="A201" s="342" t="s">
        <v>2073</v>
      </c>
      <c r="B201" s="343">
        <v>460</v>
      </c>
      <c r="C201" s="343">
        <v>0</v>
      </c>
      <c r="D201" s="343">
        <v>3579</v>
      </c>
      <c r="E201" s="343">
        <v>0</v>
      </c>
      <c r="F201" s="343">
        <v>763</v>
      </c>
      <c r="G201" s="343">
        <v>0</v>
      </c>
      <c r="H201" s="343">
        <v>22</v>
      </c>
      <c r="I201" s="343">
        <v>0</v>
      </c>
      <c r="J201" s="343">
        <v>4824</v>
      </c>
      <c r="K201" s="343">
        <v>0</v>
      </c>
      <c r="L201" s="343">
        <v>309</v>
      </c>
      <c r="M201" s="343">
        <v>0</v>
      </c>
      <c r="N201" s="343">
        <v>0</v>
      </c>
      <c r="O201" s="343">
        <v>0</v>
      </c>
      <c r="P201" s="343">
        <v>0</v>
      </c>
      <c r="Q201" s="343">
        <v>0</v>
      </c>
      <c r="R201" s="343">
        <v>0</v>
      </c>
      <c r="S201" s="343">
        <v>0</v>
      </c>
      <c r="T201" s="343">
        <v>0</v>
      </c>
      <c r="U201" s="343">
        <v>0</v>
      </c>
      <c r="V201" s="343">
        <v>309</v>
      </c>
      <c r="W201" s="343">
        <v>0</v>
      </c>
      <c r="X201" s="343">
        <v>5133</v>
      </c>
      <c r="Y201" s="343">
        <v>0</v>
      </c>
      <c r="Z201" s="343">
        <v>0</v>
      </c>
      <c r="AA201" s="343">
        <v>0</v>
      </c>
      <c r="AB201" s="343">
        <v>0</v>
      </c>
      <c r="AC201" s="343">
        <v>0</v>
      </c>
      <c r="AD201" s="343">
        <v>0</v>
      </c>
      <c r="AE201" s="343">
        <v>0</v>
      </c>
      <c r="AF201" s="343">
        <v>0</v>
      </c>
      <c r="AG201" s="343">
        <v>0</v>
      </c>
      <c r="AH201" s="343">
        <v>0</v>
      </c>
      <c r="AI201" s="343">
        <v>0</v>
      </c>
      <c r="AJ201" s="343">
        <v>0</v>
      </c>
      <c r="AK201" s="343">
        <v>0</v>
      </c>
      <c r="AL201" s="342" t="s">
        <v>2071</v>
      </c>
      <c r="AM201" s="342" t="s">
        <v>2461</v>
      </c>
      <c r="AN201" s="342" t="s">
        <v>2461</v>
      </c>
    </row>
    <row r="202" spans="1:40" ht="15.6">
      <c r="A202" s="342" t="s">
        <v>2127</v>
      </c>
      <c r="B202" s="343">
        <v>2</v>
      </c>
      <c r="C202" s="343">
        <v>0</v>
      </c>
      <c r="D202" s="343">
        <v>509</v>
      </c>
      <c r="E202" s="343">
        <v>0</v>
      </c>
      <c r="F202" s="343">
        <v>37</v>
      </c>
      <c r="G202" s="343">
        <v>0</v>
      </c>
      <c r="H202" s="343">
        <v>0</v>
      </c>
      <c r="I202" s="343">
        <v>0</v>
      </c>
      <c r="J202" s="343">
        <v>548</v>
      </c>
      <c r="K202" s="343">
        <v>0</v>
      </c>
      <c r="L202" s="343">
        <v>339</v>
      </c>
      <c r="M202" s="343">
        <v>0</v>
      </c>
      <c r="N202" s="343">
        <v>0</v>
      </c>
      <c r="O202" s="343">
        <v>0</v>
      </c>
      <c r="P202" s="343">
        <v>0</v>
      </c>
      <c r="Q202" s="343">
        <v>0</v>
      </c>
      <c r="R202" s="343">
        <v>0</v>
      </c>
      <c r="S202" s="343">
        <v>0</v>
      </c>
      <c r="T202" s="343">
        <v>0</v>
      </c>
      <c r="U202" s="343">
        <v>0</v>
      </c>
      <c r="V202" s="343">
        <v>339</v>
      </c>
      <c r="W202" s="343">
        <v>0</v>
      </c>
      <c r="X202" s="343">
        <v>887</v>
      </c>
      <c r="Y202" s="343">
        <v>0</v>
      </c>
      <c r="Z202" s="343">
        <v>0</v>
      </c>
      <c r="AA202" s="343">
        <v>0</v>
      </c>
      <c r="AB202" s="343">
        <v>0</v>
      </c>
      <c r="AC202" s="343">
        <v>0</v>
      </c>
      <c r="AD202" s="343">
        <v>0</v>
      </c>
      <c r="AE202" s="343">
        <v>0</v>
      </c>
      <c r="AF202" s="343">
        <v>0</v>
      </c>
      <c r="AG202" s="343">
        <v>0</v>
      </c>
      <c r="AH202" s="343">
        <v>0</v>
      </c>
      <c r="AI202" s="343">
        <v>0</v>
      </c>
      <c r="AJ202" s="343">
        <v>0</v>
      </c>
      <c r="AK202" s="343">
        <v>0</v>
      </c>
      <c r="AL202" s="342" t="s">
        <v>2125</v>
      </c>
      <c r="AM202" s="342" t="s">
        <v>2461</v>
      </c>
      <c r="AN202" s="342" t="s">
        <v>2461</v>
      </c>
    </row>
    <row r="203" spans="1:40" ht="15.6">
      <c r="A203" s="342" t="s">
        <v>2151</v>
      </c>
      <c r="B203" s="343">
        <v>0</v>
      </c>
      <c r="C203" s="343">
        <v>0</v>
      </c>
      <c r="D203" s="343">
        <v>1500</v>
      </c>
      <c r="E203" s="343">
        <v>1454</v>
      </c>
      <c r="F203" s="343">
        <v>37</v>
      </c>
      <c r="G203" s="343">
        <v>0</v>
      </c>
      <c r="H203" s="343">
        <v>17</v>
      </c>
      <c r="I203" s="343">
        <v>0</v>
      </c>
      <c r="J203" s="343">
        <v>1554</v>
      </c>
      <c r="K203" s="343">
        <v>1454</v>
      </c>
      <c r="L203" s="343">
        <v>38</v>
      </c>
      <c r="M203" s="343">
        <v>0</v>
      </c>
      <c r="N203" s="343">
        <v>0</v>
      </c>
      <c r="O203" s="343">
        <v>0</v>
      </c>
      <c r="P203" s="343">
        <v>0</v>
      </c>
      <c r="Q203" s="343">
        <v>0</v>
      </c>
      <c r="R203" s="343">
        <v>0</v>
      </c>
      <c r="S203" s="343">
        <v>0</v>
      </c>
      <c r="T203" s="343">
        <v>0</v>
      </c>
      <c r="U203" s="343">
        <v>0</v>
      </c>
      <c r="V203" s="343">
        <v>38</v>
      </c>
      <c r="W203" s="343">
        <v>0</v>
      </c>
      <c r="X203" s="343">
        <v>1592</v>
      </c>
      <c r="Y203" s="343">
        <v>1454</v>
      </c>
      <c r="Z203" s="343">
        <v>100</v>
      </c>
      <c r="AA203" s="343">
        <v>100</v>
      </c>
      <c r="AB203" s="343">
        <v>0</v>
      </c>
      <c r="AC203" s="343">
        <v>0</v>
      </c>
      <c r="AD203" s="343">
        <v>79</v>
      </c>
      <c r="AE203" s="343">
        <v>0</v>
      </c>
      <c r="AF203" s="343">
        <v>0</v>
      </c>
      <c r="AG203" s="343">
        <v>0</v>
      </c>
      <c r="AH203" s="343">
        <v>179</v>
      </c>
      <c r="AI203" s="343">
        <v>100</v>
      </c>
      <c r="AJ203" s="343">
        <v>0</v>
      </c>
      <c r="AK203" s="343">
        <v>0</v>
      </c>
      <c r="AL203" s="342" t="s">
        <v>2149</v>
      </c>
      <c r="AM203" s="342" t="s">
        <v>2461</v>
      </c>
      <c r="AN203" s="342" t="s">
        <v>2461</v>
      </c>
    </row>
    <row r="204" spans="1:40" ht="15.6">
      <c r="A204" s="342" t="s">
        <v>2241</v>
      </c>
      <c r="B204" s="343">
        <v>0</v>
      </c>
      <c r="C204" s="343">
        <v>0</v>
      </c>
      <c r="D204" s="343">
        <v>1517</v>
      </c>
      <c r="E204" s="343">
        <v>1303</v>
      </c>
      <c r="F204" s="343">
        <v>2</v>
      </c>
      <c r="G204" s="343">
        <v>0</v>
      </c>
      <c r="H204" s="343">
        <v>125</v>
      </c>
      <c r="I204" s="343">
        <v>0</v>
      </c>
      <c r="J204" s="343">
        <v>1644</v>
      </c>
      <c r="K204" s="343">
        <v>1303</v>
      </c>
      <c r="L204" s="343">
        <v>498</v>
      </c>
      <c r="M204" s="343">
        <v>0</v>
      </c>
      <c r="N204" s="343">
        <v>216</v>
      </c>
      <c r="O204" s="343">
        <v>0</v>
      </c>
      <c r="P204" s="343">
        <v>0</v>
      </c>
      <c r="Q204" s="343">
        <v>0</v>
      </c>
      <c r="R204" s="343">
        <v>0</v>
      </c>
      <c r="S204" s="343">
        <v>0</v>
      </c>
      <c r="T204" s="343">
        <v>0</v>
      </c>
      <c r="U204" s="343">
        <v>0</v>
      </c>
      <c r="V204" s="343">
        <v>498</v>
      </c>
      <c r="W204" s="343">
        <v>0</v>
      </c>
      <c r="X204" s="343">
        <v>2142</v>
      </c>
      <c r="Y204" s="343">
        <v>1303</v>
      </c>
      <c r="Z204" s="343">
        <v>557</v>
      </c>
      <c r="AA204" s="343">
        <v>557</v>
      </c>
      <c r="AB204" s="343">
        <v>28</v>
      </c>
      <c r="AC204" s="343">
        <v>28</v>
      </c>
      <c r="AD204" s="343">
        <v>3</v>
      </c>
      <c r="AE204" s="343">
        <v>0</v>
      </c>
      <c r="AF204" s="343">
        <v>0</v>
      </c>
      <c r="AG204" s="343">
        <v>0</v>
      </c>
      <c r="AH204" s="343">
        <v>588</v>
      </c>
      <c r="AI204" s="343">
        <v>585</v>
      </c>
      <c r="AJ204" s="343">
        <v>0</v>
      </c>
      <c r="AK204" s="343">
        <v>0</v>
      </c>
      <c r="AL204" s="342" t="s">
        <v>2239</v>
      </c>
      <c r="AM204" s="342" t="s">
        <v>2461</v>
      </c>
      <c r="AN204" s="342" t="s">
        <v>2461</v>
      </c>
    </row>
    <row r="205" spans="1:40" ht="15.6">
      <c r="A205" s="342" t="s">
        <v>2328</v>
      </c>
      <c r="B205" s="343">
        <v>12</v>
      </c>
      <c r="C205" s="343">
        <v>0</v>
      </c>
      <c r="D205" s="343">
        <v>1813</v>
      </c>
      <c r="E205" s="343">
        <v>0</v>
      </c>
      <c r="F205" s="343">
        <v>122</v>
      </c>
      <c r="G205" s="343">
        <v>0</v>
      </c>
      <c r="H205" s="343">
        <v>0</v>
      </c>
      <c r="I205" s="343">
        <v>0</v>
      </c>
      <c r="J205" s="343">
        <v>1947</v>
      </c>
      <c r="K205" s="343">
        <v>0</v>
      </c>
      <c r="L205" s="343">
        <v>47</v>
      </c>
      <c r="M205" s="343">
        <v>0</v>
      </c>
      <c r="N205" s="343">
        <v>0</v>
      </c>
      <c r="O205" s="343">
        <v>0</v>
      </c>
      <c r="P205" s="343">
        <v>13028</v>
      </c>
      <c r="Q205" s="343">
        <v>0</v>
      </c>
      <c r="R205" s="343">
        <v>0</v>
      </c>
      <c r="S205" s="343">
        <v>0</v>
      </c>
      <c r="T205" s="343">
        <v>0</v>
      </c>
      <c r="U205" s="343">
        <v>0</v>
      </c>
      <c r="V205" s="343">
        <v>13075</v>
      </c>
      <c r="W205" s="343">
        <v>0</v>
      </c>
      <c r="X205" s="343">
        <v>15022</v>
      </c>
      <c r="Y205" s="343">
        <v>0</v>
      </c>
      <c r="Z205" s="343">
        <v>85</v>
      </c>
      <c r="AA205" s="343">
        <v>0</v>
      </c>
      <c r="AB205" s="343">
        <v>0</v>
      </c>
      <c r="AC205" s="343">
        <v>0</v>
      </c>
      <c r="AD205" s="343">
        <v>70</v>
      </c>
      <c r="AE205" s="343">
        <v>0</v>
      </c>
      <c r="AF205" s="343">
        <v>0</v>
      </c>
      <c r="AG205" s="343">
        <v>0</v>
      </c>
      <c r="AH205" s="343">
        <v>155</v>
      </c>
      <c r="AI205" s="343">
        <v>0</v>
      </c>
      <c r="AJ205" s="343">
        <v>0</v>
      </c>
      <c r="AK205" s="343">
        <v>0</v>
      </c>
      <c r="AL205" s="342" t="s">
        <v>2326</v>
      </c>
      <c r="AM205" s="342" t="s">
        <v>2461</v>
      </c>
      <c r="AN205" s="342" t="s">
        <v>2461</v>
      </c>
    </row>
    <row r="206" spans="1:40" ht="15.6">
      <c r="A206" s="342" t="s">
        <v>1857</v>
      </c>
      <c r="B206" s="343">
        <v>0</v>
      </c>
      <c r="C206" s="343">
        <v>0</v>
      </c>
      <c r="D206" s="343">
        <v>1263</v>
      </c>
      <c r="E206" s="343">
        <v>1089</v>
      </c>
      <c r="F206" s="343">
        <v>319</v>
      </c>
      <c r="G206" s="343">
        <v>0</v>
      </c>
      <c r="H206" s="343">
        <v>36</v>
      </c>
      <c r="I206" s="343">
        <v>0</v>
      </c>
      <c r="J206" s="343">
        <v>1618</v>
      </c>
      <c r="K206" s="343">
        <v>1089</v>
      </c>
      <c r="L206" s="343">
        <v>15</v>
      </c>
      <c r="M206" s="343">
        <v>0</v>
      </c>
      <c r="N206" s="343">
        <v>0</v>
      </c>
      <c r="O206" s="343">
        <v>0</v>
      </c>
      <c r="P206" s="343">
        <v>0</v>
      </c>
      <c r="Q206" s="343">
        <v>0</v>
      </c>
      <c r="R206" s="343">
        <v>0</v>
      </c>
      <c r="S206" s="343">
        <v>0</v>
      </c>
      <c r="T206" s="343">
        <v>0</v>
      </c>
      <c r="U206" s="343">
        <v>0</v>
      </c>
      <c r="V206" s="343">
        <v>15</v>
      </c>
      <c r="W206" s="343">
        <v>0</v>
      </c>
      <c r="X206" s="343">
        <v>1633</v>
      </c>
      <c r="Y206" s="343">
        <v>1089</v>
      </c>
      <c r="Z206" s="343">
        <v>372</v>
      </c>
      <c r="AA206" s="343">
        <v>372</v>
      </c>
      <c r="AB206" s="343">
        <v>0</v>
      </c>
      <c r="AC206" s="343">
        <v>0</v>
      </c>
      <c r="AD206" s="343">
        <v>0</v>
      </c>
      <c r="AE206" s="343">
        <v>0</v>
      </c>
      <c r="AF206" s="343">
        <v>0</v>
      </c>
      <c r="AG206" s="343">
        <v>0</v>
      </c>
      <c r="AH206" s="343">
        <v>372</v>
      </c>
      <c r="AI206" s="343">
        <v>372</v>
      </c>
      <c r="AJ206" s="343">
        <v>0</v>
      </c>
      <c r="AK206" s="343">
        <v>0</v>
      </c>
      <c r="AL206" s="342" t="s">
        <v>1855</v>
      </c>
      <c r="AM206" s="342" t="s">
        <v>2461</v>
      </c>
      <c r="AN206" s="342" t="s">
        <v>2461</v>
      </c>
    </row>
    <row r="207" spans="1:40" ht="15.6">
      <c r="A207" s="342" t="s">
        <v>1905</v>
      </c>
      <c r="B207" s="343">
        <v>78</v>
      </c>
      <c r="C207" s="343">
        <v>78</v>
      </c>
      <c r="D207" s="343">
        <v>2554</v>
      </c>
      <c r="E207" s="343">
        <v>2214</v>
      </c>
      <c r="F207" s="343">
        <v>115</v>
      </c>
      <c r="G207" s="343">
        <v>0</v>
      </c>
      <c r="H207" s="343">
        <v>103</v>
      </c>
      <c r="I207" s="343">
        <v>103</v>
      </c>
      <c r="J207" s="343">
        <v>2850</v>
      </c>
      <c r="K207" s="343">
        <v>2395</v>
      </c>
      <c r="L207" s="343">
        <v>1144</v>
      </c>
      <c r="M207" s="343">
        <v>0</v>
      </c>
      <c r="N207" s="343">
        <v>0</v>
      </c>
      <c r="O207" s="343">
        <v>0</v>
      </c>
      <c r="P207" s="343">
        <v>0</v>
      </c>
      <c r="Q207" s="343">
        <v>0</v>
      </c>
      <c r="R207" s="343">
        <v>0</v>
      </c>
      <c r="S207" s="343">
        <v>0</v>
      </c>
      <c r="T207" s="343">
        <v>0</v>
      </c>
      <c r="U207" s="343">
        <v>0</v>
      </c>
      <c r="V207" s="343">
        <v>1144</v>
      </c>
      <c r="W207" s="343">
        <v>0</v>
      </c>
      <c r="X207" s="343">
        <v>3994</v>
      </c>
      <c r="Y207" s="343">
        <v>2395</v>
      </c>
      <c r="Z207" s="343">
        <v>462</v>
      </c>
      <c r="AA207" s="343">
        <v>462</v>
      </c>
      <c r="AB207" s="343">
        <v>0</v>
      </c>
      <c r="AC207" s="343">
        <v>0</v>
      </c>
      <c r="AD207" s="343">
        <v>0</v>
      </c>
      <c r="AE207" s="343">
        <v>0</v>
      </c>
      <c r="AF207" s="343">
        <v>0</v>
      </c>
      <c r="AG207" s="343">
        <v>0</v>
      </c>
      <c r="AH207" s="343">
        <v>462</v>
      </c>
      <c r="AI207" s="343">
        <v>462</v>
      </c>
      <c r="AJ207" s="343">
        <v>0</v>
      </c>
      <c r="AK207" s="343">
        <v>0</v>
      </c>
      <c r="AL207" s="342" t="s">
        <v>1903</v>
      </c>
      <c r="AM207" s="342" t="s">
        <v>2461</v>
      </c>
      <c r="AN207" s="342" t="s">
        <v>2461</v>
      </c>
    </row>
    <row r="208" spans="1:40" ht="15.6">
      <c r="A208" s="342" t="s">
        <v>1974</v>
      </c>
      <c r="B208" s="343">
        <v>3868</v>
      </c>
      <c r="C208" s="343">
        <v>3868</v>
      </c>
      <c r="D208" s="343">
        <v>1589</v>
      </c>
      <c r="E208" s="343">
        <v>1412</v>
      </c>
      <c r="F208" s="343">
        <v>210</v>
      </c>
      <c r="G208" s="343">
        <v>0</v>
      </c>
      <c r="H208" s="343">
        <v>21</v>
      </c>
      <c r="I208" s="343">
        <v>2</v>
      </c>
      <c r="J208" s="343">
        <v>5688</v>
      </c>
      <c r="K208" s="343">
        <v>5282</v>
      </c>
      <c r="L208" s="343">
        <v>0</v>
      </c>
      <c r="M208" s="343">
        <v>0</v>
      </c>
      <c r="N208" s="343">
        <v>0</v>
      </c>
      <c r="O208" s="343">
        <v>0</v>
      </c>
      <c r="P208" s="343">
        <v>142</v>
      </c>
      <c r="Q208" s="343">
        <v>0</v>
      </c>
      <c r="R208" s="343">
        <v>142</v>
      </c>
      <c r="S208" s="343">
        <v>0</v>
      </c>
      <c r="T208" s="343">
        <v>0</v>
      </c>
      <c r="U208" s="343">
        <v>0</v>
      </c>
      <c r="V208" s="343">
        <v>142</v>
      </c>
      <c r="W208" s="343">
        <v>0</v>
      </c>
      <c r="X208" s="343">
        <v>5830</v>
      </c>
      <c r="Y208" s="343">
        <v>5282</v>
      </c>
      <c r="Z208" s="343">
        <v>148</v>
      </c>
      <c r="AA208" s="343">
        <v>148</v>
      </c>
      <c r="AB208" s="343">
        <v>0</v>
      </c>
      <c r="AC208" s="343">
        <v>0</v>
      </c>
      <c r="AD208" s="343">
        <v>7</v>
      </c>
      <c r="AE208" s="343">
        <v>7</v>
      </c>
      <c r="AF208" s="343">
        <v>0</v>
      </c>
      <c r="AG208" s="343">
        <v>0</v>
      </c>
      <c r="AH208" s="343">
        <v>155</v>
      </c>
      <c r="AI208" s="343">
        <v>155</v>
      </c>
      <c r="AJ208" s="343">
        <v>0</v>
      </c>
      <c r="AK208" s="343">
        <v>0</v>
      </c>
      <c r="AL208" s="342" t="s">
        <v>1972</v>
      </c>
      <c r="AM208" s="342" t="s">
        <v>2461</v>
      </c>
      <c r="AN208" s="342" t="s">
        <v>2461</v>
      </c>
    </row>
    <row r="209" spans="1:40" ht="15.6">
      <c r="A209" s="342" t="s">
        <v>2109</v>
      </c>
      <c r="B209" s="343">
        <v>0</v>
      </c>
      <c r="C209" s="343">
        <v>0</v>
      </c>
      <c r="D209" s="343">
        <v>26</v>
      </c>
      <c r="E209" s="343">
        <v>0</v>
      </c>
      <c r="F209" s="343">
        <v>32</v>
      </c>
      <c r="G209" s="343">
        <v>0</v>
      </c>
      <c r="H209" s="343">
        <v>0</v>
      </c>
      <c r="I209" s="343">
        <v>0</v>
      </c>
      <c r="J209" s="343">
        <v>58</v>
      </c>
      <c r="K209" s="343">
        <v>0</v>
      </c>
      <c r="L209" s="343">
        <v>50</v>
      </c>
      <c r="M209" s="343">
        <v>0</v>
      </c>
      <c r="N209" s="343">
        <v>0</v>
      </c>
      <c r="O209" s="343">
        <v>0</v>
      </c>
      <c r="P209" s="343">
        <v>188</v>
      </c>
      <c r="Q209" s="343">
        <v>0</v>
      </c>
      <c r="R209" s="343">
        <v>0</v>
      </c>
      <c r="S209" s="343">
        <v>0</v>
      </c>
      <c r="T209" s="343">
        <v>0</v>
      </c>
      <c r="U209" s="343">
        <v>0</v>
      </c>
      <c r="V209" s="343">
        <v>238</v>
      </c>
      <c r="W209" s="343">
        <v>0</v>
      </c>
      <c r="X209" s="343">
        <v>296</v>
      </c>
      <c r="Y209" s="343">
        <v>0</v>
      </c>
      <c r="Z209" s="343">
        <v>160</v>
      </c>
      <c r="AA209" s="343">
        <v>0</v>
      </c>
      <c r="AB209" s="343">
        <v>0</v>
      </c>
      <c r="AC209" s="343">
        <v>0</v>
      </c>
      <c r="AD209" s="343">
        <v>102</v>
      </c>
      <c r="AE209" s="343">
        <v>0</v>
      </c>
      <c r="AF209" s="343">
        <v>0</v>
      </c>
      <c r="AG209" s="343">
        <v>0</v>
      </c>
      <c r="AH209" s="343">
        <v>262</v>
      </c>
      <c r="AI209" s="343">
        <v>0</v>
      </c>
      <c r="AJ209" s="343">
        <v>0</v>
      </c>
      <c r="AK209" s="343">
        <v>0</v>
      </c>
      <c r="AL209" s="342" t="s">
        <v>2107</v>
      </c>
      <c r="AM209" s="342" t="s">
        <v>2461</v>
      </c>
      <c r="AN209" s="342" t="s">
        <v>2461</v>
      </c>
    </row>
    <row r="210" spans="1:40" ht="15.6">
      <c r="A210" s="342" t="s">
        <v>2229</v>
      </c>
      <c r="B210" s="343">
        <v>2307</v>
      </c>
      <c r="C210" s="343">
        <v>2301</v>
      </c>
      <c r="D210" s="343">
        <v>3492</v>
      </c>
      <c r="E210" s="343">
        <v>563</v>
      </c>
      <c r="F210" s="343">
        <v>65</v>
      </c>
      <c r="G210" s="343">
        <v>0</v>
      </c>
      <c r="H210" s="343">
        <v>13</v>
      </c>
      <c r="I210" s="343">
        <v>0</v>
      </c>
      <c r="J210" s="343">
        <v>5877</v>
      </c>
      <c r="K210" s="343">
        <v>2864</v>
      </c>
      <c r="L210" s="343">
        <v>148</v>
      </c>
      <c r="M210" s="343">
        <v>2</v>
      </c>
      <c r="N210" s="343">
        <v>0</v>
      </c>
      <c r="O210" s="343">
        <v>0</v>
      </c>
      <c r="P210" s="343">
        <v>1948</v>
      </c>
      <c r="Q210" s="343">
        <v>0</v>
      </c>
      <c r="R210" s="343">
        <v>0</v>
      </c>
      <c r="S210" s="343">
        <v>0</v>
      </c>
      <c r="T210" s="343">
        <v>0</v>
      </c>
      <c r="U210" s="343">
        <v>0</v>
      </c>
      <c r="V210" s="343">
        <v>2096</v>
      </c>
      <c r="W210" s="343">
        <v>2</v>
      </c>
      <c r="X210" s="343">
        <v>7973</v>
      </c>
      <c r="Y210" s="343">
        <v>2864</v>
      </c>
      <c r="Z210" s="343">
        <v>1451</v>
      </c>
      <c r="AA210" s="343">
        <v>1451</v>
      </c>
      <c r="AB210" s="343">
        <v>0</v>
      </c>
      <c r="AC210" s="343">
        <v>0</v>
      </c>
      <c r="AD210" s="343">
        <v>40</v>
      </c>
      <c r="AE210" s="343">
        <v>0</v>
      </c>
      <c r="AF210" s="343">
        <v>0</v>
      </c>
      <c r="AG210" s="343">
        <v>0</v>
      </c>
      <c r="AH210" s="343">
        <v>1491</v>
      </c>
      <c r="AI210" s="343">
        <v>1451</v>
      </c>
      <c r="AJ210" s="343">
        <v>0</v>
      </c>
      <c r="AK210" s="343">
        <v>0</v>
      </c>
      <c r="AL210" s="342" t="s">
        <v>2227</v>
      </c>
      <c r="AM210" s="342" t="s">
        <v>2461</v>
      </c>
      <c r="AN210" s="342" t="s">
        <v>2461</v>
      </c>
    </row>
    <row r="211" spans="1:40" ht="15.6">
      <c r="A211" s="342" t="s">
        <v>1124</v>
      </c>
      <c r="B211" s="343">
        <v>0</v>
      </c>
      <c r="C211" s="343">
        <v>0</v>
      </c>
      <c r="D211" s="343">
        <v>2293</v>
      </c>
      <c r="E211" s="343">
        <v>2142</v>
      </c>
      <c r="F211" s="343">
        <v>56</v>
      </c>
      <c r="G211" s="343">
        <v>0</v>
      </c>
      <c r="H211" s="343">
        <v>20</v>
      </c>
      <c r="I211" s="343">
        <v>0</v>
      </c>
      <c r="J211" s="343">
        <v>2369</v>
      </c>
      <c r="K211" s="343">
        <v>2142</v>
      </c>
      <c r="L211" s="343">
        <v>251</v>
      </c>
      <c r="M211" s="343">
        <v>0</v>
      </c>
      <c r="N211" s="343">
        <v>0</v>
      </c>
      <c r="O211" s="343">
        <v>0</v>
      </c>
      <c r="P211" s="343">
        <v>0</v>
      </c>
      <c r="Q211" s="343">
        <v>0</v>
      </c>
      <c r="R211" s="343">
        <v>0</v>
      </c>
      <c r="S211" s="343">
        <v>0</v>
      </c>
      <c r="T211" s="343">
        <v>0</v>
      </c>
      <c r="U211" s="343">
        <v>0</v>
      </c>
      <c r="V211" s="343">
        <v>251</v>
      </c>
      <c r="W211" s="343">
        <v>0</v>
      </c>
      <c r="X211" s="343">
        <v>2620</v>
      </c>
      <c r="Y211" s="343">
        <v>2142</v>
      </c>
      <c r="Z211" s="343">
        <v>5</v>
      </c>
      <c r="AA211" s="343">
        <v>5</v>
      </c>
      <c r="AB211" s="343">
        <v>0</v>
      </c>
      <c r="AC211" s="343">
        <v>0</v>
      </c>
      <c r="AD211" s="343">
        <v>0</v>
      </c>
      <c r="AE211" s="343">
        <v>0</v>
      </c>
      <c r="AF211" s="343">
        <v>0</v>
      </c>
      <c r="AG211" s="343">
        <v>0</v>
      </c>
      <c r="AH211" s="343">
        <v>5</v>
      </c>
      <c r="AI211" s="343">
        <v>5</v>
      </c>
      <c r="AJ211" s="343">
        <v>0</v>
      </c>
      <c r="AK211" s="343">
        <v>0</v>
      </c>
      <c r="AL211" s="342" t="s">
        <v>1122</v>
      </c>
      <c r="AM211" s="342" t="s">
        <v>2461</v>
      </c>
      <c r="AN211" s="342" t="s">
        <v>2461</v>
      </c>
    </row>
    <row r="212" spans="1:40" ht="15.6">
      <c r="A212" s="342" t="s">
        <v>1132</v>
      </c>
      <c r="B212" s="343">
        <v>0</v>
      </c>
      <c r="C212" s="343">
        <v>0</v>
      </c>
      <c r="D212" s="343">
        <v>1833</v>
      </c>
      <c r="E212" s="343">
        <v>376</v>
      </c>
      <c r="F212" s="343">
        <v>0</v>
      </c>
      <c r="G212" s="343">
        <v>0</v>
      </c>
      <c r="H212" s="343">
        <v>94</v>
      </c>
      <c r="I212" s="343">
        <v>94</v>
      </c>
      <c r="J212" s="343">
        <v>1927</v>
      </c>
      <c r="K212" s="343">
        <v>470</v>
      </c>
      <c r="L212" s="343">
        <v>238</v>
      </c>
      <c r="M212" s="343">
        <v>0</v>
      </c>
      <c r="N212" s="343">
        <v>0</v>
      </c>
      <c r="O212" s="343">
        <v>0</v>
      </c>
      <c r="P212" s="343">
        <v>0</v>
      </c>
      <c r="Q212" s="343">
        <v>0</v>
      </c>
      <c r="R212" s="343">
        <v>0</v>
      </c>
      <c r="S212" s="343">
        <v>0</v>
      </c>
      <c r="T212" s="343">
        <v>0</v>
      </c>
      <c r="U212" s="343">
        <v>0</v>
      </c>
      <c r="V212" s="343">
        <v>238</v>
      </c>
      <c r="W212" s="343">
        <v>0</v>
      </c>
      <c r="X212" s="343">
        <v>2165</v>
      </c>
      <c r="Y212" s="343">
        <v>470</v>
      </c>
      <c r="Z212" s="343">
        <v>0</v>
      </c>
      <c r="AA212" s="343">
        <v>0</v>
      </c>
      <c r="AB212" s="343">
        <v>0</v>
      </c>
      <c r="AC212" s="343">
        <v>0</v>
      </c>
      <c r="AD212" s="343">
        <v>10</v>
      </c>
      <c r="AE212" s="343">
        <v>0</v>
      </c>
      <c r="AF212" s="343">
        <v>0</v>
      </c>
      <c r="AG212" s="343">
        <v>0</v>
      </c>
      <c r="AH212" s="343">
        <v>10</v>
      </c>
      <c r="AI212" s="343">
        <v>0</v>
      </c>
      <c r="AJ212" s="343">
        <v>0</v>
      </c>
      <c r="AK212" s="343">
        <v>0</v>
      </c>
      <c r="AL212" s="342" t="s">
        <v>1130</v>
      </c>
      <c r="AM212" s="342" t="s">
        <v>2461</v>
      </c>
      <c r="AN212" s="342" t="s">
        <v>2461</v>
      </c>
    </row>
    <row r="213" spans="1:40" ht="15.6">
      <c r="A213" s="342" t="s">
        <v>1328</v>
      </c>
      <c r="B213" s="343">
        <v>0</v>
      </c>
      <c r="C213" s="343">
        <v>0</v>
      </c>
      <c r="D213" s="343">
        <v>154</v>
      </c>
      <c r="E213" s="343">
        <v>0</v>
      </c>
      <c r="F213" s="343">
        <v>1110</v>
      </c>
      <c r="G213" s="343">
        <v>0</v>
      </c>
      <c r="H213" s="343">
        <v>6</v>
      </c>
      <c r="I213" s="343">
        <v>0</v>
      </c>
      <c r="J213" s="343">
        <v>1270</v>
      </c>
      <c r="K213" s="343">
        <v>0</v>
      </c>
      <c r="L213" s="343">
        <v>411</v>
      </c>
      <c r="M213" s="343">
        <v>0</v>
      </c>
      <c r="N213" s="343">
        <v>11</v>
      </c>
      <c r="O213" s="343">
        <v>0</v>
      </c>
      <c r="P213" s="343">
        <v>0</v>
      </c>
      <c r="Q213" s="343">
        <v>0</v>
      </c>
      <c r="R213" s="343">
        <v>0</v>
      </c>
      <c r="S213" s="343">
        <v>0</v>
      </c>
      <c r="T213" s="343">
        <v>0</v>
      </c>
      <c r="U213" s="343">
        <v>0</v>
      </c>
      <c r="V213" s="343">
        <v>411</v>
      </c>
      <c r="W213" s="343">
        <v>0</v>
      </c>
      <c r="X213" s="343">
        <v>1681</v>
      </c>
      <c r="Y213" s="343">
        <v>0</v>
      </c>
      <c r="Z213" s="343">
        <v>0</v>
      </c>
      <c r="AA213" s="343">
        <v>0</v>
      </c>
      <c r="AB213" s="343">
        <v>0</v>
      </c>
      <c r="AC213" s="343">
        <v>0</v>
      </c>
      <c r="AD213" s="343">
        <v>0</v>
      </c>
      <c r="AE213" s="343">
        <v>0</v>
      </c>
      <c r="AF213" s="343">
        <v>0</v>
      </c>
      <c r="AG213" s="343">
        <v>0</v>
      </c>
      <c r="AH213" s="343">
        <v>0</v>
      </c>
      <c r="AI213" s="343">
        <v>0</v>
      </c>
      <c r="AJ213" s="343">
        <v>0</v>
      </c>
      <c r="AK213" s="343">
        <v>0</v>
      </c>
      <c r="AL213" s="342" t="s">
        <v>1326</v>
      </c>
      <c r="AM213" s="342" t="s">
        <v>2461</v>
      </c>
      <c r="AN213" s="342" t="s">
        <v>2461</v>
      </c>
    </row>
    <row r="214" spans="1:40" ht="15.6">
      <c r="A214" s="342" t="s">
        <v>1355</v>
      </c>
      <c r="B214" s="343">
        <v>491</v>
      </c>
      <c r="C214" s="343">
        <v>479</v>
      </c>
      <c r="D214" s="343">
        <v>1714</v>
      </c>
      <c r="E214" s="343">
        <v>1433</v>
      </c>
      <c r="F214" s="343">
        <v>391</v>
      </c>
      <c r="G214" s="343">
        <v>5</v>
      </c>
      <c r="H214" s="343">
        <v>5</v>
      </c>
      <c r="I214" s="343">
        <v>0</v>
      </c>
      <c r="J214" s="343">
        <v>2601</v>
      </c>
      <c r="K214" s="343">
        <v>1917</v>
      </c>
      <c r="L214" s="343">
        <v>356</v>
      </c>
      <c r="M214" s="343">
        <v>0</v>
      </c>
      <c r="N214" s="343">
        <v>0</v>
      </c>
      <c r="O214" s="343">
        <v>0</v>
      </c>
      <c r="P214" s="343">
        <v>5</v>
      </c>
      <c r="Q214" s="343">
        <v>0</v>
      </c>
      <c r="R214" s="343">
        <v>0</v>
      </c>
      <c r="S214" s="343">
        <v>0</v>
      </c>
      <c r="T214" s="343">
        <v>0</v>
      </c>
      <c r="U214" s="343">
        <v>0</v>
      </c>
      <c r="V214" s="343">
        <v>361</v>
      </c>
      <c r="W214" s="343">
        <v>0</v>
      </c>
      <c r="X214" s="343">
        <v>2962</v>
      </c>
      <c r="Y214" s="343">
        <v>1917</v>
      </c>
      <c r="Z214" s="343">
        <v>631</v>
      </c>
      <c r="AA214" s="343">
        <v>631</v>
      </c>
      <c r="AB214" s="343">
        <v>0</v>
      </c>
      <c r="AC214" s="343">
        <v>0</v>
      </c>
      <c r="AD214" s="343">
        <v>0</v>
      </c>
      <c r="AE214" s="343">
        <v>0</v>
      </c>
      <c r="AF214" s="343">
        <v>0</v>
      </c>
      <c r="AG214" s="343">
        <v>0</v>
      </c>
      <c r="AH214" s="343">
        <v>631</v>
      </c>
      <c r="AI214" s="343">
        <v>631</v>
      </c>
      <c r="AJ214" s="343">
        <v>0</v>
      </c>
      <c r="AK214" s="343">
        <v>0</v>
      </c>
      <c r="AL214" s="342" t="s">
        <v>1353</v>
      </c>
      <c r="AM214" s="342" t="s">
        <v>2461</v>
      </c>
      <c r="AN214" s="342" t="s">
        <v>2461</v>
      </c>
    </row>
    <row r="215" spans="1:40" ht="15.6">
      <c r="A215" s="342" t="s">
        <v>1624</v>
      </c>
      <c r="B215" s="343">
        <v>403</v>
      </c>
      <c r="C215" s="343">
        <v>0</v>
      </c>
      <c r="D215" s="343">
        <v>118</v>
      </c>
      <c r="E215" s="343">
        <v>0</v>
      </c>
      <c r="F215" s="343">
        <v>31</v>
      </c>
      <c r="G215" s="343">
        <v>0</v>
      </c>
      <c r="H215" s="343">
        <v>0</v>
      </c>
      <c r="I215" s="343">
        <v>0</v>
      </c>
      <c r="J215" s="343">
        <v>552</v>
      </c>
      <c r="K215" s="343">
        <v>0</v>
      </c>
      <c r="L215" s="343">
        <v>328</v>
      </c>
      <c r="M215" s="343">
        <v>0</v>
      </c>
      <c r="N215" s="343">
        <v>0</v>
      </c>
      <c r="O215" s="343">
        <v>0</v>
      </c>
      <c r="P215" s="343">
        <v>0</v>
      </c>
      <c r="Q215" s="343">
        <v>0</v>
      </c>
      <c r="R215" s="343">
        <v>0</v>
      </c>
      <c r="S215" s="343">
        <v>0</v>
      </c>
      <c r="T215" s="343">
        <v>0</v>
      </c>
      <c r="U215" s="343">
        <v>0</v>
      </c>
      <c r="V215" s="343">
        <v>328</v>
      </c>
      <c r="W215" s="343">
        <v>0</v>
      </c>
      <c r="X215" s="343">
        <v>880</v>
      </c>
      <c r="Y215" s="343">
        <v>0</v>
      </c>
      <c r="Z215" s="343">
        <v>2</v>
      </c>
      <c r="AA215" s="343">
        <v>0</v>
      </c>
      <c r="AB215" s="343">
        <v>0</v>
      </c>
      <c r="AC215" s="343">
        <v>0</v>
      </c>
      <c r="AD215" s="343">
        <v>9</v>
      </c>
      <c r="AE215" s="343">
        <v>0</v>
      </c>
      <c r="AF215" s="343">
        <v>0</v>
      </c>
      <c r="AG215" s="343">
        <v>0</v>
      </c>
      <c r="AH215" s="343">
        <v>11</v>
      </c>
      <c r="AI215" s="343">
        <v>0</v>
      </c>
      <c r="AJ215" s="343">
        <v>0</v>
      </c>
      <c r="AK215" s="343">
        <v>0</v>
      </c>
      <c r="AL215" s="342" t="s">
        <v>1622</v>
      </c>
      <c r="AM215" s="342" t="s">
        <v>2461</v>
      </c>
      <c r="AN215" s="342" t="s">
        <v>2461</v>
      </c>
    </row>
    <row r="216" spans="1:40" ht="15.6">
      <c r="A216" s="342" t="s">
        <v>1782</v>
      </c>
      <c r="B216" s="343">
        <v>175</v>
      </c>
      <c r="C216" s="343">
        <v>0</v>
      </c>
      <c r="D216" s="343">
        <v>28</v>
      </c>
      <c r="E216" s="343">
        <v>0</v>
      </c>
      <c r="F216" s="343">
        <v>30</v>
      </c>
      <c r="G216" s="343">
        <v>0</v>
      </c>
      <c r="H216" s="343">
        <v>0</v>
      </c>
      <c r="I216" s="343">
        <v>0</v>
      </c>
      <c r="J216" s="343">
        <v>233</v>
      </c>
      <c r="K216" s="343">
        <v>0</v>
      </c>
      <c r="L216" s="343">
        <v>339</v>
      </c>
      <c r="M216" s="343">
        <v>0</v>
      </c>
      <c r="N216" s="343">
        <v>26</v>
      </c>
      <c r="O216" s="343">
        <v>0</v>
      </c>
      <c r="P216" s="343">
        <v>0</v>
      </c>
      <c r="Q216" s="343">
        <v>0</v>
      </c>
      <c r="R216" s="343">
        <v>0</v>
      </c>
      <c r="S216" s="343">
        <v>0</v>
      </c>
      <c r="T216" s="343">
        <v>0</v>
      </c>
      <c r="U216" s="343">
        <v>0</v>
      </c>
      <c r="V216" s="343">
        <v>339</v>
      </c>
      <c r="W216" s="343">
        <v>0</v>
      </c>
      <c r="X216" s="343">
        <v>572</v>
      </c>
      <c r="Y216" s="343">
        <v>0</v>
      </c>
      <c r="Z216" s="343">
        <v>0</v>
      </c>
      <c r="AA216" s="343">
        <v>0</v>
      </c>
      <c r="AB216" s="343">
        <v>0</v>
      </c>
      <c r="AC216" s="343">
        <v>0</v>
      </c>
      <c r="AD216" s="343">
        <v>0</v>
      </c>
      <c r="AE216" s="343">
        <v>0</v>
      </c>
      <c r="AF216" s="343">
        <v>0</v>
      </c>
      <c r="AG216" s="343">
        <v>0</v>
      </c>
      <c r="AH216" s="343">
        <v>0</v>
      </c>
      <c r="AI216" s="343">
        <v>0</v>
      </c>
      <c r="AJ216" s="343">
        <v>0</v>
      </c>
      <c r="AK216" s="343">
        <v>0</v>
      </c>
      <c r="AL216" s="342" t="s">
        <v>1780</v>
      </c>
      <c r="AM216" s="342" t="s">
        <v>2461</v>
      </c>
      <c r="AN216" s="342" t="s">
        <v>2461</v>
      </c>
    </row>
    <row r="217" spans="1:40" ht="15.6">
      <c r="A217" s="342" t="s">
        <v>2343</v>
      </c>
      <c r="B217" s="343">
        <v>0</v>
      </c>
      <c r="C217" s="343">
        <v>0</v>
      </c>
      <c r="D217" s="343">
        <v>999</v>
      </c>
      <c r="E217" s="343">
        <v>0</v>
      </c>
      <c r="F217" s="343">
        <v>91</v>
      </c>
      <c r="G217" s="343">
        <v>0</v>
      </c>
      <c r="H217" s="343">
        <v>26</v>
      </c>
      <c r="I217" s="343">
        <v>0</v>
      </c>
      <c r="J217" s="343">
        <v>1116</v>
      </c>
      <c r="K217" s="343">
        <v>0</v>
      </c>
      <c r="L217" s="343">
        <v>423</v>
      </c>
      <c r="M217" s="343">
        <v>0</v>
      </c>
      <c r="N217" s="343">
        <v>0</v>
      </c>
      <c r="O217" s="343">
        <v>0</v>
      </c>
      <c r="P217" s="343">
        <v>0</v>
      </c>
      <c r="Q217" s="343">
        <v>0</v>
      </c>
      <c r="R217" s="343">
        <v>0</v>
      </c>
      <c r="S217" s="343">
        <v>0</v>
      </c>
      <c r="T217" s="343">
        <v>0</v>
      </c>
      <c r="U217" s="343">
        <v>0</v>
      </c>
      <c r="V217" s="343">
        <v>423</v>
      </c>
      <c r="W217" s="343">
        <v>0</v>
      </c>
      <c r="X217" s="343">
        <v>1539</v>
      </c>
      <c r="Y217" s="343">
        <v>0</v>
      </c>
      <c r="Z217" s="343">
        <v>0</v>
      </c>
      <c r="AA217" s="343">
        <v>0</v>
      </c>
      <c r="AB217" s="343">
        <v>0</v>
      </c>
      <c r="AC217" s="343">
        <v>0</v>
      </c>
      <c r="AD217" s="343">
        <v>0</v>
      </c>
      <c r="AE217" s="343">
        <v>0</v>
      </c>
      <c r="AF217" s="343">
        <v>0</v>
      </c>
      <c r="AG217" s="343">
        <v>0</v>
      </c>
      <c r="AH217" s="343">
        <v>0</v>
      </c>
      <c r="AI217" s="343">
        <v>0</v>
      </c>
      <c r="AJ217" s="343">
        <v>0</v>
      </c>
      <c r="AK217" s="343">
        <v>0</v>
      </c>
      <c r="AL217" s="342" t="s">
        <v>2341</v>
      </c>
      <c r="AM217" s="342" t="s">
        <v>2461</v>
      </c>
      <c r="AN217" s="342" t="s">
        <v>2461</v>
      </c>
    </row>
    <row r="218" spans="1:40" ht="15.6">
      <c r="A218" s="342" t="s">
        <v>1245</v>
      </c>
      <c r="B218" s="343">
        <v>339</v>
      </c>
      <c r="C218" s="343">
        <v>0</v>
      </c>
      <c r="D218" s="343">
        <v>32</v>
      </c>
      <c r="E218" s="343">
        <v>0</v>
      </c>
      <c r="F218" s="343">
        <v>291</v>
      </c>
      <c r="G218" s="343">
        <v>0</v>
      </c>
      <c r="H218" s="343">
        <v>0</v>
      </c>
      <c r="I218" s="343">
        <v>0</v>
      </c>
      <c r="J218" s="343">
        <v>662</v>
      </c>
      <c r="K218" s="343">
        <v>0</v>
      </c>
      <c r="L218" s="343">
        <v>0</v>
      </c>
      <c r="M218" s="343">
        <v>0</v>
      </c>
      <c r="N218" s="343">
        <v>0</v>
      </c>
      <c r="O218" s="343">
        <v>0</v>
      </c>
      <c r="P218" s="343">
        <v>0</v>
      </c>
      <c r="Q218" s="343">
        <v>0</v>
      </c>
      <c r="R218" s="343">
        <v>0</v>
      </c>
      <c r="S218" s="343">
        <v>0</v>
      </c>
      <c r="T218" s="343">
        <v>0</v>
      </c>
      <c r="U218" s="343">
        <v>0</v>
      </c>
      <c r="V218" s="343">
        <v>0</v>
      </c>
      <c r="W218" s="343">
        <v>0</v>
      </c>
      <c r="X218" s="343">
        <v>662</v>
      </c>
      <c r="Y218" s="343">
        <v>0</v>
      </c>
      <c r="Z218" s="343">
        <v>10</v>
      </c>
      <c r="AA218" s="343">
        <v>0</v>
      </c>
      <c r="AB218" s="343">
        <v>0</v>
      </c>
      <c r="AC218" s="343">
        <v>0</v>
      </c>
      <c r="AD218" s="343">
        <v>0</v>
      </c>
      <c r="AE218" s="343">
        <v>0</v>
      </c>
      <c r="AF218" s="343">
        <v>0</v>
      </c>
      <c r="AG218" s="343">
        <v>0</v>
      </c>
      <c r="AH218" s="343">
        <v>10</v>
      </c>
      <c r="AI218" s="343">
        <v>0</v>
      </c>
      <c r="AJ218" s="343">
        <v>0</v>
      </c>
      <c r="AK218" s="343">
        <v>0</v>
      </c>
      <c r="AL218" s="342" t="s">
        <v>1243</v>
      </c>
      <c r="AM218" s="342" t="s">
        <v>2461</v>
      </c>
      <c r="AN218" s="342" t="s">
        <v>2461</v>
      </c>
    </row>
    <row r="219" spans="1:40" ht="15.6">
      <c r="A219" s="342" t="s">
        <v>1749</v>
      </c>
      <c r="B219" s="343">
        <v>0</v>
      </c>
      <c r="C219" s="343">
        <v>0</v>
      </c>
      <c r="D219" s="343">
        <v>1034</v>
      </c>
      <c r="E219" s="343">
        <v>0</v>
      </c>
      <c r="F219" s="343">
        <v>0</v>
      </c>
      <c r="G219" s="343">
        <v>0</v>
      </c>
      <c r="H219" s="343">
        <v>0</v>
      </c>
      <c r="I219" s="343">
        <v>0</v>
      </c>
      <c r="J219" s="343">
        <v>1034</v>
      </c>
      <c r="K219" s="343">
        <v>0</v>
      </c>
      <c r="L219" s="343">
        <v>0</v>
      </c>
      <c r="M219" s="343">
        <v>0</v>
      </c>
      <c r="N219" s="343">
        <v>0</v>
      </c>
      <c r="O219" s="343">
        <v>0</v>
      </c>
      <c r="P219" s="343">
        <v>0</v>
      </c>
      <c r="Q219" s="343">
        <v>0</v>
      </c>
      <c r="R219" s="343">
        <v>0</v>
      </c>
      <c r="S219" s="343">
        <v>0</v>
      </c>
      <c r="T219" s="343">
        <v>0</v>
      </c>
      <c r="U219" s="343">
        <v>0</v>
      </c>
      <c r="V219" s="343">
        <v>0</v>
      </c>
      <c r="W219" s="343">
        <v>0</v>
      </c>
      <c r="X219" s="343">
        <v>1034</v>
      </c>
      <c r="Y219" s="343">
        <v>0</v>
      </c>
      <c r="Z219" s="343">
        <v>0</v>
      </c>
      <c r="AA219" s="343">
        <v>0</v>
      </c>
      <c r="AB219" s="343">
        <v>0</v>
      </c>
      <c r="AC219" s="343">
        <v>0</v>
      </c>
      <c r="AD219" s="343">
        <v>0</v>
      </c>
      <c r="AE219" s="343">
        <v>0</v>
      </c>
      <c r="AF219" s="343">
        <v>0</v>
      </c>
      <c r="AG219" s="343">
        <v>0</v>
      </c>
      <c r="AH219" s="343">
        <v>0</v>
      </c>
      <c r="AI219" s="343">
        <v>0</v>
      </c>
      <c r="AJ219" s="343">
        <v>0</v>
      </c>
      <c r="AK219" s="343">
        <v>0</v>
      </c>
      <c r="AL219" s="342" t="s">
        <v>1747</v>
      </c>
      <c r="AM219" s="342" t="s">
        <v>2461</v>
      </c>
      <c r="AN219" s="342" t="s">
        <v>2461</v>
      </c>
    </row>
    <row r="220" spans="1:40" ht="15.6">
      <c r="A220" s="342" t="s">
        <v>1947</v>
      </c>
      <c r="B220" s="343">
        <v>567</v>
      </c>
      <c r="C220" s="343">
        <v>567</v>
      </c>
      <c r="D220" s="343">
        <v>990</v>
      </c>
      <c r="E220" s="343">
        <v>621</v>
      </c>
      <c r="F220" s="343">
        <v>235</v>
      </c>
      <c r="G220" s="343">
        <v>82</v>
      </c>
      <c r="H220" s="343">
        <v>2</v>
      </c>
      <c r="I220" s="343">
        <v>0</v>
      </c>
      <c r="J220" s="343">
        <v>1794</v>
      </c>
      <c r="K220" s="343">
        <v>1270</v>
      </c>
      <c r="L220" s="343">
        <v>14</v>
      </c>
      <c r="M220" s="343">
        <v>0</v>
      </c>
      <c r="N220" s="343">
        <v>0</v>
      </c>
      <c r="O220" s="343">
        <v>0</v>
      </c>
      <c r="P220" s="343">
        <v>0</v>
      </c>
      <c r="Q220" s="343">
        <v>0</v>
      </c>
      <c r="R220" s="343">
        <v>0</v>
      </c>
      <c r="S220" s="343">
        <v>0</v>
      </c>
      <c r="T220" s="343">
        <v>0</v>
      </c>
      <c r="U220" s="343">
        <v>0</v>
      </c>
      <c r="V220" s="343">
        <v>14</v>
      </c>
      <c r="W220" s="343">
        <v>0</v>
      </c>
      <c r="X220" s="343">
        <v>1808</v>
      </c>
      <c r="Y220" s="343">
        <v>1270</v>
      </c>
      <c r="Z220" s="343">
        <v>51</v>
      </c>
      <c r="AA220" s="343">
        <v>0</v>
      </c>
      <c r="AB220" s="343">
        <v>0</v>
      </c>
      <c r="AC220" s="343">
        <v>0</v>
      </c>
      <c r="AD220" s="343">
        <v>0</v>
      </c>
      <c r="AE220" s="343">
        <v>0</v>
      </c>
      <c r="AF220" s="343">
        <v>0</v>
      </c>
      <c r="AG220" s="343">
        <v>0</v>
      </c>
      <c r="AH220" s="343">
        <v>51</v>
      </c>
      <c r="AI220" s="343">
        <v>0</v>
      </c>
      <c r="AJ220" s="343">
        <v>0</v>
      </c>
      <c r="AK220" s="343">
        <v>0</v>
      </c>
      <c r="AL220" s="342" t="s">
        <v>1945</v>
      </c>
      <c r="AM220" s="342" t="s">
        <v>2461</v>
      </c>
      <c r="AN220" s="342" t="s">
        <v>2461</v>
      </c>
    </row>
    <row r="221" spans="1:40" ht="15.6">
      <c r="A221" s="342" t="s">
        <v>2337</v>
      </c>
      <c r="B221" s="343">
        <v>0</v>
      </c>
      <c r="C221" s="343">
        <v>0</v>
      </c>
      <c r="D221" s="343">
        <v>2596</v>
      </c>
      <c r="E221" s="343">
        <v>0</v>
      </c>
      <c r="F221" s="343">
        <v>2358</v>
      </c>
      <c r="G221" s="343">
        <v>0</v>
      </c>
      <c r="H221" s="343">
        <v>21</v>
      </c>
      <c r="I221" s="343">
        <v>0</v>
      </c>
      <c r="J221" s="343">
        <v>4975</v>
      </c>
      <c r="K221" s="343">
        <v>0</v>
      </c>
      <c r="L221" s="343">
        <v>1550</v>
      </c>
      <c r="M221" s="343">
        <v>0</v>
      </c>
      <c r="N221" s="343">
        <v>0</v>
      </c>
      <c r="O221" s="343">
        <v>0</v>
      </c>
      <c r="P221" s="343">
        <v>0</v>
      </c>
      <c r="Q221" s="343">
        <v>0</v>
      </c>
      <c r="R221" s="343">
        <v>0</v>
      </c>
      <c r="S221" s="343">
        <v>0</v>
      </c>
      <c r="T221" s="343">
        <v>0</v>
      </c>
      <c r="U221" s="343">
        <v>0</v>
      </c>
      <c r="V221" s="343">
        <v>1550</v>
      </c>
      <c r="W221" s="343">
        <v>0</v>
      </c>
      <c r="X221" s="343">
        <v>6525</v>
      </c>
      <c r="Y221" s="343">
        <v>0</v>
      </c>
      <c r="Z221" s="343">
        <v>67</v>
      </c>
      <c r="AA221" s="343">
        <v>0</v>
      </c>
      <c r="AB221" s="343">
        <v>0</v>
      </c>
      <c r="AC221" s="343">
        <v>0</v>
      </c>
      <c r="AD221" s="343">
        <v>7</v>
      </c>
      <c r="AE221" s="343">
        <v>0</v>
      </c>
      <c r="AF221" s="343">
        <v>0</v>
      </c>
      <c r="AG221" s="343">
        <v>0</v>
      </c>
      <c r="AH221" s="343">
        <v>74</v>
      </c>
      <c r="AI221" s="343">
        <v>0</v>
      </c>
      <c r="AJ221" s="343">
        <v>0</v>
      </c>
      <c r="AK221" s="343">
        <v>0</v>
      </c>
      <c r="AL221" s="342" t="s">
        <v>2335</v>
      </c>
      <c r="AM221" s="342" t="s">
        <v>2461</v>
      </c>
      <c r="AN221" s="342" t="s">
        <v>2461</v>
      </c>
    </row>
    <row r="222" spans="1:40" ht="15.6">
      <c r="A222" s="342" t="s">
        <v>2346</v>
      </c>
      <c r="B222" s="343">
        <v>0</v>
      </c>
      <c r="C222" s="343">
        <v>0</v>
      </c>
      <c r="D222" s="343">
        <v>666</v>
      </c>
      <c r="E222" s="343">
        <v>0</v>
      </c>
      <c r="F222" s="343">
        <v>0</v>
      </c>
      <c r="G222" s="343">
        <v>0</v>
      </c>
      <c r="H222" s="343">
        <v>0</v>
      </c>
      <c r="I222" s="343">
        <v>0</v>
      </c>
      <c r="J222" s="343">
        <v>666</v>
      </c>
      <c r="K222" s="343">
        <v>0</v>
      </c>
      <c r="L222" s="343">
        <v>127</v>
      </c>
      <c r="M222" s="343">
        <v>0</v>
      </c>
      <c r="N222" s="343">
        <v>0</v>
      </c>
      <c r="O222" s="343">
        <v>0</v>
      </c>
      <c r="P222" s="343">
        <v>0</v>
      </c>
      <c r="Q222" s="343">
        <v>0</v>
      </c>
      <c r="R222" s="343">
        <v>0</v>
      </c>
      <c r="S222" s="343">
        <v>0</v>
      </c>
      <c r="T222" s="343">
        <v>0</v>
      </c>
      <c r="U222" s="343">
        <v>0</v>
      </c>
      <c r="V222" s="343">
        <v>127</v>
      </c>
      <c r="W222" s="343">
        <v>0</v>
      </c>
      <c r="X222" s="343">
        <v>793</v>
      </c>
      <c r="Y222" s="343">
        <v>0</v>
      </c>
      <c r="Z222" s="343">
        <v>62</v>
      </c>
      <c r="AA222" s="343">
        <v>0</v>
      </c>
      <c r="AB222" s="343">
        <v>0</v>
      </c>
      <c r="AC222" s="343">
        <v>0</v>
      </c>
      <c r="AD222" s="343">
        <v>14</v>
      </c>
      <c r="AE222" s="343">
        <v>0</v>
      </c>
      <c r="AF222" s="343">
        <v>0</v>
      </c>
      <c r="AG222" s="343">
        <v>0</v>
      </c>
      <c r="AH222" s="343">
        <v>76</v>
      </c>
      <c r="AI222" s="343">
        <v>0</v>
      </c>
      <c r="AJ222" s="343">
        <v>0</v>
      </c>
      <c r="AK222" s="343">
        <v>0</v>
      </c>
      <c r="AL222" s="342" t="s">
        <v>2344</v>
      </c>
      <c r="AM222" s="342" t="s">
        <v>2461</v>
      </c>
      <c r="AN222" s="342" t="s">
        <v>2461</v>
      </c>
    </row>
    <row r="223" spans="1:40" ht="15.6">
      <c r="A223" s="342" t="s">
        <v>2352</v>
      </c>
      <c r="B223" s="343">
        <v>5</v>
      </c>
      <c r="C223" s="343">
        <v>0</v>
      </c>
      <c r="D223" s="343">
        <v>1080</v>
      </c>
      <c r="E223" s="343">
        <v>0</v>
      </c>
      <c r="F223" s="343">
        <v>84</v>
      </c>
      <c r="G223" s="343">
        <v>0</v>
      </c>
      <c r="H223" s="343">
        <v>18</v>
      </c>
      <c r="I223" s="343">
        <v>0</v>
      </c>
      <c r="J223" s="343">
        <v>1187</v>
      </c>
      <c r="K223" s="343">
        <v>0</v>
      </c>
      <c r="L223" s="343">
        <v>510</v>
      </c>
      <c r="M223" s="343">
        <v>0</v>
      </c>
      <c r="N223" s="343">
        <v>0</v>
      </c>
      <c r="O223" s="343">
        <v>0</v>
      </c>
      <c r="P223" s="343">
        <v>0</v>
      </c>
      <c r="Q223" s="343">
        <v>0</v>
      </c>
      <c r="R223" s="343">
        <v>0</v>
      </c>
      <c r="S223" s="343">
        <v>0</v>
      </c>
      <c r="T223" s="343">
        <v>0</v>
      </c>
      <c r="U223" s="343">
        <v>0</v>
      </c>
      <c r="V223" s="343">
        <v>510</v>
      </c>
      <c r="W223" s="343">
        <v>0</v>
      </c>
      <c r="X223" s="343">
        <v>1697</v>
      </c>
      <c r="Y223" s="343">
        <v>0</v>
      </c>
      <c r="Z223" s="343">
        <v>0</v>
      </c>
      <c r="AA223" s="343">
        <v>0</v>
      </c>
      <c r="AB223" s="343">
        <v>0</v>
      </c>
      <c r="AC223" s="343">
        <v>0</v>
      </c>
      <c r="AD223" s="343">
        <v>0</v>
      </c>
      <c r="AE223" s="343">
        <v>0</v>
      </c>
      <c r="AF223" s="343">
        <v>0</v>
      </c>
      <c r="AG223" s="343">
        <v>0</v>
      </c>
      <c r="AH223" s="343">
        <v>0</v>
      </c>
      <c r="AI223" s="343">
        <v>0</v>
      </c>
      <c r="AJ223" s="343">
        <v>0</v>
      </c>
      <c r="AK223" s="343">
        <v>0</v>
      </c>
      <c r="AL223" s="342" t="s">
        <v>2350</v>
      </c>
      <c r="AM223" s="342" t="s">
        <v>2461</v>
      </c>
      <c r="AN223" s="342" t="s">
        <v>2461</v>
      </c>
    </row>
    <row r="224" spans="1:40" ht="15.6">
      <c r="A224" s="342" t="s">
        <v>2076</v>
      </c>
      <c r="B224" s="343">
        <v>0</v>
      </c>
      <c r="C224" s="343">
        <v>0</v>
      </c>
      <c r="D224" s="343">
        <v>1474</v>
      </c>
      <c r="E224" s="343">
        <v>944</v>
      </c>
      <c r="F224" s="343">
        <v>168</v>
      </c>
      <c r="G224" s="343">
        <v>0</v>
      </c>
      <c r="H224" s="343">
        <v>32</v>
      </c>
      <c r="I224" s="343">
        <v>0</v>
      </c>
      <c r="J224" s="343">
        <v>1674</v>
      </c>
      <c r="K224" s="343">
        <v>944</v>
      </c>
      <c r="L224" s="343">
        <v>136</v>
      </c>
      <c r="M224" s="343">
        <v>136</v>
      </c>
      <c r="N224" s="343">
        <v>130</v>
      </c>
      <c r="O224" s="343">
        <v>0</v>
      </c>
      <c r="P224" s="343">
        <v>0</v>
      </c>
      <c r="Q224" s="343">
        <v>0</v>
      </c>
      <c r="R224" s="343">
        <v>0</v>
      </c>
      <c r="S224" s="343">
        <v>0</v>
      </c>
      <c r="T224" s="343">
        <v>0</v>
      </c>
      <c r="U224" s="343">
        <v>0</v>
      </c>
      <c r="V224" s="343">
        <v>136</v>
      </c>
      <c r="W224" s="343">
        <v>136</v>
      </c>
      <c r="X224" s="343">
        <v>1810</v>
      </c>
      <c r="Y224" s="343">
        <v>944</v>
      </c>
      <c r="Z224" s="343">
        <v>6940</v>
      </c>
      <c r="AA224" s="343">
        <v>155</v>
      </c>
      <c r="AB224" s="343">
        <v>0</v>
      </c>
      <c r="AC224" s="343">
        <v>0</v>
      </c>
      <c r="AD224" s="343">
        <v>0</v>
      </c>
      <c r="AE224" s="343">
        <v>0</v>
      </c>
      <c r="AF224" s="343">
        <v>0</v>
      </c>
      <c r="AG224" s="343">
        <v>0</v>
      </c>
      <c r="AH224" s="343">
        <v>6940</v>
      </c>
      <c r="AI224" s="343">
        <v>155</v>
      </c>
      <c r="AJ224" s="343">
        <v>0</v>
      </c>
      <c r="AK224" s="343">
        <v>0</v>
      </c>
      <c r="AL224" s="342" t="s">
        <v>2074</v>
      </c>
      <c r="AM224" s="342" t="s">
        <v>2461</v>
      </c>
      <c r="AN224" s="342" t="s">
        <v>2461</v>
      </c>
    </row>
    <row r="225" spans="1:40" ht="15.6">
      <c r="A225" s="342" t="s">
        <v>2247</v>
      </c>
      <c r="B225" s="343">
        <v>809</v>
      </c>
      <c r="C225" s="343">
        <v>513</v>
      </c>
      <c r="D225" s="343">
        <v>5257</v>
      </c>
      <c r="E225" s="343">
        <v>2933</v>
      </c>
      <c r="F225" s="343">
        <v>169</v>
      </c>
      <c r="G225" s="343">
        <v>0</v>
      </c>
      <c r="H225" s="343">
        <v>109</v>
      </c>
      <c r="I225" s="343">
        <v>3</v>
      </c>
      <c r="J225" s="343">
        <v>6344</v>
      </c>
      <c r="K225" s="343">
        <v>3449</v>
      </c>
      <c r="L225" s="343">
        <v>113</v>
      </c>
      <c r="M225" s="343">
        <v>0</v>
      </c>
      <c r="N225" s="343">
        <v>0</v>
      </c>
      <c r="O225" s="343">
        <v>0</v>
      </c>
      <c r="P225" s="343">
        <v>0</v>
      </c>
      <c r="Q225" s="343">
        <v>0</v>
      </c>
      <c r="R225" s="343">
        <v>0</v>
      </c>
      <c r="S225" s="343">
        <v>0</v>
      </c>
      <c r="T225" s="343">
        <v>0</v>
      </c>
      <c r="U225" s="343">
        <v>0</v>
      </c>
      <c r="V225" s="343">
        <v>113</v>
      </c>
      <c r="W225" s="343">
        <v>0</v>
      </c>
      <c r="X225" s="343">
        <v>6457</v>
      </c>
      <c r="Y225" s="343">
        <v>3449</v>
      </c>
      <c r="Z225" s="343">
        <v>770</v>
      </c>
      <c r="AA225" s="343">
        <v>721</v>
      </c>
      <c r="AB225" s="343">
        <v>0</v>
      </c>
      <c r="AC225" s="343">
        <v>0</v>
      </c>
      <c r="AD225" s="343">
        <v>11</v>
      </c>
      <c r="AE225" s="343">
        <v>0</v>
      </c>
      <c r="AF225" s="343">
        <v>0</v>
      </c>
      <c r="AG225" s="343">
        <v>0</v>
      </c>
      <c r="AH225" s="343">
        <v>781</v>
      </c>
      <c r="AI225" s="343">
        <v>721</v>
      </c>
      <c r="AJ225" s="343">
        <v>0</v>
      </c>
      <c r="AK225" s="343">
        <v>0</v>
      </c>
      <c r="AL225" s="342" t="s">
        <v>2245</v>
      </c>
      <c r="AM225" s="342" t="s">
        <v>2461</v>
      </c>
      <c r="AN225" s="342" t="s">
        <v>2461</v>
      </c>
    </row>
    <row r="226" spans="1:40" ht="15.6">
      <c r="A226" s="342" t="s">
        <v>1446</v>
      </c>
      <c r="B226" s="343">
        <v>0</v>
      </c>
      <c r="C226" s="343">
        <v>0</v>
      </c>
      <c r="D226" s="343">
        <v>3468</v>
      </c>
      <c r="E226" s="343">
        <v>0</v>
      </c>
      <c r="F226" s="343">
        <v>30</v>
      </c>
      <c r="G226" s="343">
        <v>0</v>
      </c>
      <c r="H226" s="343">
        <v>0</v>
      </c>
      <c r="I226" s="343">
        <v>0</v>
      </c>
      <c r="J226" s="343">
        <v>3498</v>
      </c>
      <c r="K226" s="343">
        <v>0</v>
      </c>
      <c r="L226" s="343">
        <v>0</v>
      </c>
      <c r="M226" s="343">
        <v>0</v>
      </c>
      <c r="N226" s="343">
        <v>0</v>
      </c>
      <c r="O226" s="343">
        <v>0</v>
      </c>
      <c r="P226" s="343">
        <v>0</v>
      </c>
      <c r="Q226" s="343">
        <v>0</v>
      </c>
      <c r="R226" s="343">
        <v>0</v>
      </c>
      <c r="S226" s="343">
        <v>0</v>
      </c>
      <c r="T226" s="343">
        <v>0</v>
      </c>
      <c r="U226" s="343">
        <v>0</v>
      </c>
      <c r="V226" s="343">
        <v>0</v>
      </c>
      <c r="W226" s="343">
        <v>0</v>
      </c>
      <c r="X226" s="343">
        <v>3498</v>
      </c>
      <c r="Y226" s="343">
        <v>0</v>
      </c>
      <c r="Z226" s="343">
        <v>275</v>
      </c>
      <c r="AA226" s="343">
        <v>0</v>
      </c>
      <c r="AB226" s="343">
        <v>0</v>
      </c>
      <c r="AC226" s="343">
        <v>0</v>
      </c>
      <c r="AD226" s="343">
        <v>0</v>
      </c>
      <c r="AE226" s="343">
        <v>0</v>
      </c>
      <c r="AF226" s="343">
        <v>0</v>
      </c>
      <c r="AG226" s="343">
        <v>0</v>
      </c>
      <c r="AH226" s="343">
        <v>275</v>
      </c>
      <c r="AI226" s="343">
        <v>0</v>
      </c>
      <c r="AJ226" s="343">
        <v>0</v>
      </c>
      <c r="AK226" s="343">
        <v>0</v>
      </c>
      <c r="AL226" s="342" t="s">
        <v>1444</v>
      </c>
      <c r="AM226" s="342" t="s">
        <v>2461</v>
      </c>
      <c r="AN226" s="342" t="s">
        <v>2461</v>
      </c>
    </row>
    <row r="227" spans="1:40" ht="15.6">
      <c r="A227" s="342" t="s">
        <v>2097</v>
      </c>
      <c r="B227" s="343">
        <v>804</v>
      </c>
      <c r="C227" s="343">
        <v>804</v>
      </c>
      <c r="D227" s="343">
        <v>4033</v>
      </c>
      <c r="E227" s="343">
        <v>3604</v>
      </c>
      <c r="F227" s="343">
        <v>153</v>
      </c>
      <c r="G227" s="343">
        <v>50</v>
      </c>
      <c r="H227" s="343">
        <v>33</v>
      </c>
      <c r="I227" s="343">
        <v>7</v>
      </c>
      <c r="J227" s="343">
        <v>5023</v>
      </c>
      <c r="K227" s="343">
        <v>4465</v>
      </c>
      <c r="L227" s="343">
        <v>1157</v>
      </c>
      <c r="M227" s="343">
        <v>0</v>
      </c>
      <c r="N227" s="343">
        <v>0</v>
      </c>
      <c r="O227" s="343">
        <v>0</v>
      </c>
      <c r="P227" s="343">
        <v>0</v>
      </c>
      <c r="Q227" s="343">
        <v>0</v>
      </c>
      <c r="R227" s="343">
        <v>0</v>
      </c>
      <c r="S227" s="343">
        <v>0</v>
      </c>
      <c r="T227" s="343">
        <v>0</v>
      </c>
      <c r="U227" s="343">
        <v>0</v>
      </c>
      <c r="V227" s="343">
        <v>1157</v>
      </c>
      <c r="W227" s="343">
        <v>0</v>
      </c>
      <c r="X227" s="343">
        <v>6180</v>
      </c>
      <c r="Y227" s="343">
        <v>4465</v>
      </c>
      <c r="Z227" s="343">
        <v>867</v>
      </c>
      <c r="AA227" s="343">
        <v>867</v>
      </c>
      <c r="AB227" s="343">
        <v>0</v>
      </c>
      <c r="AC227" s="343">
        <v>0</v>
      </c>
      <c r="AD227" s="343">
        <v>0</v>
      </c>
      <c r="AE227" s="343">
        <v>0</v>
      </c>
      <c r="AF227" s="343">
        <v>0</v>
      </c>
      <c r="AG227" s="343">
        <v>0</v>
      </c>
      <c r="AH227" s="343">
        <v>867</v>
      </c>
      <c r="AI227" s="343">
        <v>867</v>
      </c>
      <c r="AJ227" s="343">
        <v>0</v>
      </c>
      <c r="AK227" s="343">
        <v>0</v>
      </c>
      <c r="AL227" s="342" t="s">
        <v>2095</v>
      </c>
      <c r="AM227" s="342" t="s">
        <v>2461</v>
      </c>
      <c r="AN227" s="342" t="s">
        <v>2461</v>
      </c>
    </row>
    <row r="228" spans="1:40" ht="15.6">
      <c r="A228" s="342" t="s">
        <v>1462</v>
      </c>
      <c r="B228" s="343">
        <v>1116</v>
      </c>
      <c r="C228" s="343">
        <v>0</v>
      </c>
      <c r="D228" s="343">
        <v>6499</v>
      </c>
      <c r="E228" s="343">
        <v>200</v>
      </c>
      <c r="F228" s="343">
        <v>5477</v>
      </c>
      <c r="G228" s="343">
        <v>112</v>
      </c>
      <c r="H228" s="343">
        <v>240</v>
      </c>
      <c r="I228" s="343">
        <v>0</v>
      </c>
      <c r="J228" s="343">
        <v>13332</v>
      </c>
      <c r="K228" s="343">
        <v>312</v>
      </c>
      <c r="L228" s="343">
        <v>402</v>
      </c>
      <c r="M228" s="343">
        <v>402</v>
      </c>
      <c r="N228" s="343">
        <v>0</v>
      </c>
      <c r="O228" s="343">
        <v>0</v>
      </c>
      <c r="P228" s="343">
        <v>0</v>
      </c>
      <c r="Q228" s="343">
        <v>0</v>
      </c>
      <c r="R228" s="343">
        <v>0</v>
      </c>
      <c r="S228" s="343">
        <v>0</v>
      </c>
      <c r="T228" s="343">
        <v>0</v>
      </c>
      <c r="U228" s="343">
        <v>0</v>
      </c>
      <c r="V228" s="343">
        <v>402</v>
      </c>
      <c r="W228" s="343">
        <v>402</v>
      </c>
      <c r="X228" s="343">
        <v>13734</v>
      </c>
      <c r="Y228" s="343">
        <v>312</v>
      </c>
      <c r="Z228" s="343">
        <v>156</v>
      </c>
      <c r="AA228" s="343">
        <v>132</v>
      </c>
      <c r="AB228" s="343">
        <v>0</v>
      </c>
      <c r="AC228" s="343">
        <v>0</v>
      </c>
      <c r="AD228" s="343">
        <v>0</v>
      </c>
      <c r="AE228" s="343">
        <v>0</v>
      </c>
      <c r="AF228" s="343">
        <v>0</v>
      </c>
      <c r="AG228" s="343">
        <v>0</v>
      </c>
      <c r="AH228" s="343">
        <v>156</v>
      </c>
      <c r="AI228" s="343">
        <v>132</v>
      </c>
      <c r="AJ228" s="343">
        <v>0</v>
      </c>
      <c r="AK228" s="343">
        <v>0</v>
      </c>
      <c r="AL228" s="342" t="s">
        <v>1460</v>
      </c>
      <c r="AM228" s="342" t="s">
        <v>2461</v>
      </c>
      <c r="AN228" s="342" t="s">
        <v>2461</v>
      </c>
    </row>
    <row r="229" spans="1:40" ht="15.6">
      <c r="A229" s="342" t="s">
        <v>2286</v>
      </c>
      <c r="B229" s="343">
        <v>0</v>
      </c>
      <c r="C229" s="343">
        <v>0</v>
      </c>
      <c r="D229" s="343">
        <v>965</v>
      </c>
      <c r="E229" s="343">
        <v>0</v>
      </c>
      <c r="F229" s="343">
        <v>596</v>
      </c>
      <c r="G229" s="343">
        <v>0</v>
      </c>
      <c r="H229" s="343">
        <v>0</v>
      </c>
      <c r="I229" s="343">
        <v>0</v>
      </c>
      <c r="J229" s="343">
        <v>1561</v>
      </c>
      <c r="K229" s="343">
        <v>0</v>
      </c>
      <c r="L229" s="343">
        <v>326</v>
      </c>
      <c r="M229" s="343">
        <v>0</v>
      </c>
      <c r="N229" s="343">
        <v>0</v>
      </c>
      <c r="O229" s="343">
        <v>0</v>
      </c>
      <c r="P229" s="343">
        <v>0</v>
      </c>
      <c r="Q229" s="343">
        <v>0</v>
      </c>
      <c r="R229" s="343">
        <v>0</v>
      </c>
      <c r="S229" s="343">
        <v>0</v>
      </c>
      <c r="T229" s="343">
        <v>0</v>
      </c>
      <c r="U229" s="343">
        <v>0</v>
      </c>
      <c r="V229" s="343">
        <v>326</v>
      </c>
      <c r="W229" s="343">
        <v>0</v>
      </c>
      <c r="X229" s="343">
        <v>1887</v>
      </c>
      <c r="Y229" s="343">
        <v>0</v>
      </c>
      <c r="Z229" s="343">
        <v>189</v>
      </c>
      <c r="AA229" s="343">
        <v>0</v>
      </c>
      <c r="AB229" s="343">
        <v>0</v>
      </c>
      <c r="AC229" s="343">
        <v>0</v>
      </c>
      <c r="AD229" s="343">
        <v>22</v>
      </c>
      <c r="AE229" s="343">
        <v>0</v>
      </c>
      <c r="AF229" s="343">
        <v>0</v>
      </c>
      <c r="AG229" s="343">
        <v>0</v>
      </c>
      <c r="AH229" s="343">
        <v>211</v>
      </c>
      <c r="AI229" s="343">
        <v>0</v>
      </c>
      <c r="AJ229" s="343">
        <v>0</v>
      </c>
      <c r="AK229" s="343">
        <v>0</v>
      </c>
      <c r="AL229" s="342" t="s">
        <v>2284</v>
      </c>
      <c r="AM229" s="342" t="s">
        <v>2461</v>
      </c>
      <c r="AN229" s="342" t="s">
        <v>2461</v>
      </c>
    </row>
    <row r="230" spans="1:40" ht="15.6">
      <c r="A230" s="342" t="s">
        <v>1206</v>
      </c>
      <c r="B230" s="343">
        <v>0</v>
      </c>
      <c r="C230" s="343">
        <v>0</v>
      </c>
      <c r="D230" s="343">
        <v>11275</v>
      </c>
      <c r="E230" s="343">
        <v>0</v>
      </c>
      <c r="F230" s="343">
        <v>241</v>
      </c>
      <c r="G230" s="343">
        <v>0</v>
      </c>
      <c r="H230" s="343">
        <v>0</v>
      </c>
      <c r="I230" s="343">
        <v>0</v>
      </c>
      <c r="J230" s="343">
        <v>11516</v>
      </c>
      <c r="K230" s="343">
        <v>0</v>
      </c>
      <c r="L230" s="343">
        <v>7276</v>
      </c>
      <c r="M230" s="343">
        <v>0</v>
      </c>
      <c r="N230" s="343">
        <v>0</v>
      </c>
      <c r="O230" s="343">
        <v>0</v>
      </c>
      <c r="P230" s="343">
        <v>0</v>
      </c>
      <c r="Q230" s="343">
        <v>0</v>
      </c>
      <c r="R230" s="343">
        <v>0</v>
      </c>
      <c r="S230" s="343">
        <v>0</v>
      </c>
      <c r="T230" s="343">
        <v>0</v>
      </c>
      <c r="U230" s="343">
        <v>0</v>
      </c>
      <c r="V230" s="343">
        <v>7276</v>
      </c>
      <c r="W230" s="343">
        <v>0</v>
      </c>
      <c r="X230" s="343">
        <v>18792</v>
      </c>
      <c r="Y230" s="343">
        <v>0</v>
      </c>
      <c r="Z230" s="343">
        <v>3041</v>
      </c>
      <c r="AA230" s="343">
        <v>0</v>
      </c>
      <c r="AB230" s="343">
        <v>0</v>
      </c>
      <c r="AC230" s="343">
        <v>0</v>
      </c>
      <c r="AD230" s="343">
        <v>0</v>
      </c>
      <c r="AE230" s="343">
        <v>0</v>
      </c>
      <c r="AF230" s="343">
        <v>0</v>
      </c>
      <c r="AG230" s="343">
        <v>0</v>
      </c>
      <c r="AH230" s="343">
        <v>3041</v>
      </c>
      <c r="AI230" s="343">
        <v>0</v>
      </c>
      <c r="AJ230" s="343">
        <v>0</v>
      </c>
      <c r="AK230" s="343">
        <v>0</v>
      </c>
      <c r="AL230" s="342" t="s">
        <v>1204</v>
      </c>
      <c r="AM230" s="342" t="s">
        <v>2462</v>
      </c>
      <c r="AN230" s="342" t="s">
        <v>2462</v>
      </c>
    </row>
    <row r="231" spans="1:40" ht="15.6">
      <c r="A231" s="342" t="s">
        <v>1263</v>
      </c>
      <c r="B231" s="343">
        <v>150</v>
      </c>
      <c r="C231" s="343">
        <v>0</v>
      </c>
      <c r="D231" s="343">
        <v>5713</v>
      </c>
      <c r="E231" s="343">
        <v>1884</v>
      </c>
      <c r="F231" s="343">
        <v>1468</v>
      </c>
      <c r="G231" s="343">
        <v>0</v>
      </c>
      <c r="H231" s="343">
        <v>35</v>
      </c>
      <c r="I231" s="343">
        <v>0</v>
      </c>
      <c r="J231" s="343">
        <v>7366</v>
      </c>
      <c r="K231" s="343">
        <v>1884</v>
      </c>
      <c r="L231" s="343">
        <v>220</v>
      </c>
      <c r="M231" s="343">
        <v>0</v>
      </c>
      <c r="N231" s="343">
        <v>0</v>
      </c>
      <c r="O231" s="343">
        <v>0</v>
      </c>
      <c r="P231" s="343">
        <v>0</v>
      </c>
      <c r="Q231" s="343">
        <v>0</v>
      </c>
      <c r="R231" s="343">
        <v>0</v>
      </c>
      <c r="S231" s="343">
        <v>0</v>
      </c>
      <c r="T231" s="343">
        <v>0</v>
      </c>
      <c r="U231" s="343">
        <v>0</v>
      </c>
      <c r="V231" s="343">
        <v>220</v>
      </c>
      <c r="W231" s="343">
        <v>0</v>
      </c>
      <c r="X231" s="343">
        <v>7586</v>
      </c>
      <c r="Y231" s="343">
        <v>1884</v>
      </c>
      <c r="Z231" s="343">
        <v>1117</v>
      </c>
      <c r="AA231" s="343">
        <v>533</v>
      </c>
      <c r="AB231" s="343">
        <v>0</v>
      </c>
      <c r="AC231" s="343">
        <v>0</v>
      </c>
      <c r="AD231" s="343">
        <v>0</v>
      </c>
      <c r="AE231" s="343">
        <v>0</v>
      </c>
      <c r="AF231" s="343">
        <v>0</v>
      </c>
      <c r="AG231" s="343">
        <v>0</v>
      </c>
      <c r="AH231" s="343">
        <v>1117</v>
      </c>
      <c r="AI231" s="343">
        <v>533</v>
      </c>
      <c r="AJ231" s="343">
        <v>0</v>
      </c>
      <c r="AK231" s="343">
        <v>0</v>
      </c>
      <c r="AL231" s="342" t="s">
        <v>1261</v>
      </c>
      <c r="AM231" s="342" t="s">
        <v>2462</v>
      </c>
      <c r="AN231" s="342" t="s">
        <v>2462</v>
      </c>
    </row>
    <row r="232" spans="1:40" ht="15.6">
      <c r="A232" s="342" t="s">
        <v>1752</v>
      </c>
      <c r="B232" s="343">
        <v>109</v>
      </c>
      <c r="C232" s="343">
        <v>18</v>
      </c>
      <c r="D232" s="343">
        <v>65173</v>
      </c>
      <c r="E232" s="343">
        <v>6459</v>
      </c>
      <c r="F232" s="343">
        <v>1024</v>
      </c>
      <c r="G232" s="343">
        <v>251</v>
      </c>
      <c r="H232" s="343">
        <v>0</v>
      </c>
      <c r="I232" s="343">
        <v>0</v>
      </c>
      <c r="J232" s="343">
        <v>66306</v>
      </c>
      <c r="K232" s="343">
        <v>6728</v>
      </c>
      <c r="L232" s="343">
        <v>6333</v>
      </c>
      <c r="M232" s="343">
        <v>0</v>
      </c>
      <c r="N232" s="343">
        <v>0</v>
      </c>
      <c r="O232" s="343">
        <v>0</v>
      </c>
      <c r="P232" s="343">
        <v>572</v>
      </c>
      <c r="Q232" s="343">
        <v>0</v>
      </c>
      <c r="R232" s="343">
        <v>0</v>
      </c>
      <c r="S232" s="343">
        <v>0</v>
      </c>
      <c r="T232" s="343">
        <v>0</v>
      </c>
      <c r="U232" s="343">
        <v>0</v>
      </c>
      <c r="V232" s="343">
        <v>6905</v>
      </c>
      <c r="W232" s="343">
        <v>0</v>
      </c>
      <c r="X232" s="343">
        <v>73211</v>
      </c>
      <c r="Y232" s="343">
        <v>6728</v>
      </c>
      <c r="Z232" s="343">
        <v>8046</v>
      </c>
      <c r="AA232" s="343">
        <v>2699</v>
      </c>
      <c r="AB232" s="343">
        <v>0</v>
      </c>
      <c r="AC232" s="343">
        <v>0</v>
      </c>
      <c r="AD232" s="343">
        <v>207</v>
      </c>
      <c r="AE232" s="343">
        <v>0</v>
      </c>
      <c r="AF232" s="343">
        <v>0</v>
      </c>
      <c r="AG232" s="343">
        <v>0</v>
      </c>
      <c r="AH232" s="343">
        <v>8253</v>
      </c>
      <c r="AI232" s="343">
        <v>2699</v>
      </c>
      <c r="AJ232" s="343">
        <v>0</v>
      </c>
      <c r="AK232" s="343">
        <v>0</v>
      </c>
      <c r="AL232" s="342" t="s">
        <v>1750</v>
      </c>
      <c r="AM232" s="342" t="s">
        <v>2462</v>
      </c>
      <c r="AN232" s="342" t="s">
        <v>2462</v>
      </c>
    </row>
    <row r="233" spans="1:40" ht="15.6">
      <c r="A233" s="342" t="s">
        <v>1911</v>
      </c>
      <c r="B233" s="343">
        <v>0</v>
      </c>
      <c r="C233" s="343">
        <v>0</v>
      </c>
      <c r="D233" s="343">
        <v>9999</v>
      </c>
      <c r="E233" s="343">
        <v>0</v>
      </c>
      <c r="F233" s="343">
        <v>331</v>
      </c>
      <c r="G233" s="343">
        <v>0</v>
      </c>
      <c r="H233" s="343">
        <v>706</v>
      </c>
      <c r="I233" s="343">
        <v>0</v>
      </c>
      <c r="J233" s="343">
        <v>11036</v>
      </c>
      <c r="K233" s="343">
        <v>0</v>
      </c>
      <c r="L233" s="343">
        <v>1369</v>
      </c>
      <c r="M233" s="343">
        <v>0</v>
      </c>
      <c r="N233" s="343">
        <v>0</v>
      </c>
      <c r="O233" s="343">
        <v>0</v>
      </c>
      <c r="P233" s="343">
        <v>0</v>
      </c>
      <c r="Q233" s="343">
        <v>0</v>
      </c>
      <c r="R233" s="343">
        <v>0</v>
      </c>
      <c r="S233" s="343">
        <v>0</v>
      </c>
      <c r="T233" s="343">
        <v>0</v>
      </c>
      <c r="U233" s="343">
        <v>0</v>
      </c>
      <c r="V233" s="343">
        <v>1369</v>
      </c>
      <c r="W233" s="343">
        <v>0</v>
      </c>
      <c r="X233" s="343">
        <v>12405</v>
      </c>
      <c r="Y233" s="343">
        <v>0</v>
      </c>
      <c r="Z233" s="343">
        <v>2382</v>
      </c>
      <c r="AA233" s="343">
        <v>136</v>
      </c>
      <c r="AB233" s="343">
        <v>0</v>
      </c>
      <c r="AC233" s="343">
        <v>0</v>
      </c>
      <c r="AD233" s="343">
        <v>207</v>
      </c>
      <c r="AE233" s="343">
        <v>0</v>
      </c>
      <c r="AF233" s="343">
        <v>0</v>
      </c>
      <c r="AG233" s="343">
        <v>0</v>
      </c>
      <c r="AH233" s="343">
        <v>2589</v>
      </c>
      <c r="AI233" s="343">
        <v>136</v>
      </c>
      <c r="AJ233" s="343">
        <v>0</v>
      </c>
      <c r="AK233" s="343">
        <v>0</v>
      </c>
      <c r="AL233" s="342" t="s">
        <v>1909</v>
      </c>
      <c r="AM233" s="342" t="s">
        <v>2462</v>
      </c>
      <c r="AN233" s="342" t="s">
        <v>2462</v>
      </c>
    </row>
    <row r="234" spans="1:40" ht="15.6">
      <c r="A234" s="342" t="s">
        <v>1959</v>
      </c>
      <c r="B234" s="343">
        <v>0</v>
      </c>
      <c r="C234" s="343">
        <v>0</v>
      </c>
      <c r="D234" s="343">
        <v>8832</v>
      </c>
      <c r="E234" s="343">
        <v>0</v>
      </c>
      <c r="F234" s="343">
        <v>3889</v>
      </c>
      <c r="G234" s="343">
        <v>0</v>
      </c>
      <c r="H234" s="343">
        <v>60</v>
      </c>
      <c r="I234" s="343">
        <v>0</v>
      </c>
      <c r="J234" s="343">
        <v>12781</v>
      </c>
      <c r="K234" s="343">
        <v>0</v>
      </c>
      <c r="L234" s="343">
        <v>402</v>
      </c>
      <c r="M234" s="343">
        <v>0</v>
      </c>
      <c r="N234" s="343">
        <v>0</v>
      </c>
      <c r="O234" s="343">
        <v>0</v>
      </c>
      <c r="P234" s="343">
        <v>0</v>
      </c>
      <c r="Q234" s="343">
        <v>0</v>
      </c>
      <c r="R234" s="343">
        <v>0</v>
      </c>
      <c r="S234" s="343">
        <v>0</v>
      </c>
      <c r="T234" s="343">
        <v>0</v>
      </c>
      <c r="U234" s="343">
        <v>0</v>
      </c>
      <c r="V234" s="343">
        <v>402</v>
      </c>
      <c r="W234" s="343">
        <v>0</v>
      </c>
      <c r="X234" s="343">
        <v>13183</v>
      </c>
      <c r="Y234" s="343">
        <v>0</v>
      </c>
      <c r="Z234" s="343">
        <v>65</v>
      </c>
      <c r="AA234" s="343">
        <v>0</v>
      </c>
      <c r="AB234" s="343">
        <v>0</v>
      </c>
      <c r="AC234" s="343">
        <v>0</v>
      </c>
      <c r="AD234" s="343">
        <v>0</v>
      </c>
      <c r="AE234" s="343">
        <v>0</v>
      </c>
      <c r="AF234" s="343">
        <v>0</v>
      </c>
      <c r="AG234" s="343">
        <v>0</v>
      </c>
      <c r="AH234" s="343">
        <v>65</v>
      </c>
      <c r="AI234" s="343">
        <v>0</v>
      </c>
      <c r="AJ234" s="343">
        <v>0</v>
      </c>
      <c r="AK234" s="343">
        <v>0</v>
      </c>
      <c r="AL234" s="342" t="s">
        <v>1957</v>
      </c>
      <c r="AM234" s="342" t="s">
        <v>2462</v>
      </c>
      <c r="AN234" s="342" t="s">
        <v>2462</v>
      </c>
    </row>
    <row r="235" spans="1:40" ht="15.6">
      <c r="A235" s="342" t="s">
        <v>1989</v>
      </c>
      <c r="B235" s="343">
        <v>327</v>
      </c>
      <c r="C235" s="343">
        <v>0</v>
      </c>
      <c r="D235" s="343">
        <v>12177</v>
      </c>
      <c r="E235" s="343">
        <v>0</v>
      </c>
      <c r="F235" s="343">
        <v>2356</v>
      </c>
      <c r="G235" s="343">
        <v>0</v>
      </c>
      <c r="H235" s="343">
        <v>0</v>
      </c>
      <c r="I235" s="343">
        <v>0</v>
      </c>
      <c r="J235" s="343">
        <v>14860</v>
      </c>
      <c r="K235" s="343">
        <v>0</v>
      </c>
      <c r="L235" s="343">
        <v>510</v>
      </c>
      <c r="M235" s="343">
        <v>0</v>
      </c>
      <c r="N235" s="343">
        <v>0</v>
      </c>
      <c r="O235" s="343">
        <v>0</v>
      </c>
      <c r="P235" s="343">
        <v>0</v>
      </c>
      <c r="Q235" s="343">
        <v>0</v>
      </c>
      <c r="R235" s="343">
        <v>0</v>
      </c>
      <c r="S235" s="343">
        <v>0</v>
      </c>
      <c r="T235" s="343">
        <v>0</v>
      </c>
      <c r="U235" s="343">
        <v>0</v>
      </c>
      <c r="V235" s="343">
        <v>510</v>
      </c>
      <c r="W235" s="343">
        <v>0</v>
      </c>
      <c r="X235" s="343">
        <v>15370</v>
      </c>
      <c r="Y235" s="343">
        <v>0</v>
      </c>
      <c r="Z235" s="343">
        <v>0</v>
      </c>
      <c r="AA235" s="343">
        <v>0</v>
      </c>
      <c r="AB235" s="343">
        <v>0</v>
      </c>
      <c r="AC235" s="343">
        <v>0</v>
      </c>
      <c r="AD235" s="343">
        <v>0</v>
      </c>
      <c r="AE235" s="343">
        <v>0</v>
      </c>
      <c r="AF235" s="343">
        <v>0</v>
      </c>
      <c r="AG235" s="343">
        <v>0</v>
      </c>
      <c r="AH235" s="343">
        <v>0</v>
      </c>
      <c r="AI235" s="343">
        <v>0</v>
      </c>
      <c r="AJ235" s="343">
        <v>0</v>
      </c>
      <c r="AK235" s="343">
        <v>0</v>
      </c>
      <c r="AL235" s="342" t="s">
        <v>1987</v>
      </c>
      <c r="AM235" s="342" t="s">
        <v>2462</v>
      </c>
      <c r="AN235" s="342" t="s">
        <v>2462</v>
      </c>
    </row>
    <row r="236" spans="1:40" ht="15.6">
      <c r="A236" s="342" t="s">
        <v>2100</v>
      </c>
      <c r="B236" s="343">
        <v>4701</v>
      </c>
      <c r="C236" s="343">
        <v>0</v>
      </c>
      <c r="D236" s="343">
        <v>12850</v>
      </c>
      <c r="E236" s="343">
        <v>3095</v>
      </c>
      <c r="F236" s="343">
        <v>0</v>
      </c>
      <c r="G236" s="343">
        <v>0</v>
      </c>
      <c r="H236" s="343">
        <v>0</v>
      </c>
      <c r="I236" s="343">
        <v>0</v>
      </c>
      <c r="J236" s="343">
        <v>17551</v>
      </c>
      <c r="K236" s="343">
        <v>3095</v>
      </c>
      <c r="L236" s="343">
        <v>5205</v>
      </c>
      <c r="M236" s="343">
        <v>0</v>
      </c>
      <c r="N236" s="343">
        <v>0</v>
      </c>
      <c r="O236" s="343">
        <v>0</v>
      </c>
      <c r="P236" s="343">
        <v>7383</v>
      </c>
      <c r="Q236" s="343">
        <v>0</v>
      </c>
      <c r="R236" s="343">
        <v>0</v>
      </c>
      <c r="S236" s="343">
        <v>0</v>
      </c>
      <c r="T236" s="343">
        <v>0</v>
      </c>
      <c r="U236" s="343">
        <v>0</v>
      </c>
      <c r="V236" s="343">
        <v>12588</v>
      </c>
      <c r="W236" s="343">
        <v>0</v>
      </c>
      <c r="X236" s="343">
        <v>30139</v>
      </c>
      <c r="Y236" s="343">
        <v>3095</v>
      </c>
      <c r="Z236" s="343">
        <v>899</v>
      </c>
      <c r="AA236" s="343">
        <v>899</v>
      </c>
      <c r="AB236" s="343">
        <v>0</v>
      </c>
      <c r="AC236" s="343">
        <v>0</v>
      </c>
      <c r="AD236" s="343">
        <v>0</v>
      </c>
      <c r="AE236" s="343">
        <v>0</v>
      </c>
      <c r="AF236" s="343">
        <v>0</v>
      </c>
      <c r="AG236" s="343">
        <v>0</v>
      </c>
      <c r="AH236" s="343">
        <v>899</v>
      </c>
      <c r="AI236" s="343">
        <v>899</v>
      </c>
      <c r="AJ236" s="343">
        <v>0</v>
      </c>
      <c r="AK236" s="343">
        <v>0</v>
      </c>
      <c r="AL236" s="342" t="s">
        <v>2098</v>
      </c>
      <c r="AM236" s="342" t="s">
        <v>2462</v>
      </c>
      <c r="AN236" s="342" t="s">
        <v>2462</v>
      </c>
    </row>
    <row r="237" spans="1:40" ht="15.6">
      <c r="A237" s="342" t="s">
        <v>2145</v>
      </c>
      <c r="B237" s="343">
        <v>0</v>
      </c>
      <c r="C237" s="343">
        <v>0</v>
      </c>
      <c r="D237" s="343">
        <v>1306</v>
      </c>
      <c r="E237" s="343">
        <v>0</v>
      </c>
      <c r="F237" s="343">
        <v>12</v>
      </c>
      <c r="G237" s="343">
        <v>0</v>
      </c>
      <c r="H237" s="343">
        <v>0</v>
      </c>
      <c r="I237" s="343">
        <v>0</v>
      </c>
      <c r="J237" s="343">
        <v>1318</v>
      </c>
      <c r="K237" s="343">
        <v>0</v>
      </c>
      <c r="L237" s="343">
        <v>1008</v>
      </c>
      <c r="M237" s="343">
        <v>0</v>
      </c>
      <c r="N237" s="343">
        <v>0</v>
      </c>
      <c r="O237" s="343">
        <v>0</v>
      </c>
      <c r="P237" s="343">
        <v>0</v>
      </c>
      <c r="Q237" s="343">
        <v>0</v>
      </c>
      <c r="R237" s="343">
        <v>0</v>
      </c>
      <c r="S237" s="343">
        <v>0</v>
      </c>
      <c r="T237" s="343">
        <v>0</v>
      </c>
      <c r="U237" s="343">
        <v>0</v>
      </c>
      <c r="V237" s="343">
        <v>1008</v>
      </c>
      <c r="W237" s="343">
        <v>0</v>
      </c>
      <c r="X237" s="343">
        <v>2326</v>
      </c>
      <c r="Y237" s="343">
        <v>0</v>
      </c>
      <c r="Z237" s="343">
        <v>410</v>
      </c>
      <c r="AA237" s="343">
        <v>0</v>
      </c>
      <c r="AB237" s="343">
        <v>0</v>
      </c>
      <c r="AC237" s="343">
        <v>0</v>
      </c>
      <c r="AD237" s="343">
        <v>0</v>
      </c>
      <c r="AE237" s="343">
        <v>0</v>
      </c>
      <c r="AF237" s="343">
        <v>0</v>
      </c>
      <c r="AG237" s="343">
        <v>0</v>
      </c>
      <c r="AH237" s="343">
        <v>410</v>
      </c>
      <c r="AI237" s="343">
        <v>0</v>
      </c>
      <c r="AJ237" s="343">
        <v>0</v>
      </c>
      <c r="AK237" s="343">
        <v>0</v>
      </c>
      <c r="AL237" s="342" t="s">
        <v>2143</v>
      </c>
      <c r="AM237" s="342" t="s">
        <v>2462</v>
      </c>
      <c r="AN237" s="342" t="s">
        <v>2462</v>
      </c>
    </row>
    <row r="238" spans="1:40" ht="15.6">
      <c r="A238" s="342" t="s">
        <v>2199</v>
      </c>
      <c r="B238" s="343">
        <v>762</v>
      </c>
      <c r="C238" s="343">
        <v>0</v>
      </c>
      <c r="D238" s="343">
        <v>6005</v>
      </c>
      <c r="E238" s="343">
        <v>0</v>
      </c>
      <c r="F238" s="343">
        <v>75</v>
      </c>
      <c r="G238" s="343">
        <v>0</v>
      </c>
      <c r="H238" s="343">
        <v>246</v>
      </c>
      <c r="I238" s="343">
        <v>0</v>
      </c>
      <c r="J238" s="343">
        <v>7088</v>
      </c>
      <c r="K238" s="343">
        <v>0</v>
      </c>
      <c r="L238" s="343">
        <v>521</v>
      </c>
      <c r="M238" s="343">
        <v>0</v>
      </c>
      <c r="N238" s="343">
        <v>0</v>
      </c>
      <c r="O238" s="343">
        <v>0</v>
      </c>
      <c r="P238" s="343">
        <v>3598</v>
      </c>
      <c r="Q238" s="343">
        <v>0</v>
      </c>
      <c r="R238" s="343">
        <v>0</v>
      </c>
      <c r="S238" s="343">
        <v>0</v>
      </c>
      <c r="T238" s="343">
        <v>0</v>
      </c>
      <c r="U238" s="343">
        <v>0</v>
      </c>
      <c r="V238" s="343">
        <v>4119</v>
      </c>
      <c r="W238" s="343">
        <v>0</v>
      </c>
      <c r="X238" s="343">
        <v>11207</v>
      </c>
      <c r="Y238" s="343">
        <v>0</v>
      </c>
      <c r="Z238" s="343">
        <v>1375</v>
      </c>
      <c r="AA238" s="343">
        <v>0</v>
      </c>
      <c r="AB238" s="343">
        <v>0</v>
      </c>
      <c r="AC238" s="343">
        <v>0</v>
      </c>
      <c r="AD238" s="343">
        <v>7202</v>
      </c>
      <c r="AE238" s="343">
        <v>0</v>
      </c>
      <c r="AF238" s="343">
        <v>0</v>
      </c>
      <c r="AG238" s="343">
        <v>0</v>
      </c>
      <c r="AH238" s="343">
        <v>8577</v>
      </c>
      <c r="AI238" s="343">
        <v>0</v>
      </c>
      <c r="AJ238" s="343">
        <v>0</v>
      </c>
      <c r="AK238" s="343">
        <v>0</v>
      </c>
      <c r="AL238" s="342" t="s">
        <v>2197</v>
      </c>
      <c r="AM238" s="342" t="s">
        <v>2462</v>
      </c>
      <c r="AN238" s="342" t="s">
        <v>2462</v>
      </c>
    </row>
    <row r="239" spans="1:40" ht="15.6">
      <c r="A239" s="342" t="s">
        <v>2310</v>
      </c>
      <c r="B239" s="343">
        <v>243</v>
      </c>
      <c r="C239" s="343">
        <v>243</v>
      </c>
      <c r="D239" s="343">
        <v>11247</v>
      </c>
      <c r="E239" s="343">
        <v>4481</v>
      </c>
      <c r="F239" s="343">
        <v>141</v>
      </c>
      <c r="G239" s="343">
        <v>0</v>
      </c>
      <c r="H239" s="343">
        <v>0</v>
      </c>
      <c r="I239" s="343">
        <v>0</v>
      </c>
      <c r="J239" s="343">
        <v>11631</v>
      </c>
      <c r="K239" s="343">
        <v>4724</v>
      </c>
      <c r="L239" s="343">
        <v>427</v>
      </c>
      <c r="M239" s="343">
        <v>0</v>
      </c>
      <c r="N239" s="343">
        <v>0</v>
      </c>
      <c r="O239" s="343">
        <v>0</v>
      </c>
      <c r="P239" s="343">
        <v>0</v>
      </c>
      <c r="Q239" s="343">
        <v>0</v>
      </c>
      <c r="R239" s="343">
        <v>0</v>
      </c>
      <c r="S239" s="343">
        <v>0</v>
      </c>
      <c r="T239" s="343">
        <v>0</v>
      </c>
      <c r="U239" s="343">
        <v>0</v>
      </c>
      <c r="V239" s="343">
        <v>427</v>
      </c>
      <c r="W239" s="343">
        <v>0</v>
      </c>
      <c r="X239" s="343">
        <v>12058</v>
      </c>
      <c r="Y239" s="343">
        <v>4724</v>
      </c>
      <c r="Z239" s="343">
        <v>1814</v>
      </c>
      <c r="AA239" s="343">
        <v>1739</v>
      </c>
      <c r="AB239" s="343">
        <v>0</v>
      </c>
      <c r="AC239" s="343">
        <v>0</v>
      </c>
      <c r="AD239" s="343">
        <v>42</v>
      </c>
      <c r="AE239" s="343">
        <v>0</v>
      </c>
      <c r="AF239" s="343">
        <v>0</v>
      </c>
      <c r="AG239" s="343">
        <v>0</v>
      </c>
      <c r="AH239" s="343">
        <v>1856</v>
      </c>
      <c r="AI239" s="343">
        <v>1739</v>
      </c>
      <c r="AJ239" s="343">
        <v>0</v>
      </c>
      <c r="AK239" s="343">
        <v>0</v>
      </c>
      <c r="AL239" s="342" t="s">
        <v>2308</v>
      </c>
      <c r="AM239" s="342" t="s">
        <v>2462</v>
      </c>
      <c r="AN239" s="342" t="s">
        <v>2462</v>
      </c>
    </row>
    <row r="240" spans="1:40" ht="15.6">
      <c r="A240" s="342" t="s">
        <v>1678</v>
      </c>
      <c r="B240" s="343">
        <v>960</v>
      </c>
      <c r="C240" s="343">
        <v>0</v>
      </c>
      <c r="D240" s="343">
        <v>3869</v>
      </c>
      <c r="E240" s="343">
        <v>0</v>
      </c>
      <c r="F240" s="343">
        <v>817</v>
      </c>
      <c r="G240" s="343">
        <v>0</v>
      </c>
      <c r="H240" s="343">
        <v>15</v>
      </c>
      <c r="I240" s="343">
        <v>0</v>
      </c>
      <c r="J240" s="343">
        <v>5661</v>
      </c>
      <c r="K240" s="343">
        <v>0</v>
      </c>
      <c r="L240" s="343">
        <v>545</v>
      </c>
      <c r="M240" s="343">
        <v>0</v>
      </c>
      <c r="N240" s="343">
        <v>0</v>
      </c>
      <c r="O240" s="343">
        <v>0</v>
      </c>
      <c r="P240" s="343">
        <v>0</v>
      </c>
      <c r="Q240" s="343">
        <v>0</v>
      </c>
      <c r="R240" s="343">
        <v>0</v>
      </c>
      <c r="S240" s="343">
        <v>0</v>
      </c>
      <c r="T240" s="343">
        <v>0</v>
      </c>
      <c r="U240" s="343">
        <v>0</v>
      </c>
      <c r="V240" s="343">
        <v>545</v>
      </c>
      <c r="W240" s="343">
        <v>0</v>
      </c>
      <c r="X240" s="343">
        <v>6206</v>
      </c>
      <c r="Y240" s="343">
        <v>0</v>
      </c>
      <c r="Z240" s="343">
        <v>16</v>
      </c>
      <c r="AA240" s="343">
        <v>0</v>
      </c>
      <c r="AB240" s="343">
        <v>0</v>
      </c>
      <c r="AC240" s="343">
        <v>0</v>
      </c>
      <c r="AD240" s="343">
        <v>0</v>
      </c>
      <c r="AE240" s="343">
        <v>0</v>
      </c>
      <c r="AF240" s="343">
        <v>0</v>
      </c>
      <c r="AG240" s="343">
        <v>0</v>
      </c>
      <c r="AH240" s="343">
        <v>16</v>
      </c>
      <c r="AI240" s="343">
        <v>0</v>
      </c>
      <c r="AJ240" s="343">
        <v>0</v>
      </c>
      <c r="AK240" s="343">
        <v>0</v>
      </c>
      <c r="AL240" s="342" t="s">
        <v>1676</v>
      </c>
      <c r="AM240" s="342" t="s">
        <v>2462</v>
      </c>
      <c r="AN240" s="342" t="s">
        <v>2462</v>
      </c>
    </row>
    <row r="241" spans="1:40" ht="15.6">
      <c r="A241" s="342" t="s">
        <v>1734</v>
      </c>
      <c r="B241" s="343">
        <v>0</v>
      </c>
      <c r="C241" s="343">
        <v>0</v>
      </c>
      <c r="D241" s="343">
        <v>12790</v>
      </c>
      <c r="E241" s="343">
        <v>0</v>
      </c>
      <c r="F241" s="343">
        <v>312</v>
      </c>
      <c r="G241" s="343">
        <v>0</v>
      </c>
      <c r="H241" s="343">
        <v>0</v>
      </c>
      <c r="I241" s="343">
        <v>0</v>
      </c>
      <c r="J241" s="343">
        <v>13102</v>
      </c>
      <c r="K241" s="343">
        <v>0</v>
      </c>
      <c r="L241" s="343">
        <v>2507</v>
      </c>
      <c r="M241" s="343">
        <v>0</v>
      </c>
      <c r="N241" s="343">
        <v>0</v>
      </c>
      <c r="O241" s="343">
        <v>0</v>
      </c>
      <c r="P241" s="343">
        <v>0</v>
      </c>
      <c r="Q241" s="343">
        <v>0</v>
      </c>
      <c r="R241" s="343">
        <v>0</v>
      </c>
      <c r="S241" s="343">
        <v>0</v>
      </c>
      <c r="T241" s="343">
        <v>0</v>
      </c>
      <c r="U241" s="343">
        <v>0</v>
      </c>
      <c r="V241" s="343">
        <v>2507</v>
      </c>
      <c r="W241" s="343">
        <v>0</v>
      </c>
      <c r="X241" s="343">
        <v>15609</v>
      </c>
      <c r="Y241" s="343">
        <v>0</v>
      </c>
      <c r="Z241" s="343">
        <v>71</v>
      </c>
      <c r="AA241" s="343">
        <v>0</v>
      </c>
      <c r="AB241" s="343">
        <v>0</v>
      </c>
      <c r="AC241" s="343">
        <v>0</v>
      </c>
      <c r="AD241" s="343">
        <v>0</v>
      </c>
      <c r="AE241" s="343">
        <v>0</v>
      </c>
      <c r="AF241" s="343">
        <v>0</v>
      </c>
      <c r="AG241" s="343">
        <v>0</v>
      </c>
      <c r="AH241" s="343">
        <v>71</v>
      </c>
      <c r="AI241" s="343">
        <v>0</v>
      </c>
      <c r="AJ241" s="343">
        <v>0</v>
      </c>
      <c r="AK241" s="343">
        <v>0</v>
      </c>
      <c r="AL241" s="342" t="s">
        <v>1732</v>
      </c>
      <c r="AM241" s="342" t="s">
        <v>2462</v>
      </c>
      <c r="AN241" s="342" t="s">
        <v>2462</v>
      </c>
    </row>
    <row r="242" spans="1:40" ht="15.6">
      <c r="A242" s="342" t="s">
        <v>2079</v>
      </c>
      <c r="B242" s="343">
        <v>1049</v>
      </c>
      <c r="C242" s="343">
        <v>0</v>
      </c>
      <c r="D242" s="343">
        <v>4860</v>
      </c>
      <c r="E242" s="343">
        <v>0</v>
      </c>
      <c r="F242" s="343">
        <v>463</v>
      </c>
      <c r="G242" s="343">
        <v>0</v>
      </c>
      <c r="H242" s="343">
        <v>0</v>
      </c>
      <c r="I242" s="343">
        <v>0</v>
      </c>
      <c r="J242" s="343">
        <v>6372</v>
      </c>
      <c r="K242" s="343">
        <v>0</v>
      </c>
      <c r="L242" s="343">
        <v>1441</v>
      </c>
      <c r="M242" s="343">
        <v>0</v>
      </c>
      <c r="N242" s="343">
        <v>0</v>
      </c>
      <c r="O242" s="343">
        <v>0</v>
      </c>
      <c r="P242" s="343">
        <v>850</v>
      </c>
      <c r="Q242" s="343">
        <v>0</v>
      </c>
      <c r="R242" s="343">
        <v>0</v>
      </c>
      <c r="S242" s="343">
        <v>0</v>
      </c>
      <c r="T242" s="343">
        <v>0</v>
      </c>
      <c r="U242" s="343">
        <v>0</v>
      </c>
      <c r="V242" s="343">
        <v>2291</v>
      </c>
      <c r="W242" s="343">
        <v>0</v>
      </c>
      <c r="X242" s="343">
        <v>8663</v>
      </c>
      <c r="Y242" s="343">
        <v>0</v>
      </c>
      <c r="Z242" s="343">
        <v>85</v>
      </c>
      <c r="AA242" s="343">
        <v>0</v>
      </c>
      <c r="AB242" s="343">
        <v>0</v>
      </c>
      <c r="AC242" s="343">
        <v>0</v>
      </c>
      <c r="AD242" s="343">
        <v>1</v>
      </c>
      <c r="AE242" s="343">
        <v>0</v>
      </c>
      <c r="AF242" s="343">
        <v>0</v>
      </c>
      <c r="AG242" s="343">
        <v>0</v>
      </c>
      <c r="AH242" s="343">
        <v>86</v>
      </c>
      <c r="AI242" s="343">
        <v>0</v>
      </c>
      <c r="AJ242" s="343">
        <v>0</v>
      </c>
      <c r="AK242" s="343">
        <v>0</v>
      </c>
      <c r="AL242" s="342" t="s">
        <v>2077</v>
      </c>
      <c r="AM242" s="342" t="s">
        <v>2462</v>
      </c>
      <c r="AN242" s="342" t="s">
        <v>2462</v>
      </c>
    </row>
    <row r="243" spans="1:40" ht="15.6">
      <c r="A243" s="342" t="s">
        <v>1995</v>
      </c>
      <c r="B243" s="343">
        <v>0</v>
      </c>
      <c r="C243" s="343">
        <v>0</v>
      </c>
      <c r="D243" s="343">
        <v>3544</v>
      </c>
      <c r="E243" s="343">
        <v>0</v>
      </c>
      <c r="F243" s="343">
        <v>358</v>
      </c>
      <c r="G243" s="343">
        <v>0</v>
      </c>
      <c r="H243" s="343">
        <v>143</v>
      </c>
      <c r="I243" s="343">
        <v>0</v>
      </c>
      <c r="J243" s="343">
        <v>4045</v>
      </c>
      <c r="K243" s="343">
        <v>0</v>
      </c>
      <c r="L243" s="343">
        <v>754</v>
      </c>
      <c r="M243" s="343">
        <v>0</v>
      </c>
      <c r="N243" s="343">
        <v>0</v>
      </c>
      <c r="O243" s="343">
        <v>0</v>
      </c>
      <c r="P243" s="343">
        <v>0</v>
      </c>
      <c r="Q243" s="343">
        <v>0</v>
      </c>
      <c r="R243" s="343">
        <v>0</v>
      </c>
      <c r="S243" s="343">
        <v>0</v>
      </c>
      <c r="T243" s="343">
        <v>0</v>
      </c>
      <c r="U243" s="343">
        <v>0</v>
      </c>
      <c r="V243" s="343">
        <v>754</v>
      </c>
      <c r="W243" s="343">
        <v>0</v>
      </c>
      <c r="X243" s="343">
        <v>4799</v>
      </c>
      <c r="Y243" s="343">
        <v>0</v>
      </c>
      <c r="Z243" s="343">
        <v>657</v>
      </c>
      <c r="AA243" s="343">
        <v>0</v>
      </c>
      <c r="AB243" s="343">
        <v>8</v>
      </c>
      <c r="AC243" s="343">
        <v>0</v>
      </c>
      <c r="AD243" s="343">
        <v>0</v>
      </c>
      <c r="AE243" s="343">
        <v>0</v>
      </c>
      <c r="AF243" s="343">
        <v>0</v>
      </c>
      <c r="AG243" s="343">
        <v>0</v>
      </c>
      <c r="AH243" s="343">
        <v>665</v>
      </c>
      <c r="AI243" s="343">
        <v>0</v>
      </c>
      <c r="AJ243" s="343">
        <v>0</v>
      </c>
      <c r="AK243" s="343">
        <v>0</v>
      </c>
      <c r="AL243" s="342" t="s">
        <v>1993</v>
      </c>
      <c r="AM243" s="342" t="s">
        <v>2462</v>
      </c>
      <c r="AN243" s="342" t="s">
        <v>2462</v>
      </c>
    </row>
    <row r="244" spans="1:40" ht="15.6">
      <c r="A244" s="342" t="s">
        <v>2325</v>
      </c>
      <c r="B244" s="343">
        <v>0</v>
      </c>
      <c r="C244" s="343">
        <v>0</v>
      </c>
      <c r="D244" s="343">
        <v>7964</v>
      </c>
      <c r="E244" s="343">
        <v>0</v>
      </c>
      <c r="F244" s="343">
        <v>438</v>
      </c>
      <c r="G244" s="343">
        <v>0</v>
      </c>
      <c r="H244" s="343">
        <v>142</v>
      </c>
      <c r="I244" s="343">
        <v>0</v>
      </c>
      <c r="J244" s="343">
        <v>8544</v>
      </c>
      <c r="K244" s="343">
        <v>0</v>
      </c>
      <c r="L244" s="343">
        <v>1075</v>
      </c>
      <c r="M244" s="343">
        <v>0</v>
      </c>
      <c r="N244" s="343">
        <v>0</v>
      </c>
      <c r="O244" s="343">
        <v>0</v>
      </c>
      <c r="P244" s="343">
        <v>93</v>
      </c>
      <c r="Q244" s="343">
        <v>0</v>
      </c>
      <c r="R244" s="343">
        <v>0</v>
      </c>
      <c r="S244" s="343">
        <v>0</v>
      </c>
      <c r="T244" s="343">
        <v>0</v>
      </c>
      <c r="U244" s="343">
        <v>0</v>
      </c>
      <c r="V244" s="343">
        <v>1168</v>
      </c>
      <c r="W244" s="343">
        <v>0</v>
      </c>
      <c r="X244" s="343">
        <v>9712</v>
      </c>
      <c r="Y244" s="343">
        <v>0</v>
      </c>
      <c r="Z244" s="343">
        <v>0</v>
      </c>
      <c r="AA244" s="343">
        <v>0</v>
      </c>
      <c r="AB244" s="343">
        <v>0</v>
      </c>
      <c r="AC244" s="343">
        <v>0</v>
      </c>
      <c r="AD244" s="343">
        <v>0</v>
      </c>
      <c r="AE244" s="343">
        <v>0</v>
      </c>
      <c r="AF244" s="343">
        <v>0</v>
      </c>
      <c r="AG244" s="343">
        <v>0</v>
      </c>
      <c r="AH244" s="343">
        <v>0</v>
      </c>
      <c r="AI244" s="343">
        <v>0</v>
      </c>
      <c r="AJ244" s="343">
        <v>0</v>
      </c>
      <c r="AK244" s="343">
        <v>0</v>
      </c>
      <c r="AL244" s="342" t="s">
        <v>2323</v>
      </c>
      <c r="AM244" s="342" t="s">
        <v>2462</v>
      </c>
      <c r="AN244" s="342" t="s">
        <v>2462</v>
      </c>
    </row>
    <row r="245" spans="1:40" ht="15.6">
      <c r="A245" s="342" t="s">
        <v>1159</v>
      </c>
      <c r="B245" s="343">
        <v>819</v>
      </c>
      <c r="C245" s="343">
        <v>299</v>
      </c>
      <c r="D245" s="343">
        <v>13119</v>
      </c>
      <c r="E245" s="343">
        <v>3243</v>
      </c>
      <c r="F245" s="343">
        <v>277</v>
      </c>
      <c r="G245" s="343">
        <v>17</v>
      </c>
      <c r="H245" s="343">
        <v>0</v>
      </c>
      <c r="I245" s="343">
        <v>0</v>
      </c>
      <c r="J245" s="343">
        <v>14215</v>
      </c>
      <c r="K245" s="343">
        <v>3559</v>
      </c>
      <c r="L245" s="343">
        <v>1335</v>
      </c>
      <c r="M245" s="343">
        <v>0</v>
      </c>
      <c r="N245" s="343">
        <v>0</v>
      </c>
      <c r="O245" s="343">
        <v>0</v>
      </c>
      <c r="P245" s="343">
        <v>0</v>
      </c>
      <c r="Q245" s="343">
        <v>0</v>
      </c>
      <c r="R245" s="343">
        <v>0</v>
      </c>
      <c r="S245" s="343">
        <v>0</v>
      </c>
      <c r="T245" s="343">
        <v>2449</v>
      </c>
      <c r="U245" s="343">
        <v>0</v>
      </c>
      <c r="V245" s="343">
        <v>3784</v>
      </c>
      <c r="W245" s="343">
        <v>0</v>
      </c>
      <c r="X245" s="343">
        <v>17999</v>
      </c>
      <c r="Y245" s="343">
        <v>3559</v>
      </c>
      <c r="Z245" s="343">
        <v>1258</v>
      </c>
      <c r="AA245" s="343">
        <v>0</v>
      </c>
      <c r="AB245" s="343">
        <v>0</v>
      </c>
      <c r="AC245" s="343">
        <v>0</v>
      </c>
      <c r="AD245" s="343">
        <v>0</v>
      </c>
      <c r="AE245" s="343">
        <v>0</v>
      </c>
      <c r="AF245" s="343">
        <v>0</v>
      </c>
      <c r="AG245" s="343">
        <v>0</v>
      </c>
      <c r="AH245" s="343">
        <v>1258</v>
      </c>
      <c r="AI245" s="343">
        <v>0</v>
      </c>
      <c r="AJ245" s="343">
        <v>0</v>
      </c>
      <c r="AK245" s="343">
        <v>0</v>
      </c>
      <c r="AL245" s="342" t="s">
        <v>1157</v>
      </c>
      <c r="AM245" s="342" t="s">
        <v>2462</v>
      </c>
      <c r="AN245" s="342" t="s">
        <v>2462</v>
      </c>
    </row>
    <row r="246" spans="1:40" ht="15.6">
      <c r="A246" s="342" t="s">
        <v>1407</v>
      </c>
      <c r="B246" s="343">
        <v>623</v>
      </c>
      <c r="C246" s="343">
        <v>601</v>
      </c>
      <c r="D246" s="343">
        <v>11509</v>
      </c>
      <c r="E246" s="343">
        <v>6040</v>
      </c>
      <c r="F246" s="343">
        <v>427</v>
      </c>
      <c r="G246" s="343">
        <v>0</v>
      </c>
      <c r="H246" s="343">
        <v>75</v>
      </c>
      <c r="I246" s="343">
        <v>51</v>
      </c>
      <c r="J246" s="343">
        <v>12634</v>
      </c>
      <c r="K246" s="343">
        <v>6692</v>
      </c>
      <c r="L246" s="343">
        <v>276</v>
      </c>
      <c r="M246" s="343">
        <v>0</v>
      </c>
      <c r="N246" s="343">
        <v>0</v>
      </c>
      <c r="O246" s="343">
        <v>0</v>
      </c>
      <c r="P246" s="343">
        <v>0</v>
      </c>
      <c r="Q246" s="343">
        <v>0</v>
      </c>
      <c r="R246" s="343">
        <v>0</v>
      </c>
      <c r="S246" s="343">
        <v>0</v>
      </c>
      <c r="T246" s="343">
        <v>0</v>
      </c>
      <c r="U246" s="343">
        <v>0</v>
      </c>
      <c r="V246" s="343">
        <v>276</v>
      </c>
      <c r="W246" s="343">
        <v>0</v>
      </c>
      <c r="X246" s="343">
        <v>12910</v>
      </c>
      <c r="Y246" s="343">
        <v>6692</v>
      </c>
      <c r="Z246" s="343">
        <v>2385</v>
      </c>
      <c r="AA246" s="343">
        <v>1225</v>
      </c>
      <c r="AB246" s="343">
        <v>0</v>
      </c>
      <c r="AC246" s="343">
        <v>0</v>
      </c>
      <c r="AD246" s="343">
        <v>0</v>
      </c>
      <c r="AE246" s="343">
        <v>0</v>
      </c>
      <c r="AF246" s="343">
        <v>0</v>
      </c>
      <c r="AG246" s="343">
        <v>0</v>
      </c>
      <c r="AH246" s="343">
        <v>2385</v>
      </c>
      <c r="AI246" s="343">
        <v>1225</v>
      </c>
      <c r="AJ246" s="343">
        <v>0</v>
      </c>
      <c r="AK246" s="343">
        <v>0</v>
      </c>
      <c r="AL246" s="342" t="s">
        <v>1405</v>
      </c>
      <c r="AM246" s="342" t="s">
        <v>2462</v>
      </c>
      <c r="AN246" s="342" t="s">
        <v>2462</v>
      </c>
    </row>
    <row r="247" spans="1:40" ht="15.6">
      <c r="A247" s="342" t="s">
        <v>1971</v>
      </c>
      <c r="B247" s="343">
        <v>2939</v>
      </c>
      <c r="C247" s="343">
        <v>1744</v>
      </c>
      <c r="D247" s="343">
        <v>11868</v>
      </c>
      <c r="E247" s="343">
        <v>1668</v>
      </c>
      <c r="F247" s="343">
        <v>1864</v>
      </c>
      <c r="G247" s="343">
        <v>0</v>
      </c>
      <c r="H247" s="343">
        <v>46</v>
      </c>
      <c r="I247" s="343">
        <v>8</v>
      </c>
      <c r="J247" s="343">
        <v>16717</v>
      </c>
      <c r="K247" s="343">
        <v>3420</v>
      </c>
      <c r="L247" s="343">
        <v>696</v>
      </c>
      <c r="M247" s="343">
        <v>0</v>
      </c>
      <c r="N247" s="343">
        <v>0</v>
      </c>
      <c r="O247" s="343">
        <v>0</v>
      </c>
      <c r="P247" s="343">
        <v>0</v>
      </c>
      <c r="Q247" s="343">
        <v>0</v>
      </c>
      <c r="R247" s="343">
        <v>0</v>
      </c>
      <c r="S247" s="343">
        <v>0</v>
      </c>
      <c r="T247" s="343">
        <v>0</v>
      </c>
      <c r="U247" s="343">
        <v>0</v>
      </c>
      <c r="V247" s="343">
        <v>696</v>
      </c>
      <c r="W247" s="343">
        <v>0</v>
      </c>
      <c r="X247" s="343">
        <v>17413</v>
      </c>
      <c r="Y247" s="343">
        <v>3420</v>
      </c>
      <c r="Z247" s="343">
        <v>4363</v>
      </c>
      <c r="AA247" s="343">
        <v>3119</v>
      </c>
      <c r="AB247" s="343">
        <v>0</v>
      </c>
      <c r="AC247" s="343">
        <v>0</v>
      </c>
      <c r="AD247" s="343">
        <v>12</v>
      </c>
      <c r="AE247" s="343">
        <v>0</v>
      </c>
      <c r="AF247" s="343">
        <v>0</v>
      </c>
      <c r="AG247" s="343">
        <v>0</v>
      </c>
      <c r="AH247" s="343">
        <v>4375</v>
      </c>
      <c r="AI247" s="343">
        <v>3119</v>
      </c>
      <c r="AJ247" s="343">
        <v>0</v>
      </c>
      <c r="AK247" s="343">
        <v>0</v>
      </c>
      <c r="AL247" s="342" t="s">
        <v>1969</v>
      </c>
      <c r="AM247" s="342" t="s">
        <v>2462</v>
      </c>
      <c r="AN247" s="342" t="s">
        <v>2462</v>
      </c>
    </row>
    <row r="248" spans="1:40" ht="15.6">
      <c r="A248" s="342" t="s">
        <v>2001</v>
      </c>
      <c r="B248" s="343">
        <v>2641</v>
      </c>
      <c r="C248" s="343">
        <v>2184</v>
      </c>
      <c r="D248" s="343">
        <v>34269</v>
      </c>
      <c r="E248" s="343">
        <v>8319</v>
      </c>
      <c r="F248" s="343">
        <v>447</v>
      </c>
      <c r="G248" s="343">
        <v>0</v>
      </c>
      <c r="H248" s="343">
        <v>0</v>
      </c>
      <c r="I248" s="343">
        <v>0</v>
      </c>
      <c r="J248" s="343">
        <v>37357</v>
      </c>
      <c r="K248" s="343">
        <v>10503</v>
      </c>
      <c r="L248" s="343">
        <v>2158</v>
      </c>
      <c r="M248" s="343">
        <v>0</v>
      </c>
      <c r="N248" s="343">
        <v>0</v>
      </c>
      <c r="O248" s="343">
        <v>0</v>
      </c>
      <c r="P248" s="343">
        <v>0</v>
      </c>
      <c r="Q248" s="343">
        <v>0</v>
      </c>
      <c r="R248" s="343">
        <v>0</v>
      </c>
      <c r="S248" s="343">
        <v>0</v>
      </c>
      <c r="T248" s="343">
        <v>0</v>
      </c>
      <c r="U248" s="343">
        <v>0</v>
      </c>
      <c r="V248" s="343">
        <v>2158</v>
      </c>
      <c r="W248" s="343">
        <v>0</v>
      </c>
      <c r="X248" s="343">
        <v>39515</v>
      </c>
      <c r="Y248" s="343">
        <v>10503</v>
      </c>
      <c r="Z248" s="343">
        <v>5000</v>
      </c>
      <c r="AA248" s="343">
        <v>4415</v>
      </c>
      <c r="AB248" s="343">
        <v>0</v>
      </c>
      <c r="AC248" s="343">
        <v>0</v>
      </c>
      <c r="AD248" s="343">
        <v>0</v>
      </c>
      <c r="AE248" s="343">
        <v>0</v>
      </c>
      <c r="AF248" s="343">
        <v>0</v>
      </c>
      <c r="AG248" s="343">
        <v>0</v>
      </c>
      <c r="AH248" s="343">
        <v>5000</v>
      </c>
      <c r="AI248" s="343">
        <v>4415</v>
      </c>
      <c r="AJ248" s="343">
        <v>0</v>
      </c>
      <c r="AK248" s="343">
        <v>0</v>
      </c>
      <c r="AL248" s="342" t="s">
        <v>1999</v>
      </c>
      <c r="AM248" s="342" t="s">
        <v>2462</v>
      </c>
      <c r="AN248" s="342" t="s">
        <v>2462</v>
      </c>
    </row>
    <row r="249" spans="1:40" ht="15.6">
      <c r="A249" s="342" t="s">
        <v>1803</v>
      </c>
      <c r="B249" s="343">
        <v>1078</v>
      </c>
      <c r="C249" s="343">
        <v>1078</v>
      </c>
      <c r="D249" s="343">
        <v>11701</v>
      </c>
      <c r="E249" s="343">
        <v>3257</v>
      </c>
      <c r="F249" s="343">
        <v>895</v>
      </c>
      <c r="G249" s="343">
        <v>198</v>
      </c>
      <c r="H249" s="343">
        <v>0</v>
      </c>
      <c r="I249" s="343">
        <v>0</v>
      </c>
      <c r="J249" s="343">
        <v>13674</v>
      </c>
      <c r="K249" s="343">
        <v>4533</v>
      </c>
      <c r="L249" s="343">
        <v>3371</v>
      </c>
      <c r="M249" s="343">
        <v>0</v>
      </c>
      <c r="N249" s="343">
        <v>1747</v>
      </c>
      <c r="O249" s="343">
        <v>0</v>
      </c>
      <c r="P249" s="343">
        <v>0</v>
      </c>
      <c r="Q249" s="343">
        <v>0</v>
      </c>
      <c r="R249" s="343">
        <v>0</v>
      </c>
      <c r="S249" s="343">
        <v>0</v>
      </c>
      <c r="T249" s="343">
        <v>0</v>
      </c>
      <c r="U249" s="343">
        <v>0</v>
      </c>
      <c r="V249" s="343">
        <v>3371</v>
      </c>
      <c r="W249" s="343">
        <v>0</v>
      </c>
      <c r="X249" s="343">
        <v>17045</v>
      </c>
      <c r="Y249" s="343">
        <v>4533</v>
      </c>
      <c r="Z249" s="343">
        <v>3604</v>
      </c>
      <c r="AA249" s="343">
        <v>2670</v>
      </c>
      <c r="AB249" s="343">
        <v>0</v>
      </c>
      <c r="AC249" s="343">
        <v>0</v>
      </c>
      <c r="AD249" s="343">
        <v>0</v>
      </c>
      <c r="AE249" s="343">
        <v>0</v>
      </c>
      <c r="AF249" s="343">
        <v>0</v>
      </c>
      <c r="AG249" s="343">
        <v>0</v>
      </c>
      <c r="AH249" s="343">
        <v>3604</v>
      </c>
      <c r="AI249" s="343">
        <v>2670</v>
      </c>
      <c r="AJ249" s="343">
        <v>0</v>
      </c>
      <c r="AK249" s="343">
        <v>0</v>
      </c>
      <c r="AL249" s="342" t="s">
        <v>1801</v>
      </c>
      <c r="AM249" s="342" t="s">
        <v>2462</v>
      </c>
      <c r="AN249" s="342" t="s">
        <v>2462</v>
      </c>
    </row>
    <row r="250" spans="1:40" ht="15.6">
      <c r="A250" s="342" t="s">
        <v>1854</v>
      </c>
      <c r="B250" s="343">
        <v>229</v>
      </c>
      <c r="C250" s="343">
        <v>229</v>
      </c>
      <c r="D250" s="343">
        <v>9281</v>
      </c>
      <c r="E250" s="343">
        <v>3768</v>
      </c>
      <c r="F250" s="343">
        <v>1076</v>
      </c>
      <c r="G250" s="343">
        <v>18</v>
      </c>
      <c r="H250" s="343">
        <v>0</v>
      </c>
      <c r="I250" s="343">
        <v>0</v>
      </c>
      <c r="J250" s="343">
        <v>10586</v>
      </c>
      <c r="K250" s="343">
        <v>4015</v>
      </c>
      <c r="L250" s="343">
        <v>775</v>
      </c>
      <c r="M250" s="343">
        <v>0</v>
      </c>
      <c r="N250" s="343">
        <v>0</v>
      </c>
      <c r="O250" s="343">
        <v>0</v>
      </c>
      <c r="P250" s="343">
        <v>0</v>
      </c>
      <c r="Q250" s="343">
        <v>0</v>
      </c>
      <c r="R250" s="343">
        <v>0</v>
      </c>
      <c r="S250" s="343">
        <v>0</v>
      </c>
      <c r="T250" s="343">
        <v>898</v>
      </c>
      <c r="U250" s="343">
        <v>0</v>
      </c>
      <c r="V250" s="343">
        <v>1673</v>
      </c>
      <c r="W250" s="343">
        <v>0</v>
      </c>
      <c r="X250" s="343">
        <v>12259</v>
      </c>
      <c r="Y250" s="343">
        <v>4015</v>
      </c>
      <c r="Z250" s="343">
        <v>6345</v>
      </c>
      <c r="AA250" s="343">
        <v>1047</v>
      </c>
      <c r="AB250" s="343">
        <v>0</v>
      </c>
      <c r="AC250" s="343">
        <v>0</v>
      </c>
      <c r="AD250" s="343">
        <v>0</v>
      </c>
      <c r="AE250" s="343">
        <v>0</v>
      </c>
      <c r="AF250" s="343">
        <v>0</v>
      </c>
      <c r="AG250" s="343">
        <v>0</v>
      </c>
      <c r="AH250" s="343">
        <v>6345</v>
      </c>
      <c r="AI250" s="343">
        <v>1047</v>
      </c>
      <c r="AJ250" s="343">
        <v>0</v>
      </c>
      <c r="AK250" s="343">
        <v>0</v>
      </c>
      <c r="AL250" s="342" t="s">
        <v>1852</v>
      </c>
      <c r="AM250" s="342" t="s">
        <v>2462</v>
      </c>
      <c r="AN250" s="342" t="s">
        <v>2462</v>
      </c>
    </row>
    <row r="251" spans="1:40" ht="15.6">
      <c r="A251" s="342" t="s">
        <v>2052</v>
      </c>
      <c r="B251" s="343">
        <v>831</v>
      </c>
      <c r="C251" s="343">
        <v>0</v>
      </c>
      <c r="D251" s="343">
        <v>9952</v>
      </c>
      <c r="E251" s="343">
        <v>0</v>
      </c>
      <c r="F251" s="343">
        <v>636</v>
      </c>
      <c r="G251" s="343">
        <v>0</v>
      </c>
      <c r="H251" s="343">
        <v>43</v>
      </c>
      <c r="I251" s="343">
        <v>0</v>
      </c>
      <c r="J251" s="343">
        <v>11462</v>
      </c>
      <c r="K251" s="343">
        <v>0</v>
      </c>
      <c r="L251" s="343">
        <v>515</v>
      </c>
      <c r="M251" s="343">
        <v>0</v>
      </c>
      <c r="N251" s="343">
        <v>0</v>
      </c>
      <c r="O251" s="343">
        <v>0</v>
      </c>
      <c r="P251" s="343">
        <v>0</v>
      </c>
      <c r="Q251" s="343">
        <v>0</v>
      </c>
      <c r="R251" s="343">
        <v>0</v>
      </c>
      <c r="S251" s="343">
        <v>0</v>
      </c>
      <c r="T251" s="343">
        <v>0</v>
      </c>
      <c r="U251" s="343">
        <v>0</v>
      </c>
      <c r="V251" s="343">
        <v>515</v>
      </c>
      <c r="W251" s="343">
        <v>0</v>
      </c>
      <c r="X251" s="343">
        <v>11977</v>
      </c>
      <c r="Y251" s="343">
        <v>0</v>
      </c>
      <c r="Z251" s="343">
        <v>2368</v>
      </c>
      <c r="AA251" s="343">
        <v>0</v>
      </c>
      <c r="AB251" s="343">
        <v>0</v>
      </c>
      <c r="AC251" s="343">
        <v>0</v>
      </c>
      <c r="AD251" s="343">
        <v>3829</v>
      </c>
      <c r="AE251" s="343">
        <v>0</v>
      </c>
      <c r="AF251" s="343">
        <v>0</v>
      </c>
      <c r="AG251" s="343">
        <v>0</v>
      </c>
      <c r="AH251" s="343">
        <v>6197</v>
      </c>
      <c r="AI251" s="343">
        <v>0</v>
      </c>
      <c r="AJ251" s="343">
        <v>0</v>
      </c>
      <c r="AK251" s="343">
        <v>0</v>
      </c>
      <c r="AL251" s="342" t="s">
        <v>2050</v>
      </c>
      <c r="AM251" s="342" t="s">
        <v>2462</v>
      </c>
      <c r="AN251" s="342" t="s">
        <v>2462</v>
      </c>
    </row>
    <row r="252" spans="1:40" ht="15.6">
      <c r="A252" s="342" t="s">
        <v>2121</v>
      </c>
      <c r="B252" s="343">
        <v>7293</v>
      </c>
      <c r="C252" s="343">
        <v>0</v>
      </c>
      <c r="D252" s="343">
        <v>12363</v>
      </c>
      <c r="E252" s="343">
        <v>0</v>
      </c>
      <c r="F252" s="343">
        <v>1106</v>
      </c>
      <c r="G252" s="343">
        <v>0</v>
      </c>
      <c r="H252" s="343">
        <v>0</v>
      </c>
      <c r="I252" s="343">
        <v>0</v>
      </c>
      <c r="J252" s="343">
        <v>20762</v>
      </c>
      <c r="K252" s="343">
        <v>0</v>
      </c>
      <c r="L252" s="343">
        <v>576</v>
      </c>
      <c r="M252" s="343">
        <v>0</v>
      </c>
      <c r="N252" s="343">
        <v>0</v>
      </c>
      <c r="O252" s="343">
        <v>0</v>
      </c>
      <c r="P252" s="343">
        <v>0</v>
      </c>
      <c r="Q252" s="343">
        <v>0</v>
      </c>
      <c r="R252" s="343">
        <v>0</v>
      </c>
      <c r="S252" s="343">
        <v>0</v>
      </c>
      <c r="T252" s="343">
        <v>0</v>
      </c>
      <c r="U252" s="343">
        <v>0</v>
      </c>
      <c r="V252" s="343">
        <v>576</v>
      </c>
      <c r="W252" s="343">
        <v>0</v>
      </c>
      <c r="X252" s="343">
        <v>21338</v>
      </c>
      <c r="Y252" s="343">
        <v>0</v>
      </c>
      <c r="Z252" s="343">
        <v>178</v>
      </c>
      <c r="AA252" s="343">
        <v>0</v>
      </c>
      <c r="AB252" s="343">
        <v>0</v>
      </c>
      <c r="AC252" s="343">
        <v>0</v>
      </c>
      <c r="AD252" s="343">
        <v>100</v>
      </c>
      <c r="AE252" s="343">
        <v>0</v>
      </c>
      <c r="AF252" s="343">
        <v>0</v>
      </c>
      <c r="AG252" s="343">
        <v>0</v>
      </c>
      <c r="AH252" s="343">
        <v>278</v>
      </c>
      <c r="AI252" s="343">
        <v>0</v>
      </c>
      <c r="AJ252" s="343">
        <v>0</v>
      </c>
      <c r="AK252" s="343">
        <v>0</v>
      </c>
      <c r="AL252" s="342" t="s">
        <v>2119</v>
      </c>
      <c r="AM252" s="342" t="s">
        <v>2462</v>
      </c>
      <c r="AN252" s="342" t="s">
        <v>2462</v>
      </c>
    </row>
    <row r="253" spans="1:40" ht="15.6">
      <c r="A253" s="342" t="s">
        <v>1191</v>
      </c>
      <c r="B253" s="343">
        <v>1976</v>
      </c>
      <c r="C253" s="343">
        <v>224</v>
      </c>
      <c r="D253" s="343">
        <v>50400</v>
      </c>
      <c r="E253" s="343">
        <v>23593</v>
      </c>
      <c r="F253" s="343">
        <v>6743</v>
      </c>
      <c r="G253" s="343">
        <v>58</v>
      </c>
      <c r="H253" s="343">
        <v>0</v>
      </c>
      <c r="I253" s="343">
        <v>0</v>
      </c>
      <c r="J253" s="343">
        <v>59119</v>
      </c>
      <c r="K253" s="343">
        <v>23875</v>
      </c>
      <c r="L253" s="343">
        <v>3521</v>
      </c>
      <c r="M253" s="343">
        <v>0</v>
      </c>
      <c r="N253" s="343">
        <v>0</v>
      </c>
      <c r="O253" s="343">
        <v>0</v>
      </c>
      <c r="P253" s="343">
        <v>0</v>
      </c>
      <c r="Q253" s="343">
        <v>0</v>
      </c>
      <c r="R253" s="343">
        <v>0</v>
      </c>
      <c r="S253" s="343">
        <v>0</v>
      </c>
      <c r="T253" s="343">
        <v>0</v>
      </c>
      <c r="U253" s="343">
        <v>0</v>
      </c>
      <c r="V253" s="343">
        <v>3521</v>
      </c>
      <c r="W253" s="343">
        <v>0</v>
      </c>
      <c r="X253" s="343">
        <v>62640</v>
      </c>
      <c r="Y253" s="343">
        <v>23875</v>
      </c>
      <c r="Z253" s="343">
        <v>5793</v>
      </c>
      <c r="AA253" s="343">
        <v>0</v>
      </c>
      <c r="AB253" s="343">
        <v>0</v>
      </c>
      <c r="AC253" s="343">
        <v>0</v>
      </c>
      <c r="AD253" s="343">
        <v>0</v>
      </c>
      <c r="AE253" s="343">
        <v>0</v>
      </c>
      <c r="AF253" s="343">
        <v>0</v>
      </c>
      <c r="AG253" s="343">
        <v>0</v>
      </c>
      <c r="AH253" s="343">
        <v>5793</v>
      </c>
      <c r="AI253" s="343">
        <v>0</v>
      </c>
      <c r="AJ253" s="343">
        <v>0</v>
      </c>
      <c r="AK253" s="343">
        <v>0</v>
      </c>
      <c r="AL253" s="342" t="s">
        <v>1189</v>
      </c>
      <c r="AM253" s="342" t="s">
        <v>2462</v>
      </c>
      <c r="AN253" s="342" t="s">
        <v>2462</v>
      </c>
    </row>
    <row r="254" spans="1:40" ht="15.6">
      <c r="A254" s="342" t="s">
        <v>1352</v>
      </c>
      <c r="B254" s="343">
        <v>469</v>
      </c>
      <c r="C254" s="343">
        <v>0</v>
      </c>
      <c r="D254" s="343">
        <v>14506</v>
      </c>
      <c r="E254" s="343">
        <v>0</v>
      </c>
      <c r="F254" s="343">
        <v>665</v>
      </c>
      <c r="G254" s="343">
        <v>0</v>
      </c>
      <c r="H254" s="343">
        <v>82</v>
      </c>
      <c r="I254" s="343">
        <v>0</v>
      </c>
      <c r="J254" s="343">
        <v>15722</v>
      </c>
      <c r="K254" s="343">
        <v>0</v>
      </c>
      <c r="L254" s="343">
        <v>2365</v>
      </c>
      <c r="M254" s="343">
        <v>0</v>
      </c>
      <c r="N254" s="343">
        <v>1122</v>
      </c>
      <c r="O254" s="343">
        <v>0</v>
      </c>
      <c r="P254" s="343">
        <v>2673</v>
      </c>
      <c r="Q254" s="343">
        <v>0</v>
      </c>
      <c r="R254" s="343">
        <v>0</v>
      </c>
      <c r="S254" s="343">
        <v>0</v>
      </c>
      <c r="T254" s="343">
        <v>0</v>
      </c>
      <c r="U254" s="343">
        <v>0</v>
      </c>
      <c r="V254" s="343">
        <v>5038</v>
      </c>
      <c r="W254" s="343">
        <v>0</v>
      </c>
      <c r="X254" s="343">
        <v>20760</v>
      </c>
      <c r="Y254" s="343">
        <v>0</v>
      </c>
      <c r="Z254" s="343">
        <v>0</v>
      </c>
      <c r="AA254" s="343">
        <v>0</v>
      </c>
      <c r="AB254" s="343">
        <v>0</v>
      </c>
      <c r="AC254" s="343">
        <v>0</v>
      </c>
      <c r="AD254" s="343">
        <v>57</v>
      </c>
      <c r="AE254" s="343">
        <v>0</v>
      </c>
      <c r="AF254" s="343">
        <v>0</v>
      </c>
      <c r="AG254" s="343">
        <v>0</v>
      </c>
      <c r="AH254" s="343">
        <v>57</v>
      </c>
      <c r="AI254" s="343">
        <v>0</v>
      </c>
      <c r="AJ254" s="343">
        <v>0</v>
      </c>
      <c r="AK254" s="343">
        <v>0</v>
      </c>
      <c r="AL254" s="342" t="s">
        <v>1350</v>
      </c>
      <c r="AM254" s="342" t="s">
        <v>2462</v>
      </c>
      <c r="AN254" s="342" t="s">
        <v>2462</v>
      </c>
    </row>
    <row r="255" spans="1:40" ht="15.6">
      <c r="A255" s="342" t="s">
        <v>1422</v>
      </c>
      <c r="B255" s="343">
        <v>60</v>
      </c>
      <c r="C255" s="343">
        <v>0</v>
      </c>
      <c r="D255" s="343">
        <v>8633</v>
      </c>
      <c r="E255" s="343">
        <v>0</v>
      </c>
      <c r="F255" s="343">
        <v>418</v>
      </c>
      <c r="G255" s="343">
        <v>0</v>
      </c>
      <c r="H255" s="343">
        <v>0</v>
      </c>
      <c r="I255" s="343">
        <v>0</v>
      </c>
      <c r="J255" s="343">
        <v>9111</v>
      </c>
      <c r="K255" s="343">
        <v>0</v>
      </c>
      <c r="L255" s="343">
        <v>803</v>
      </c>
      <c r="M255" s="343">
        <v>0</v>
      </c>
      <c r="N255" s="343">
        <v>0</v>
      </c>
      <c r="O255" s="343">
        <v>0</v>
      </c>
      <c r="P255" s="343">
        <v>0</v>
      </c>
      <c r="Q255" s="343">
        <v>0</v>
      </c>
      <c r="R255" s="343">
        <v>0</v>
      </c>
      <c r="S255" s="343">
        <v>0</v>
      </c>
      <c r="T255" s="343">
        <v>0</v>
      </c>
      <c r="U255" s="343">
        <v>0</v>
      </c>
      <c r="V255" s="343">
        <v>803</v>
      </c>
      <c r="W255" s="343">
        <v>0</v>
      </c>
      <c r="X255" s="343">
        <v>9914</v>
      </c>
      <c r="Y255" s="343">
        <v>0</v>
      </c>
      <c r="Z255" s="343">
        <v>2543</v>
      </c>
      <c r="AA255" s="343">
        <v>0</v>
      </c>
      <c r="AB255" s="343">
        <v>0</v>
      </c>
      <c r="AC255" s="343">
        <v>0</v>
      </c>
      <c r="AD255" s="343">
        <v>5</v>
      </c>
      <c r="AE255" s="343">
        <v>0</v>
      </c>
      <c r="AF255" s="343">
        <v>0</v>
      </c>
      <c r="AG255" s="343">
        <v>0</v>
      </c>
      <c r="AH255" s="343">
        <v>2548</v>
      </c>
      <c r="AI255" s="343">
        <v>0</v>
      </c>
      <c r="AJ255" s="343">
        <v>0</v>
      </c>
      <c r="AK255" s="343">
        <v>0</v>
      </c>
      <c r="AL255" s="342" t="s">
        <v>1420</v>
      </c>
      <c r="AM255" s="342" t="s">
        <v>2462</v>
      </c>
      <c r="AN255" s="342" t="s">
        <v>2462</v>
      </c>
    </row>
    <row r="256" spans="1:40" ht="15.6">
      <c r="A256" s="342" t="s">
        <v>1992</v>
      </c>
      <c r="B256" s="343">
        <v>2556</v>
      </c>
      <c r="C256" s="343">
        <v>2025</v>
      </c>
      <c r="D256" s="343">
        <v>14667</v>
      </c>
      <c r="E256" s="343">
        <v>5056</v>
      </c>
      <c r="F256" s="343">
        <v>466</v>
      </c>
      <c r="G256" s="343">
        <v>0</v>
      </c>
      <c r="H256" s="343">
        <v>0</v>
      </c>
      <c r="I256" s="343">
        <v>0</v>
      </c>
      <c r="J256" s="343">
        <v>17689</v>
      </c>
      <c r="K256" s="343">
        <v>7081</v>
      </c>
      <c r="L256" s="343">
        <v>550</v>
      </c>
      <c r="M256" s="343">
        <v>0</v>
      </c>
      <c r="N256" s="343">
        <v>0</v>
      </c>
      <c r="O256" s="343">
        <v>0</v>
      </c>
      <c r="P256" s="343">
        <v>0</v>
      </c>
      <c r="Q256" s="343">
        <v>0</v>
      </c>
      <c r="R256" s="343">
        <v>0</v>
      </c>
      <c r="S256" s="343">
        <v>0</v>
      </c>
      <c r="T256" s="343">
        <v>0</v>
      </c>
      <c r="U256" s="343">
        <v>0</v>
      </c>
      <c r="V256" s="343">
        <v>550</v>
      </c>
      <c r="W256" s="343">
        <v>0</v>
      </c>
      <c r="X256" s="343">
        <v>18239</v>
      </c>
      <c r="Y256" s="343">
        <v>7081</v>
      </c>
      <c r="Z256" s="343">
        <v>3830</v>
      </c>
      <c r="AA256" s="343">
        <v>3448</v>
      </c>
      <c r="AB256" s="343">
        <v>0</v>
      </c>
      <c r="AC256" s="343">
        <v>0</v>
      </c>
      <c r="AD256" s="343">
        <v>0</v>
      </c>
      <c r="AE256" s="343">
        <v>0</v>
      </c>
      <c r="AF256" s="343">
        <v>0</v>
      </c>
      <c r="AG256" s="343">
        <v>0</v>
      </c>
      <c r="AH256" s="343">
        <v>3830</v>
      </c>
      <c r="AI256" s="343">
        <v>3448</v>
      </c>
      <c r="AJ256" s="343">
        <v>0</v>
      </c>
      <c r="AK256" s="343">
        <v>0</v>
      </c>
      <c r="AL256" s="342" t="s">
        <v>1990</v>
      </c>
      <c r="AM256" s="342" t="s">
        <v>2462</v>
      </c>
      <c r="AN256" s="342" t="s">
        <v>2462</v>
      </c>
    </row>
    <row r="257" spans="1:40" ht="15.6">
      <c r="A257" s="342" t="s">
        <v>2013</v>
      </c>
      <c r="B257" s="343">
        <v>876</v>
      </c>
      <c r="C257" s="343">
        <v>0</v>
      </c>
      <c r="D257" s="343">
        <v>7730</v>
      </c>
      <c r="E257" s="343">
        <v>3267</v>
      </c>
      <c r="F257" s="343">
        <v>2142</v>
      </c>
      <c r="G257" s="343">
        <v>1416</v>
      </c>
      <c r="H257" s="343">
        <v>669</v>
      </c>
      <c r="I257" s="343">
        <v>0</v>
      </c>
      <c r="J257" s="343">
        <v>11417</v>
      </c>
      <c r="K257" s="343">
        <v>4683</v>
      </c>
      <c r="L257" s="343">
        <v>188</v>
      </c>
      <c r="M257" s="343">
        <v>8</v>
      </c>
      <c r="N257" s="343">
        <v>0</v>
      </c>
      <c r="O257" s="343">
        <v>0</v>
      </c>
      <c r="P257" s="343">
        <v>0</v>
      </c>
      <c r="Q257" s="343">
        <v>0</v>
      </c>
      <c r="R257" s="343">
        <v>0</v>
      </c>
      <c r="S257" s="343">
        <v>0</v>
      </c>
      <c r="T257" s="343">
        <v>0</v>
      </c>
      <c r="U257" s="343">
        <v>0</v>
      </c>
      <c r="V257" s="343">
        <v>188</v>
      </c>
      <c r="W257" s="343">
        <v>8</v>
      </c>
      <c r="X257" s="343">
        <v>11605</v>
      </c>
      <c r="Y257" s="343">
        <v>4683</v>
      </c>
      <c r="Z257" s="343">
        <v>545</v>
      </c>
      <c r="AA257" s="343">
        <v>522</v>
      </c>
      <c r="AB257" s="343">
        <v>0</v>
      </c>
      <c r="AC257" s="343">
        <v>0</v>
      </c>
      <c r="AD257" s="343">
        <v>3</v>
      </c>
      <c r="AE257" s="343">
        <v>0</v>
      </c>
      <c r="AF257" s="343">
        <v>0</v>
      </c>
      <c r="AG257" s="343">
        <v>0</v>
      </c>
      <c r="AH257" s="343">
        <v>548</v>
      </c>
      <c r="AI257" s="343">
        <v>522</v>
      </c>
      <c r="AJ257" s="343">
        <v>0</v>
      </c>
      <c r="AK257" s="343">
        <v>0</v>
      </c>
      <c r="AL257" s="342" t="s">
        <v>2011</v>
      </c>
      <c r="AM257" s="342" t="s">
        <v>2462</v>
      </c>
      <c r="AN257" s="342" t="s">
        <v>2462</v>
      </c>
    </row>
    <row r="258" spans="1:40" ht="15.6">
      <c r="A258" s="342" t="s">
        <v>2217</v>
      </c>
      <c r="B258" s="343">
        <v>0</v>
      </c>
      <c r="C258" s="343">
        <v>0</v>
      </c>
      <c r="D258" s="343">
        <v>9630</v>
      </c>
      <c r="E258" s="343">
        <v>0</v>
      </c>
      <c r="F258" s="343">
        <v>666</v>
      </c>
      <c r="G258" s="343">
        <v>0</v>
      </c>
      <c r="H258" s="343">
        <v>37</v>
      </c>
      <c r="I258" s="343">
        <v>0</v>
      </c>
      <c r="J258" s="343">
        <v>10333</v>
      </c>
      <c r="K258" s="343">
        <v>0</v>
      </c>
      <c r="L258" s="343">
        <v>3134</v>
      </c>
      <c r="M258" s="343">
        <v>0</v>
      </c>
      <c r="N258" s="343">
        <v>0</v>
      </c>
      <c r="O258" s="343">
        <v>0</v>
      </c>
      <c r="P258" s="343">
        <v>296</v>
      </c>
      <c r="Q258" s="343">
        <v>0</v>
      </c>
      <c r="R258" s="343">
        <v>0</v>
      </c>
      <c r="S258" s="343">
        <v>0</v>
      </c>
      <c r="T258" s="343">
        <v>0</v>
      </c>
      <c r="U258" s="343">
        <v>0</v>
      </c>
      <c r="V258" s="343">
        <v>3430</v>
      </c>
      <c r="W258" s="343">
        <v>0</v>
      </c>
      <c r="X258" s="343">
        <v>13763</v>
      </c>
      <c r="Y258" s="343">
        <v>0</v>
      </c>
      <c r="Z258" s="343">
        <v>1082</v>
      </c>
      <c r="AA258" s="343">
        <v>0</v>
      </c>
      <c r="AB258" s="343">
        <v>0</v>
      </c>
      <c r="AC258" s="343">
        <v>0</v>
      </c>
      <c r="AD258" s="343">
        <v>0</v>
      </c>
      <c r="AE258" s="343">
        <v>0</v>
      </c>
      <c r="AF258" s="343">
        <v>0</v>
      </c>
      <c r="AG258" s="343">
        <v>0</v>
      </c>
      <c r="AH258" s="343">
        <v>1082</v>
      </c>
      <c r="AI258" s="343">
        <v>0</v>
      </c>
      <c r="AJ258" s="343">
        <v>0</v>
      </c>
      <c r="AK258" s="343">
        <v>0</v>
      </c>
      <c r="AL258" s="342" t="s">
        <v>2215</v>
      </c>
      <c r="AM258" s="342" t="s">
        <v>2462</v>
      </c>
      <c r="AN258" s="342" t="s">
        <v>2462</v>
      </c>
    </row>
    <row r="259" spans="1:40" ht="15.6">
      <c r="A259" s="342" t="s">
        <v>2334</v>
      </c>
      <c r="B259" s="343">
        <v>800</v>
      </c>
      <c r="C259" s="343">
        <v>800</v>
      </c>
      <c r="D259" s="343">
        <v>15460</v>
      </c>
      <c r="E259" s="343">
        <v>11507</v>
      </c>
      <c r="F259" s="343">
        <v>1130</v>
      </c>
      <c r="G259" s="343">
        <v>0</v>
      </c>
      <c r="H259" s="343">
        <v>132</v>
      </c>
      <c r="I259" s="343">
        <v>0</v>
      </c>
      <c r="J259" s="343">
        <v>17522</v>
      </c>
      <c r="K259" s="343">
        <v>12307</v>
      </c>
      <c r="L259" s="343">
        <v>3717</v>
      </c>
      <c r="M259" s="343">
        <v>0</v>
      </c>
      <c r="N259" s="343">
        <v>310</v>
      </c>
      <c r="O259" s="343">
        <v>0</v>
      </c>
      <c r="P259" s="343">
        <v>0</v>
      </c>
      <c r="Q259" s="343">
        <v>0</v>
      </c>
      <c r="R259" s="343">
        <v>0</v>
      </c>
      <c r="S259" s="343">
        <v>0</v>
      </c>
      <c r="T259" s="343">
        <v>0</v>
      </c>
      <c r="U259" s="343">
        <v>0</v>
      </c>
      <c r="V259" s="343">
        <v>3717</v>
      </c>
      <c r="W259" s="343">
        <v>0</v>
      </c>
      <c r="X259" s="343">
        <v>21239</v>
      </c>
      <c r="Y259" s="343">
        <v>12307</v>
      </c>
      <c r="Z259" s="343">
        <v>2550</v>
      </c>
      <c r="AA259" s="343">
        <v>2428</v>
      </c>
      <c r="AB259" s="343">
        <v>0</v>
      </c>
      <c r="AC259" s="343">
        <v>0</v>
      </c>
      <c r="AD259" s="343">
        <v>32</v>
      </c>
      <c r="AE259" s="343">
        <v>0</v>
      </c>
      <c r="AF259" s="343">
        <v>0</v>
      </c>
      <c r="AG259" s="343">
        <v>0</v>
      </c>
      <c r="AH259" s="343">
        <v>2582</v>
      </c>
      <c r="AI259" s="343">
        <v>2428</v>
      </c>
      <c r="AJ259" s="343">
        <v>0</v>
      </c>
      <c r="AK259" s="343">
        <v>0</v>
      </c>
      <c r="AL259" s="342" t="s">
        <v>2332</v>
      </c>
      <c r="AM259" s="342" t="s">
        <v>2462</v>
      </c>
      <c r="AN259" s="342" t="s">
        <v>2462</v>
      </c>
    </row>
    <row r="260" spans="1:40" ht="15.6">
      <c r="A260" s="342" t="s">
        <v>1218</v>
      </c>
      <c r="B260" s="343">
        <v>454</v>
      </c>
      <c r="C260" s="343">
        <v>0</v>
      </c>
      <c r="D260" s="343">
        <v>24998</v>
      </c>
      <c r="E260" s="343">
        <v>0</v>
      </c>
      <c r="F260" s="343">
        <v>1524</v>
      </c>
      <c r="G260" s="343">
        <v>0</v>
      </c>
      <c r="H260" s="343">
        <v>534</v>
      </c>
      <c r="I260" s="343">
        <v>0</v>
      </c>
      <c r="J260" s="343">
        <v>27510</v>
      </c>
      <c r="K260" s="343">
        <v>0</v>
      </c>
      <c r="L260" s="343">
        <v>2840</v>
      </c>
      <c r="M260" s="343">
        <v>0</v>
      </c>
      <c r="N260" s="343">
        <v>0</v>
      </c>
      <c r="O260" s="343">
        <v>0</v>
      </c>
      <c r="P260" s="343">
        <v>3864</v>
      </c>
      <c r="Q260" s="343">
        <v>0</v>
      </c>
      <c r="R260" s="343">
        <v>0</v>
      </c>
      <c r="S260" s="343">
        <v>0</v>
      </c>
      <c r="T260" s="343">
        <v>0</v>
      </c>
      <c r="U260" s="343">
        <v>0</v>
      </c>
      <c r="V260" s="343">
        <v>6704</v>
      </c>
      <c r="W260" s="343">
        <v>0</v>
      </c>
      <c r="X260" s="343">
        <v>34214</v>
      </c>
      <c r="Y260" s="343">
        <v>0</v>
      </c>
      <c r="Z260" s="343">
        <v>359</v>
      </c>
      <c r="AA260" s="343">
        <v>0</v>
      </c>
      <c r="AB260" s="343">
        <v>0</v>
      </c>
      <c r="AC260" s="343">
        <v>0</v>
      </c>
      <c r="AD260" s="343">
        <v>80</v>
      </c>
      <c r="AE260" s="343">
        <v>0</v>
      </c>
      <c r="AF260" s="343">
        <v>0</v>
      </c>
      <c r="AG260" s="343">
        <v>0</v>
      </c>
      <c r="AH260" s="343">
        <v>439</v>
      </c>
      <c r="AI260" s="343">
        <v>0</v>
      </c>
      <c r="AJ260" s="343">
        <v>0</v>
      </c>
      <c r="AK260" s="343">
        <v>0</v>
      </c>
      <c r="AL260" s="342" t="s">
        <v>1216</v>
      </c>
      <c r="AM260" s="342" t="s">
        <v>2462</v>
      </c>
      <c r="AN260" s="342" t="s">
        <v>2462</v>
      </c>
    </row>
    <row r="261" spans="1:40" ht="15.6">
      <c r="A261" s="342" t="s">
        <v>1266</v>
      </c>
      <c r="B261" s="343">
        <v>0</v>
      </c>
      <c r="C261" s="343">
        <v>0</v>
      </c>
      <c r="D261" s="343">
        <v>6573</v>
      </c>
      <c r="E261" s="343">
        <v>0</v>
      </c>
      <c r="F261" s="343">
        <v>85</v>
      </c>
      <c r="G261" s="343">
        <v>0</v>
      </c>
      <c r="H261" s="343">
        <v>0</v>
      </c>
      <c r="I261" s="343">
        <v>0</v>
      </c>
      <c r="J261" s="343">
        <v>6658</v>
      </c>
      <c r="K261" s="343">
        <v>0</v>
      </c>
      <c r="L261" s="343">
        <v>2652</v>
      </c>
      <c r="M261" s="343">
        <v>0</v>
      </c>
      <c r="N261" s="343">
        <v>0</v>
      </c>
      <c r="O261" s="343">
        <v>0</v>
      </c>
      <c r="P261" s="343">
        <v>0</v>
      </c>
      <c r="Q261" s="343">
        <v>0</v>
      </c>
      <c r="R261" s="343">
        <v>0</v>
      </c>
      <c r="S261" s="343">
        <v>0</v>
      </c>
      <c r="T261" s="343">
        <v>0</v>
      </c>
      <c r="U261" s="343">
        <v>0</v>
      </c>
      <c r="V261" s="343">
        <v>2652</v>
      </c>
      <c r="W261" s="343">
        <v>0</v>
      </c>
      <c r="X261" s="343">
        <v>9310</v>
      </c>
      <c r="Y261" s="343">
        <v>0</v>
      </c>
      <c r="Z261" s="343">
        <v>364</v>
      </c>
      <c r="AA261" s="343">
        <v>0</v>
      </c>
      <c r="AB261" s="343">
        <v>0</v>
      </c>
      <c r="AC261" s="343">
        <v>0</v>
      </c>
      <c r="AD261" s="343">
        <v>0</v>
      </c>
      <c r="AE261" s="343">
        <v>0</v>
      </c>
      <c r="AF261" s="343">
        <v>0</v>
      </c>
      <c r="AG261" s="343">
        <v>0</v>
      </c>
      <c r="AH261" s="343">
        <v>364</v>
      </c>
      <c r="AI261" s="343">
        <v>0</v>
      </c>
      <c r="AJ261" s="343">
        <v>0</v>
      </c>
      <c r="AK261" s="343">
        <v>0</v>
      </c>
      <c r="AL261" s="342" t="s">
        <v>1264</v>
      </c>
      <c r="AM261" s="342" t="s">
        <v>2462</v>
      </c>
      <c r="AN261" s="342" t="s">
        <v>2462</v>
      </c>
    </row>
    <row r="262" spans="1:40" ht="15.6">
      <c r="A262" s="342" t="s">
        <v>1675</v>
      </c>
      <c r="B262" s="343">
        <v>341</v>
      </c>
      <c r="C262" s="343">
        <v>193</v>
      </c>
      <c r="D262" s="343">
        <v>21082</v>
      </c>
      <c r="E262" s="343">
        <v>4463</v>
      </c>
      <c r="F262" s="343">
        <v>1471</v>
      </c>
      <c r="G262" s="343">
        <v>0</v>
      </c>
      <c r="H262" s="343">
        <v>59</v>
      </c>
      <c r="I262" s="343">
        <v>0</v>
      </c>
      <c r="J262" s="343">
        <v>22953</v>
      </c>
      <c r="K262" s="343">
        <v>4656</v>
      </c>
      <c r="L262" s="343">
        <v>1296</v>
      </c>
      <c r="M262" s="343">
        <v>0</v>
      </c>
      <c r="N262" s="343">
        <v>0</v>
      </c>
      <c r="O262" s="343">
        <v>0</v>
      </c>
      <c r="P262" s="343">
        <v>790</v>
      </c>
      <c r="Q262" s="343">
        <v>0</v>
      </c>
      <c r="R262" s="343">
        <v>0</v>
      </c>
      <c r="S262" s="343">
        <v>0</v>
      </c>
      <c r="T262" s="343">
        <v>0</v>
      </c>
      <c r="U262" s="343">
        <v>0</v>
      </c>
      <c r="V262" s="343">
        <v>2086</v>
      </c>
      <c r="W262" s="343">
        <v>0</v>
      </c>
      <c r="X262" s="343">
        <v>25039</v>
      </c>
      <c r="Y262" s="343">
        <v>4656</v>
      </c>
      <c r="Z262" s="343">
        <v>1431</v>
      </c>
      <c r="AA262" s="343">
        <v>1351</v>
      </c>
      <c r="AB262" s="343">
        <v>0</v>
      </c>
      <c r="AC262" s="343">
        <v>0</v>
      </c>
      <c r="AD262" s="343">
        <v>20</v>
      </c>
      <c r="AE262" s="343">
        <v>0</v>
      </c>
      <c r="AF262" s="343">
        <v>0</v>
      </c>
      <c r="AG262" s="343">
        <v>0</v>
      </c>
      <c r="AH262" s="343">
        <v>1451</v>
      </c>
      <c r="AI262" s="343">
        <v>1351</v>
      </c>
      <c r="AJ262" s="343">
        <v>0</v>
      </c>
      <c r="AK262" s="343">
        <v>0</v>
      </c>
      <c r="AL262" s="342" t="s">
        <v>1673</v>
      </c>
      <c r="AM262" s="342" t="s">
        <v>2462</v>
      </c>
      <c r="AN262" s="342" t="s">
        <v>2462</v>
      </c>
    </row>
    <row r="263" spans="1:40" ht="15.6">
      <c r="A263" s="342" t="s">
        <v>1701</v>
      </c>
      <c r="B263" s="343">
        <v>2753</v>
      </c>
      <c r="C263" s="343">
        <v>2750</v>
      </c>
      <c r="D263" s="343">
        <v>39025</v>
      </c>
      <c r="E263" s="343">
        <v>16678</v>
      </c>
      <c r="F263" s="343">
        <v>1005</v>
      </c>
      <c r="G263" s="343">
        <v>0</v>
      </c>
      <c r="H263" s="343">
        <v>0</v>
      </c>
      <c r="I263" s="343">
        <v>0</v>
      </c>
      <c r="J263" s="343">
        <v>42783</v>
      </c>
      <c r="K263" s="343">
        <v>19428</v>
      </c>
      <c r="L263" s="343">
        <v>2361</v>
      </c>
      <c r="M263" s="343">
        <v>120</v>
      </c>
      <c r="N263" s="343">
        <v>0</v>
      </c>
      <c r="O263" s="343">
        <v>0</v>
      </c>
      <c r="P263" s="343">
        <v>484</v>
      </c>
      <c r="Q263" s="343">
        <v>0</v>
      </c>
      <c r="R263" s="343">
        <v>0</v>
      </c>
      <c r="S263" s="343">
        <v>0</v>
      </c>
      <c r="T263" s="343">
        <v>0</v>
      </c>
      <c r="U263" s="343">
        <v>0</v>
      </c>
      <c r="V263" s="343">
        <v>2845</v>
      </c>
      <c r="W263" s="343">
        <v>120</v>
      </c>
      <c r="X263" s="343">
        <v>45628</v>
      </c>
      <c r="Y263" s="343">
        <v>19428</v>
      </c>
      <c r="Z263" s="343">
        <v>9857</v>
      </c>
      <c r="AA263" s="343">
        <v>8972</v>
      </c>
      <c r="AB263" s="343">
        <v>0</v>
      </c>
      <c r="AC263" s="343">
        <v>0</v>
      </c>
      <c r="AD263" s="343">
        <v>15</v>
      </c>
      <c r="AE263" s="343">
        <v>15</v>
      </c>
      <c r="AF263" s="343">
        <v>0</v>
      </c>
      <c r="AG263" s="343">
        <v>0</v>
      </c>
      <c r="AH263" s="343">
        <v>9872</v>
      </c>
      <c r="AI263" s="343">
        <v>8987</v>
      </c>
      <c r="AJ263" s="343">
        <v>0</v>
      </c>
      <c r="AK263" s="343">
        <v>0</v>
      </c>
      <c r="AL263" s="342" t="s">
        <v>1699</v>
      </c>
      <c r="AM263" s="342" t="s">
        <v>2462</v>
      </c>
      <c r="AN263" s="342" t="s">
        <v>2462</v>
      </c>
    </row>
    <row r="264" spans="1:40" ht="15.6">
      <c r="A264" s="342" t="s">
        <v>2214</v>
      </c>
      <c r="B264" s="343">
        <v>1332</v>
      </c>
      <c r="C264" s="343">
        <v>0</v>
      </c>
      <c r="D264" s="343">
        <v>14384</v>
      </c>
      <c r="E264" s="343">
        <v>0</v>
      </c>
      <c r="F264" s="343">
        <v>1051</v>
      </c>
      <c r="G264" s="343">
        <v>0</v>
      </c>
      <c r="H264" s="343">
        <v>127</v>
      </c>
      <c r="I264" s="343">
        <v>0</v>
      </c>
      <c r="J264" s="343">
        <v>16894</v>
      </c>
      <c r="K264" s="343">
        <v>0</v>
      </c>
      <c r="L264" s="343">
        <v>4069</v>
      </c>
      <c r="M264" s="343">
        <v>0</v>
      </c>
      <c r="N264" s="343">
        <v>148</v>
      </c>
      <c r="O264" s="343">
        <v>0</v>
      </c>
      <c r="P264" s="343">
        <v>0</v>
      </c>
      <c r="Q264" s="343">
        <v>0</v>
      </c>
      <c r="R264" s="343">
        <v>0</v>
      </c>
      <c r="S264" s="343">
        <v>0</v>
      </c>
      <c r="T264" s="343">
        <v>0</v>
      </c>
      <c r="U264" s="343">
        <v>0</v>
      </c>
      <c r="V264" s="343">
        <v>4069</v>
      </c>
      <c r="W264" s="343">
        <v>0</v>
      </c>
      <c r="X264" s="343">
        <v>20963</v>
      </c>
      <c r="Y264" s="343">
        <v>0</v>
      </c>
      <c r="Z264" s="343">
        <v>919</v>
      </c>
      <c r="AA264" s="343">
        <v>0</v>
      </c>
      <c r="AB264" s="343">
        <v>0</v>
      </c>
      <c r="AC264" s="343">
        <v>0</v>
      </c>
      <c r="AD264" s="343">
        <v>4</v>
      </c>
      <c r="AE264" s="343">
        <v>0</v>
      </c>
      <c r="AF264" s="343">
        <v>0</v>
      </c>
      <c r="AG264" s="343">
        <v>0</v>
      </c>
      <c r="AH264" s="343">
        <v>923</v>
      </c>
      <c r="AI264" s="343">
        <v>0</v>
      </c>
      <c r="AJ264" s="343">
        <v>0</v>
      </c>
      <c r="AK264" s="343">
        <v>0</v>
      </c>
      <c r="AL264" s="342" t="s">
        <v>2212</v>
      </c>
      <c r="AM264" s="342" t="s">
        <v>2462</v>
      </c>
      <c r="AN264" s="342" t="s">
        <v>2462</v>
      </c>
    </row>
    <row r="265" spans="1:40" ht="15.6">
      <c r="A265" s="342" t="s">
        <v>1522</v>
      </c>
      <c r="B265" s="343">
        <v>91</v>
      </c>
      <c r="C265" s="343">
        <v>91</v>
      </c>
      <c r="D265" s="343">
        <v>4856</v>
      </c>
      <c r="E265" s="343">
        <v>707</v>
      </c>
      <c r="F265" s="343">
        <v>1012</v>
      </c>
      <c r="G265" s="343">
        <v>10</v>
      </c>
      <c r="H265" s="343">
        <v>440</v>
      </c>
      <c r="I265" s="343">
        <v>2</v>
      </c>
      <c r="J265" s="343">
        <v>6399</v>
      </c>
      <c r="K265" s="343">
        <v>810</v>
      </c>
      <c r="L265" s="343">
        <v>147</v>
      </c>
      <c r="M265" s="343">
        <v>47</v>
      </c>
      <c r="N265" s="343">
        <v>0</v>
      </c>
      <c r="O265" s="343">
        <v>0</v>
      </c>
      <c r="P265" s="343">
        <v>0</v>
      </c>
      <c r="Q265" s="343">
        <v>0</v>
      </c>
      <c r="R265" s="343">
        <v>0</v>
      </c>
      <c r="S265" s="343">
        <v>0</v>
      </c>
      <c r="T265" s="343">
        <v>0</v>
      </c>
      <c r="U265" s="343">
        <v>0</v>
      </c>
      <c r="V265" s="343">
        <v>147</v>
      </c>
      <c r="W265" s="343">
        <v>47</v>
      </c>
      <c r="X265" s="343">
        <v>6546</v>
      </c>
      <c r="Y265" s="343">
        <v>810</v>
      </c>
      <c r="Z265" s="343">
        <v>1720</v>
      </c>
      <c r="AA265" s="343">
        <v>1540</v>
      </c>
      <c r="AB265" s="343">
        <v>0</v>
      </c>
      <c r="AC265" s="343">
        <v>0</v>
      </c>
      <c r="AD265" s="343">
        <v>93</v>
      </c>
      <c r="AE265" s="343">
        <v>0</v>
      </c>
      <c r="AF265" s="343">
        <v>0</v>
      </c>
      <c r="AG265" s="343">
        <v>0</v>
      </c>
      <c r="AH265" s="343">
        <v>1813</v>
      </c>
      <c r="AI265" s="343">
        <v>1540</v>
      </c>
      <c r="AJ265" s="343">
        <v>0</v>
      </c>
      <c r="AK265" s="343">
        <v>0</v>
      </c>
      <c r="AL265" s="342" t="s">
        <v>1520</v>
      </c>
      <c r="AM265" s="342" t="s">
        <v>2462</v>
      </c>
      <c r="AN265" s="342" t="s">
        <v>2462</v>
      </c>
    </row>
    <row r="266" spans="1:40" ht="15.6">
      <c r="A266" s="342" t="s">
        <v>1334</v>
      </c>
      <c r="B266" s="343">
        <v>0</v>
      </c>
      <c r="C266" s="343">
        <v>0</v>
      </c>
      <c r="D266" s="343">
        <v>29131</v>
      </c>
      <c r="E266" s="343">
        <v>5724</v>
      </c>
      <c r="F266" s="343">
        <v>530</v>
      </c>
      <c r="G266" s="343">
        <v>187</v>
      </c>
      <c r="H266" s="343">
        <v>0</v>
      </c>
      <c r="I266" s="343">
        <v>0</v>
      </c>
      <c r="J266" s="343">
        <v>29661</v>
      </c>
      <c r="K266" s="343">
        <v>5911</v>
      </c>
      <c r="L266" s="343">
        <v>0</v>
      </c>
      <c r="M266" s="343">
        <v>0</v>
      </c>
      <c r="N266" s="343">
        <v>0</v>
      </c>
      <c r="O266" s="343">
        <v>0</v>
      </c>
      <c r="P266" s="343">
        <v>0</v>
      </c>
      <c r="Q266" s="343">
        <v>0</v>
      </c>
      <c r="R266" s="343">
        <v>0</v>
      </c>
      <c r="S266" s="343">
        <v>0</v>
      </c>
      <c r="T266" s="343">
        <v>0</v>
      </c>
      <c r="U266" s="343">
        <v>0</v>
      </c>
      <c r="V266" s="343">
        <v>0</v>
      </c>
      <c r="W266" s="343">
        <v>0</v>
      </c>
      <c r="X266" s="343">
        <v>29661</v>
      </c>
      <c r="Y266" s="343">
        <v>5911</v>
      </c>
      <c r="Z266" s="343">
        <v>631</v>
      </c>
      <c r="AA266" s="343">
        <v>0</v>
      </c>
      <c r="AB266" s="343">
        <v>0</v>
      </c>
      <c r="AC266" s="343">
        <v>0</v>
      </c>
      <c r="AD266" s="343">
        <v>0</v>
      </c>
      <c r="AE266" s="343">
        <v>0</v>
      </c>
      <c r="AF266" s="343">
        <v>0</v>
      </c>
      <c r="AG266" s="343">
        <v>0</v>
      </c>
      <c r="AH266" s="343">
        <v>631</v>
      </c>
      <c r="AI266" s="343">
        <v>0</v>
      </c>
      <c r="AJ266" s="343">
        <v>0</v>
      </c>
      <c r="AK266" s="343">
        <v>0</v>
      </c>
      <c r="AL266" s="342" t="s">
        <v>1332</v>
      </c>
      <c r="AM266" s="342" t="s">
        <v>2463</v>
      </c>
      <c r="AN266" s="342" t="s">
        <v>2463</v>
      </c>
    </row>
    <row r="267" spans="1:40" ht="15.6">
      <c r="A267" s="342" t="s">
        <v>1152</v>
      </c>
      <c r="B267" s="343">
        <v>9703</v>
      </c>
      <c r="C267" s="343">
        <v>825</v>
      </c>
      <c r="D267" s="343">
        <v>53335</v>
      </c>
      <c r="E267" s="343">
        <v>329</v>
      </c>
      <c r="F267" s="343">
        <v>283</v>
      </c>
      <c r="G267" s="343">
        <v>81</v>
      </c>
      <c r="H267" s="343">
        <v>0</v>
      </c>
      <c r="I267" s="343">
        <v>0</v>
      </c>
      <c r="J267" s="343">
        <v>63321</v>
      </c>
      <c r="K267" s="343">
        <v>1235</v>
      </c>
      <c r="L267" s="343">
        <v>0</v>
      </c>
      <c r="M267" s="343">
        <v>0</v>
      </c>
      <c r="N267" s="343">
        <v>0</v>
      </c>
      <c r="O267" s="343">
        <v>0</v>
      </c>
      <c r="P267" s="343">
        <v>0</v>
      </c>
      <c r="Q267" s="343">
        <v>0</v>
      </c>
      <c r="R267" s="343">
        <v>0</v>
      </c>
      <c r="S267" s="343">
        <v>0</v>
      </c>
      <c r="T267" s="343">
        <v>104</v>
      </c>
      <c r="U267" s="343">
        <v>0</v>
      </c>
      <c r="V267" s="343">
        <v>104</v>
      </c>
      <c r="W267" s="343">
        <v>0</v>
      </c>
      <c r="X267" s="343">
        <v>63425</v>
      </c>
      <c r="Y267" s="343">
        <v>1235</v>
      </c>
      <c r="Z267" s="343">
        <v>4993</v>
      </c>
      <c r="AA267" s="343">
        <v>4870</v>
      </c>
      <c r="AB267" s="343">
        <v>0</v>
      </c>
      <c r="AC267" s="343">
        <v>0</v>
      </c>
      <c r="AD267" s="343">
        <v>0</v>
      </c>
      <c r="AE267" s="343">
        <v>0</v>
      </c>
      <c r="AF267" s="343">
        <v>0</v>
      </c>
      <c r="AG267" s="343">
        <v>0</v>
      </c>
      <c r="AH267" s="343">
        <v>4993</v>
      </c>
      <c r="AI267" s="343">
        <v>4870</v>
      </c>
      <c r="AJ267" s="343">
        <v>0</v>
      </c>
      <c r="AK267" s="343">
        <v>0</v>
      </c>
      <c r="AL267" s="342" t="s">
        <v>1150</v>
      </c>
      <c r="AM267" s="342" t="s">
        <v>2463</v>
      </c>
      <c r="AN267" s="342" t="s">
        <v>2463</v>
      </c>
    </row>
    <row r="268" spans="1:40" ht="15.6">
      <c r="A268" s="342" t="s">
        <v>1156</v>
      </c>
      <c r="B268" s="343">
        <v>29879</v>
      </c>
      <c r="C268" s="343">
        <v>16030</v>
      </c>
      <c r="D268" s="343">
        <v>27287</v>
      </c>
      <c r="E268" s="343">
        <v>18332</v>
      </c>
      <c r="F268" s="343">
        <v>725</v>
      </c>
      <c r="G268" s="343">
        <v>0</v>
      </c>
      <c r="H268" s="343">
        <v>357</v>
      </c>
      <c r="I268" s="343">
        <v>0</v>
      </c>
      <c r="J268" s="343">
        <v>58248</v>
      </c>
      <c r="K268" s="343">
        <v>34362</v>
      </c>
      <c r="L268" s="343">
        <v>396</v>
      </c>
      <c r="M268" s="343">
        <v>0</v>
      </c>
      <c r="N268" s="343">
        <v>0</v>
      </c>
      <c r="O268" s="343">
        <v>0</v>
      </c>
      <c r="P268" s="343">
        <v>0</v>
      </c>
      <c r="Q268" s="343">
        <v>0</v>
      </c>
      <c r="R268" s="343">
        <v>0</v>
      </c>
      <c r="S268" s="343">
        <v>0</v>
      </c>
      <c r="T268" s="343">
        <v>0</v>
      </c>
      <c r="U268" s="343">
        <v>0</v>
      </c>
      <c r="V268" s="343">
        <v>396</v>
      </c>
      <c r="W268" s="343">
        <v>0</v>
      </c>
      <c r="X268" s="343">
        <v>58644</v>
      </c>
      <c r="Y268" s="343">
        <v>34362</v>
      </c>
      <c r="Z268" s="343">
        <v>1660</v>
      </c>
      <c r="AA268" s="343">
        <v>1645</v>
      </c>
      <c r="AB268" s="343">
        <v>0</v>
      </c>
      <c r="AC268" s="343">
        <v>0</v>
      </c>
      <c r="AD268" s="343">
        <v>0</v>
      </c>
      <c r="AE268" s="343">
        <v>0</v>
      </c>
      <c r="AF268" s="343">
        <v>0</v>
      </c>
      <c r="AG268" s="343">
        <v>0</v>
      </c>
      <c r="AH268" s="343">
        <v>1660</v>
      </c>
      <c r="AI268" s="343">
        <v>1645</v>
      </c>
      <c r="AJ268" s="343">
        <v>0</v>
      </c>
      <c r="AK268" s="343">
        <v>0</v>
      </c>
      <c r="AL268" s="342" t="s">
        <v>1154</v>
      </c>
      <c r="AM268" s="342" t="s">
        <v>2463</v>
      </c>
      <c r="AN268" s="342" t="s">
        <v>2463</v>
      </c>
    </row>
    <row r="269" spans="1:40" ht="15.6">
      <c r="A269" s="342" t="s">
        <v>1188</v>
      </c>
      <c r="B269" s="343">
        <v>0</v>
      </c>
      <c r="C269" s="343">
        <v>0</v>
      </c>
      <c r="D269" s="343">
        <v>3189</v>
      </c>
      <c r="E269" s="343">
        <v>0</v>
      </c>
      <c r="F269" s="343">
        <v>67</v>
      </c>
      <c r="G269" s="343">
        <v>0</v>
      </c>
      <c r="H269" s="343">
        <v>6</v>
      </c>
      <c r="I269" s="343">
        <v>0</v>
      </c>
      <c r="J269" s="343">
        <v>3262</v>
      </c>
      <c r="K269" s="343">
        <v>0</v>
      </c>
      <c r="L269" s="343">
        <v>0</v>
      </c>
      <c r="M269" s="343">
        <v>0</v>
      </c>
      <c r="N269" s="343">
        <v>0</v>
      </c>
      <c r="O269" s="343">
        <v>0</v>
      </c>
      <c r="P269" s="343">
        <v>0</v>
      </c>
      <c r="Q269" s="343">
        <v>0</v>
      </c>
      <c r="R269" s="343">
        <v>0</v>
      </c>
      <c r="S269" s="343">
        <v>0</v>
      </c>
      <c r="T269" s="343">
        <v>0</v>
      </c>
      <c r="U269" s="343">
        <v>0</v>
      </c>
      <c r="V269" s="343">
        <v>0</v>
      </c>
      <c r="W269" s="343">
        <v>0</v>
      </c>
      <c r="X269" s="343">
        <v>3262</v>
      </c>
      <c r="Y269" s="343">
        <v>0</v>
      </c>
      <c r="Z269" s="343">
        <v>0</v>
      </c>
      <c r="AA269" s="343">
        <v>0</v>
      </c>
      <c r="AB269" s="343">
        <v>0</v>
      </c>
      <c r="AC269" s="343">
        <v>0</v>
      </c>
      <c r="AD269" s="343">
        <v>0</v>
      </c>
      <c r="AE269" s="343">
        <v>0</v>
      </c>
      <c r="AF269" s="343">
        <v>0</v>
      </c>
      <c r="AG269" s="343">
        <v>0</v>
      </c>
      <c r="AH269" s="343">
        <v>0</v>
      </c>
      <c r="AI269" s="343">
        <v>0</v>
      </c>
      <c r="AJ269" s="343">
        <v>0</v>
      </c>
      <c r="AK269" s="343">
        <v>0</v>
      </c>
      <c r="AL269" s="342" t="s">
        <v>1186</v>
      </c>
      <c r="AM269" s="342" t="s">
        <v>2463</v>
      </c>
      <c r="AN269" s="342" t="s">
        <v>2463</v>
      </c>
    </row>
    <row r="270" spans="1:40" ht="15.6">
      <c r="A270" s="342" t="s">
        <v>1227</v>
      </c>
      <c r="B270" s="343">
        <v>23999</v>
      </c>
      <c r="C270" s="343">
        <v>1399</v>
      </c>
      <c r="D270" s="343">
        <v>21249</v>
      </c>
      <c r="E270" s="343">
        <v>7354</v>
      </c>
      <c r="F270" s="343">
        <v>401</v>
      </c>
      <c r="G270" s="343">
        <v>310</v>
      </c>
      <c r="H270" s="343">
        <v>711</v>
      </c>
      <c r="I270" s="343">
        <v>0</v>
      </c>
      <c r="J270" s="343">
        <v>46360</v>
      </c>
      <c r="K270" s="343">
        <v>9063</v>
      </c>
      <c r="L270" s="343">
        <v>1112</v>
      </c>
      <c r="M270" s="343">
        <v>0</v>
      </c>
      <c r="N270" s="343">
        <v>0</v>
      </c>
      <c r="O270" s="343">
        <v>0</v>
      </c>
      <c r="P270" s="343">
        <v>1</v>
      </c>
      <c r="Q270" s="343">
        <v>0</v>
      </c>
      <c r="R270" s="343">
        <v>0</v>
      </c>
      <c r="S270" s="343">
        <v>0</v>
      </c>
      <c r="T270" s="343">
        <v>0</v>
      </c>
      <c r="U270" s="343">
        <v>0</v>
      </c>
      <c r="V270" s="343">
        <v>1113</v>
      </c>
      <c r="W270" s="343">
        <v>0</v>
      </c>
      <c r="X270" s="343">
        <v>47473</v>
      </c>
      <c r="Y270" s="343">
        <v>9063</v>
      </c>
      <c r="Z270" s="343">
        <v>3356</v>
      </c>
      <c r="AA270" s="343">
        <v>3241</v>
      </c>
      <c r="AB270" s="343">
        <v>0</v>
      </c>
      <c r="AC270" s="343">
        <v>0</v>
      </c>
      <c r="AD270" s="343">
        <v>0</v>
      </c>
      <c r="AE270" s="343">
        <v>0</v>
      </c>
      <c r="AF270" s="343">
        <v>0</v>
      </c>
      <c r="AG270" s="343">
        <v>0</v>
      </c>
      <c r="AH270" s="343">
        <v>3356</v>
      </c>
      <c r="AI270" s="343">
        <v>3241</v>
      </c>
      <c r="AJ270" s="343">
        <v>0</v>
      </c>
      <c r="AK270" s="343">
        <v>0</v>
      </c>
      <c r="AL270" s="342" t="s">
        <v>1225</v>
      </c>
      <c r="AM270" s="342" t="s">
        <v>2463</v>
      </c>
      <c r="AN270" s="342" t="s">
        <v>2463</v>
      </c>
    </row>
    <row r="271" spans="1:40" ht="15.6">
      <c r="A271" s="342" t="s">
        <v>1242</v>
      </c>
      <c r="B271" s="343">
        <v>2143</v>
      </c>
      <c r="C271" s="343">
        <v>0</v>
      </c>
      <c r="D271" s="343">
        <v>1950</v>
      </c>
      <c r="E271" s="343">
        <v>0</v>
      </c>
      <c r="F271" s="343">
        <v>37</v>
      </c>
      <c r="G271" s="343">
        <v>0</v>
      </c>
      <c r="H271" s="343">
        <v>431</v>
      </c>
      <c r="I271" s="343">
        <v>0</v>
      </c>
      <c r="J271" s="343">
        <v>4561</v>
      </c>
      <c r="K271" s="343">
        <v>0</v>
      </c>
      <c r="L271" s="343">
        <v>598</v>
      </c>
      <c r="M271" s="343">
        <v>0</v>
      </c>
      <c r="N271" s="343">
        <v>0</v>
      </c>
      <c r="O271" s="343">
        <v>0</v>
      </c>
      <c r="P271" s="343">
        <v>0</v>
      </c>
      <c r="Q271" s="343">
        <v>0</v>
      </c>
      <c r="R271" s="343">
        <v>0</v>
      </c>
      <c r="S271" s="343">
        <v>0</v>
      </c>
      <c r="T271" s="343">
        <v>0</v>
      </c>
      <c r="U271" s="343">
        <v>0</v>
      </c>
      <c r="V271" s="343">
        <v>598</v>
      </c>
      <c r="W271" s="343">
        <v>0</v>
      </c>
      <c r="X271" s="343">
        <v>5159</v>
      </c>
      <c r="Y271" s="343">
        <v>0</v>
      </c>
      <c r="Z271" s="343">
        <v>26586</v>
      </c>
      <c r="AA271" s="343">
        <v>0</v>
      </c>
      <c r="AB271" s="343">
        <v>0</v>
      </c>
      <c r="AC271" s="343">
        <v>0</v>
      </c>
      <c r="AD271" s="343">
        <v>0</v>
      </c>
      <c r="AE271" s="343">
        <v>0</v>
      </c>
      <c r="AF271" s="343">
        <v>0</v>
      </c>
      <c r="AG271" s="343">
        <v>0</v>
      </c>
      <c r="AH271" s="343">
        <v>26586</v>
      </c>
      <c r="AI271" s="343">
        <v>0</v>
      </c>
      <c r="AJ271" s="343">
        <v>0</v>
      </c>
      <c r="AK271" s="343">
        <v>0</v>
      </c>
      <c r="AL271" s="342" t="s">
        <v>1240</v>
      </c>
      <c r="AM271" s="342" t="s">
        <v>2463</v>
      </c>
      <c r="AN271" s="342" t="s">
        <v>2463</v>
      </c>
    </row>
    <row r="272" spans="1:40" ht="15.6">
      <c r="A272" s="342" t="s">
        <v>1286</v>
      </c>
      <c r="B272" s="343">
        <v>1445</v>
      </c>
      <c r="C272" s="343">
        <v>1445</v>
      </c>
      <c r="D272" s="343">
        <v>33701</v>
      </c>
      <c r="E272" s="343">
        <v>25877</v>
      </c>
      <c r="F272" s="343">
        <v>37</v>
      </c>
      <c r="G272" s="343">
        <v>0</v>
      </c>
      <c r="H272" s="343">
        <v>44</v>
      </c>
      <c r="I272" s="343">
        <v>0</v>
      </c>
      <c r="J272" s="343">
        <v>35227</v>
      </c>
      <c r="K272" s="343">
        <v>27322</v>
      </c>
      <c r="L272" s="343">
        <v>565</v>
      </c>
      <c r="M272" s="343">
        <v>0</v>
      </c>
      <c r="N272" s="343">
        <v>0</v>
      </c>
      <c r="O272" s="343">
        <v>0</v>
      </c>
      <c r="P272" s="343">
        <v>0</v>
      </c>
      <c r="Q272" s="343">
        <v>0</v>
      </c>
      <c r="R272" s="343">
        <v>0</v>
      </c>
      <c r="S272" s="343">
        <v>0</v>
      </c>
      <c r="T272" s="343">
        <v>0</v>
      </c>
      <c r="U272" s="343">
        <v>0</v>
      </c>
      <c r="V272" s="343">
        <v>565</v>
      </c>
      <c r="W272" s="343">
        <v>0</v>
      </c>
      <c r="X272" s="343">
        <v>35792</v>
      </c>
      <c r="Y272" s="343">
        <v>27322</v>
      </c>
      <c r="Z272" s="343">
        <v>11698</v>
      </c>
      <c r="AA272" s="343">
        <v>11648</v>
      </c>
      <c r="AB272" s="343">
        <v>0</v>
      </c>
      <c r="AC272" s="343">
        <v>0</v>
      </c>
      <c r="AD272" s="343">
        <v>0</v>
      </c>
      <c r="AE272" s="343">
        <v>0</v>
      </c>
      <c r="AF272" s="343">
        <v>0</v>
      </c>
      <c r="AG272" s="343">
        <v>0</v>
      </c>
      <c r="AH272" s="343">
        <v>11698</v>
      </c>
      <c r="AI272" s="343">
        <v>11648</v>
      </c>
      <c r="AJ272" s="343">
        <v>0</v>
      </c>
      <c r="AK272" s="343">
        <v>0</v>
      </c>
      <c r="AL272" s="342" t="s">
        <v>1284</v>
      </c>
      <c r="AM272" s="342" t="s">
        <v>2463</v>
      </c>
      <c r="AN272" s="342" t="s">
        <v>2463</v>
      </c>
    </row>
    <row r="273" spans="1:40" ht="15.6">
      <c r="A273" s="342" t="s">
        <v>1358</v>
      </c>
      <c r="B273" s="343">
        <v>0</v>
      </c>
      <c r="C273" s="343">
        <v>0</v>
      </c>
      <c r="D273" s="343">
        <v>5677</v>
      </c>
      <c r="E273" s="343">
        <v>2765</v>
      </c>
      <c r="F273" s="343">
        <v>15</v>
      </c>
      <c r="G273" s="343">
        <v>0</v>
      </c>
      <c r="H273" s="343">
        <v>242</v>
      </c>
      <c r="I273" s="343">
        <v>0</v>
      </c>
      <c r="J273" s="343">
        <v>5934</v>
      </c>
      <c r="K273" s="343">
        <v>2765</v>
      </c>
      <c r="L273" s="343">
        <v>390</v>
      </c>
      <c r="M273" s="343">
        <v>0</v>
      </c>
      <c r="N273" s="343">
        <v>0</v>
      </c>
      <c r="O273" s="343">
        <v>0</v>
      </c>
      <c r="P273" s="343">
        <v>0</v>
      </c>
      <c r="Q273" s="343">
        <v>0</v>
      </c>
      <c r="R273" s="343">
        <v>0</v>
      </c>
      <c r="S273" s="343">
        <v>0</v>
      </c>
      <c r="T273" s="343">
        <v>0</v>
      </c>
      <c r="U273" s="343">
        <v>0</v>
      </c>
      <c r="V273" s="343">
        <v>390</v>
      </c>
      <c r="W273" s="343">
        <v>0</v>
      </c>
      <c r="X273" s="343">
        <v>6324</v>
      </c>
      <c r="Y273" s="343">
        <v>2765</v>
      </c>
      <c r="Z273" s="343">
        <v>1691</v>
      </c>
      <c r="AA273" s="343">
        <v>1451</v>
      </c>
      <c r="AB273" s="343">
        <v>0</v>
      </c>
      <c r="AC273" s="343">
        <v>0</v>
      </c>
      <c r="AD273" s="343">
        <v>0</v>
      </c>
      <c r="AE273" s="343">
        <v>0</v>
      </c>
      <c r="AF273" s="343">
        <v>0</v>
      </c>
      <c r="AG273" s="343">
        <v>0</v>
      </c>
      <c r="AH273" s="343">
        <v>1691</v>
      </c>
      <c r="AI273" s="343">
        <v>1451</v>
      </c>
      <c r="AJ273" s="343">
        <v>0</v>
      </c>
      <c r="AK273" s="343">
        <v>0</v>
      </c>
      <c r="AL273" s="342" t="s">
        <v>1356</v>
      </c>
      <c r="AM273" s="342" t="s">
        <v>2463</v>
      </c>
      <c r="AN273" s="342" t="s">
        <v>2463</v>
      </c>
    </row>
    <row r="274" spans="1:40" ht="15.6">
      <c r="A274" s="342" t="s">
        <v>1434</v>
      </c>
      <c r="B274" s="343">
        <v>1874</v>
      </c>
      <c r="C274" s="343">
        <v>1339</v>
      </c>
      <c r="D274" s="343">
        <v>27708</v>
      </c>
      <c r="E274" s="343">
        <v>12970</v>
      </c>
      <c r="F274" s="343">
        <v>764</v>
      </c>
      <c r="G274" s="343">
        <v>0</v>
      </c>
      <c r="H274" s="343">
        <v>0</v>
      </c>
      <c r="I274" s="343">
        <v>0</v>
      </c>
      <c r="J274" s="343">
        <v>30346</v>
      </c>
      <c r="K274" s="343">
        <v>14309</v>
      </c>
      <c r="L274" s="343">
        <v>488</v>
      </c>
      <c r="M274" s="343">
        <v>0</v>
      </c>
      <c r="N274" s="343">
        <v>0</v>
      </c>
      <c r="O274" s="343">
        <v>0</v>
      </c>
      <c r="P274" s="343">
        <v>1036</v>
      </c>
      <c r="Q274" s="343">
        <v>0</v>
      </c>
      <c r="R274" s="343">
        <v>0</v>
      </c>
      <c r="S274" s="343">
        <v>0</v>
      </c>
      <c r="T274" s="343">
        <v>0</v>
      </c>
      <c r="U274" s="343">
        <v>0</v>
      </c>
      <c r="V274" s="343">
        <v>1524</v>
      </c>
      <c r="W274" s="343">
        <v>0</v>
      </c>
      <c r="X274" s="343">
        <v>31870</v>
      </c>
      <c r="Y274" s="343">
        <v>14309</v>
      </c>
      <c r="Z274" s="343">
        <v>1076</v>
      </c>
      <c r="AA274" s="343">
        <v>1076</v>
      </c>
      <c r="AB274" s="343">
        <v>0</v>
      </c>
      <c r="AC274" s="343">
        <v>0</v>
      </c>
      <c r="AD274" s="343">
        <v>0</v>
      </c>
      <c r="AE274" s="343">
        <v>0</v>
      </c>
      <c r="AF274" s="343">
        <v>0</v>
      </c>
      <c r="AG274" s="343">
        <v>0</v>
      </c>
      <c r="AH274" s="343">
        <v>1076</v>
      </c>
      <c r="AI274" s="343">
        <v>1076</v>
      </c>
      <c r="AJ274" s="343">
        <v>0</v>
      </c>
      <c r="AK274" s="343">
        <v>0</v>
      </c>
      <c r="AL274" s="342" t="s">
        <v>1432</v>
      </c>
      <c r="AM274" s="342" t="s">
        <v>2463</v>
      </c>
      <c r="AN274" s="342" t="s">
        <v>2463</v>
      </c>
    </row>
    <row r="275" spans="1:40" ht="15.6">
      <c r="A275" s="342" t="s">
        <v>1480</v>
      </c>
      <c r="B275" s="343">
        <v>11430</v>
      </c>
      <c r="C275" s="343">
        <v>10876</v>
      </c>
      <c r="D275" s="343">
        <v>13079</v>
      </c>
      <c r="E275" s="343">
        <v>6745</v>
      </c>
      <c r="F275" s="343">
        <v>732</v>
      </c>
      <c r="G275" s="343">
        <v>0</v>
      </c>
      <c r="H275" s="343">
        <v>71</v>
      </c>
      <c r="I275" s="343">
        <v>0</v>
      </c>
      <c r="J275" s="343">
        <v>25312</v>
      </c>
      <c r="K275" s="343">
        <v>17621</v>
      </c>
      <c r="L275" s="343">
        <v>199</v>
      </c>
      <c r="M275" s="343">
        <v>0</v>
      </c>
      <c r="N275" s="343">
        <v>0</v>
      </c>
      <c r="O275" s="343">
        <v>0</v>
      </c>
      <c r="P275" s="343">
        <v>0</v>
      </c>
      <c r="Q275" s="343">
        <v>0</v>
      </c>
      <c r="R275" s="343">
        <v>0</v>
      </c>
      <c r="S275" s="343">
        <v>0</v>
      </c>
      <c r="T275" s="343">
        <v>0</v>
      </c>
      <c r="U275" s="343">
        <v>0</v>
      </c>
      <c r="V275" s="343">
        <v>199</v>
      </c>
      <c r="W275" s="343">
        <v>0</v>
      </c>
      <c r="X275" s="343">
        <v>25511</v>
      </c>
      <c r="Y275" s="343">
        <v>17621</v>
      </c>
      <c r="Z275" s="343">
        <v>4811</v>
      </c>
      <c r="AA275" s="343">
        <v>4811</v>
      </c>
      <c r="AB275" s="343">
        <v>0</v>
      </c>
      <c r="AC275" s="343">
        <v>0</v>
      </c>
      <c r="AD275" s="343">
        <v>0</v>
      </c>
      <c r="AE275" s="343">
        <v>0</v>
      </c>
      <c r="AF275" s="343">
        <v>0</v>
      </c>
      <c r="AG275" s="343">
        <v>0</v>
      </c>
      <c r="AH275" s="343">
        <v>4811</v>
      </c>
      <c r="AI275" s="343">
        <v>4811</v>
      </c>
      <c r="AJ275" s="343">
        <v>0</v>
      </c>
      <c r="AK275" s="343">
        <v>0</v>
      </c>
      <c r="AL275" s="342" t="s">
        <v>1478</v>
      </c>
      <c r="AM275" s="342" t="s">
        <v>2463</v>
      </c>
      <c r="AN275" s="342" t="s">
        <v>2463</v>
      </c>
    </row>
    <row r="276" spans="1:40" ht="15.6">
      <c r="A276" s="342" t="s">
        <v>1549</v>
      </c>
      <c r="B276" s="343">
        <v>2107</v>
      </c>
      <c r="C276" s="343">
        <v>0</v>
      </c>
      <c r="D276" s="343">
        <v>15307</v>
      </c>
      <c r="E276" s="343">
        <v>12830</v>
      </c>
      <c r="F276" s="343">
        <v>706</v>
      </c>
      <c r="G276" s="343">
        <v>702</v>
      </c>
      <c r="H276" s="343">
        <v>0</v>
      </c>
      <c r="I276" s="343">
        <v>0</v>
      </c>
      <c r="J276" s="343">
        <v>18120</v>
      </c>
      <c r="K276" s="343">
        <v>13532</v>
      </c>
      <c r="L276" s="343">
        <v>234</v>
      </c>
      <c r="M276" s="343">
        <v>0</v>
      </c>
      <c r="N276" s="343">
        <v>0</v>
      </c>
      <c r="O276" s="343">
        <v>0</v>
      </c>
      <c r="P276" s="343">
        <v>1</v>
      </c>
      <c r="Q276" s="343">
        <v>0</v>
      </c>
      <c r="R276" s="343">
        <v>0</v>
      </c>
      <c r="S276" s="343">
        <v>0</v>
      </c>
      <c r="T276" s="343">
        <v>0</v>
      </c>
      <c r="U276" s="343">
        <v>0</v>
      </c>
      <c r="V276" s="343">
        <v>235</v>
      </c>
      <c r="W276" s="343">
        <v>0</v>
      </c>
      <c r="X276" s="343">
        <v>18355</v>
      </c>
      <c r="Y276" s="343">
        <v>13532</v>
      </c>
      <c r="Z276" s="343">
        <v>4054</v>
      </c>
      <c r="AA276" s="343">
        <v>4054</v>
      </c>
      <c r="AB276" s="343">
        <v>0</v>
      </c>
      <c r="AC276" s="343">
        <v>0</v>
      </c>
      <c r="AD276" s="343">
        <v>25</v>
      </c>
      <c r="AE276" s="343">
        <v>0</v>
      </c>
      <c r="AF276" s="343">
        <v>0</v>
      </c>
      <c r="AG276" s="343">
        <v>0</v>
      </c>
      <c r="AH276" s="343">
        <v>4079</v>
      </c>
      <c r="AI276" s="343">
        <v>4054</v>
      </c>
      <c r="AJ276" s="343">
        <v>0</v>
      </c>
      <c r="AK276" s="343">
        <v>0</v>
      </c>
      <c r="AL276" s="342" t="s">
        <v>1547</v>
      </c>
      <c r="AM276" s="342" t="s">
        <v>2463</v>
      </c>
      <c r="AN276" s="342" t="s">
        <v>2463</v>
      </c>
    </row>
    <row r="277" spans="1:40" ht="15.6">
      <c r="A277" s="342" t="s">
        <v>1555</v>
      </c>
      <c r="B277" s="343">
        <v>1197</v>
      </c>
      <c r="C277" s="343">
        <v>1197</v>
      </c>
      <c r="D277" s="343">
        <v>18877</v>
      </c>
      <c r="E277" s="343">
        <v>10008</v>
      </c>
      <c r="F277" s="343">
        <v>266</v>
      </c>
      <c r="G277" s="343">
        <v>27</v>
      </c>
      <c r="H277" s="343">
        <v>158</v>
      </c>
      <c r="I277" s="343">
        <v>73</v>
      </c>
      <c r="J277" s="343">
        <v>20498</v>
      </c>
      <c r="K277" s="343">
        <v>11305</v>
      </c>
      <c r="L277" s="343">
        <v>434</v>
      </c>
      <c r="M277" s="343">
        <v>434</v>
      </c>
      <c r="N277" s="343">
        <v>0</v>
      </c>
      <c r="O277" s="343">
        <v>0</v>
      </c>
      <c r="P277" s="343">
        <v>0</v>
      </c>
      <c r="Q277" s="343">
        <v>0</v>
      </c>
      <c r="R277" s="343">
        <v>0</v>
      </c>
      <c r="S277" s="343">
        <v>0</v>
      </c>
      <c r="T277" s="343">
        <v>0</v>
      </c>
      <c r="U277" s="343">
        <v>0</v>
      </c>
      <c r="V277" s="343">
        <v>434</v>
      </c>
      <c r="W277" s="343">
        <v>434</v>
      </c>
      <c r="X277" s="343">
        <v>20932</v>
      </c>
      <c r="Y277" s="343">
        <v>11305</v>
      </c>
      <c r="Z277" s="343">
        <v>7954</v>
      </c>
      <c r="AA277" s="343">
        <v>4113</v>
      </c>
      <c r="AB277" s="343">
        <v>0</v>
      </c>
      <c r="AC277" s="343">
        <v>0</v>
      </c>
      <c r="AD277" s="343">
        <v>0</v>
      </c>
      <c r="AE277" s="343">
        <v>0</v>
      </c>
      <c r="AF277" s="343">
        <v>0</v>
      </c>
      <c r="AG277" s="343">
        <v>0</v>
      </c>
      <c r="AH277" s="343">
        <v>7954</v>
      </c>
      <c r="AI277" s="343">
        <v>4113</v>
      </c>
      <c r="AJ277" s="343">
        <v>0</v>
      </c>
      <c r="AK277" s="343">
        <v>0</v>
      </c>
      <c r="AL277" s="342" t="s">
        <v>1553</v>
      </c>
      <c r="AM277" s="342" t="s">
        <v>2463</v>
      </c>
      <c r="AN277" s="342" t="s">
        <v>2463</v>
      </c>
    </row>
    <row r="278" spans="1:40" ht="15.6">
      <c r="A278" s="342" t="s">
        <v>1561</v>
      </c>
      <c r="B278" s="343">
        <v>4897</v>
      </c>
      <c r="C278" s="343">
        <v>0</v>
      </c>
      <c r="D278" s="343">
        <v>17361</v>
      </c>
      <c r="E278" s="343">
        <v>11636</v>
      </c>
      <c r="F278" s="343">
        <v>604</v>
      </c>
      <c r="G278" s="343">
        <v>0</v>
      </c>
      <c r="H278" s="343">
        <v>0</v>
      </c>
      <c r="I278" s="343">
        <v>0</v>
      </c>
      <c r="J278" s="343">
        <v>22862</v>
      </c>
      <c r="K278" s="343">
        <v>11636</v>
      </c>
      <c r="L278" s="343">
        <v>95</v>
      </c>
      <c r="M278" s="343">
        <v>1</v>
      </c>
      <c r="N278" s="343">
        <v>0</v>
      </c>
      <c r="O278" s="343">
        <v>0</v>
      </c>
      <c r="P278" s="343">
        <v>1663</v>
      </c>
      <c r="Q278" s="343">
        <v>0</v>
      </c>
      <c r="R278" s="343">
        <v>0</v>
      </c>
      <c r="S278" s="343">
        <v>0</v>
      </c>
      <c r="T278" s="343">
        <v>0</v>
      </c>
      <c r="U278" s="343">
        <v>0</v>
      </c>
      <c r="V278" s="343">
        <v>1758</v>
      </c>
      <c r="W278" s="343">
        <v>1</v>
      </c>
      <c r="X278" s="343">
        <v>24620</v>
      </c>
      <c r="Y278" s="343">
        <v>11636</v>
      </c>
      <c r="Z278" s="343">
        <v>1815</v>
      </c>
      <c r="AA278" s="343">
        <v>1815</v>
      </c>
      <c r="AB278" s="343">
        <v>0</v>
      </c>
      <c r="AC278" s="343">
        <v>0</v>
      </c>
      <c r="AD278" s="343">
        <v>9454</v>
      </c>
      <c r="AE278" s="343">
        <v>0</v>
      </c>
      <c r="AF278" s="343">
        <v>0</v>
      </c>
      <c r="AG278" s="343">
        <v>0</v>
      </c>
      <c r="AH278" s="343">
        <v>11269</v>
      </c>
      <c r="AI278" s="343">
        <v>1815</v>
      </c>
      <c r="AJ278" s="343">
        <v>0</v>
      </c>
      <c r="AK278" s="343">
        <v>0</v>
      </c>
      <c r="AL278" s="342" t="s">
        <v>1559</v>
      </c>
      <c r="AM278" s="342" t="s">
        <v>2463</v>
      </c>
      <c r="AN278" s="342" t="s">
        <v>2463</v>
      </c>
    </row>
    <row r="279" spans="1:40" ht="15.6">
      <c r="A279" s="342" t="s">
        <v>1576</v>
      </c>
      <c r="B279" s="343">
        <v>1784</v>
      </c>
      <c r="C279" s="343">
        <v>1759</v>
      </c>
      <c r="D279" s="343">
        <v>27064</v>
      </c>
      <c r="E279" s="343">
        <v>22488</v>
      </c>
      <c r="F279" s="343">
        <v>107</v>
      </c>
      <c r="G279" s="343">
        <v>0</v>
      </c>
      <c r="H279" s="343">
        <v>321</v>
      </c>
      <c r="I279" s="343">
        <v>0</v>
      </c>
      <c r="J279" s="343">
        <v>29276</v>
      </c>
      <c r="K279" s="343">
        <v>24247</v>
      </c>
      <c r="L279" s="343">
        <v>957</v>
      </c>
      <c r="M279" s="343">
        <v>0</v>
      </c>
      <c r="N279" s="343">
        <v>0</v>
      </c>
      <c r="O279" s="343">
        <v>0</v>
      </c>
      <c r="P279" s="343">
        <v>0</v>
      </c>
      <c r="Q279" s="343">
        <v>0</v>
      </c>
      <c r="R279" s="343">
        <v>0</v>
      </c>
      <c r="S279" s="343">
        <v>0</v>
      </c>
      <c r="T279" s="343">
        <v>0</v>
      </c>
      <c r="U279" s="343">
        <v>0</v>
      </c>
      <c r="V279" s="343">
        <v>957</v>
      </c>
      <c r="W279" s="343">
        <v>0</v>
      </c>
      <c r="X279" s="343">
        <v>30233</v>
      </c>
      <c r="Y279" s="343">
        <v>24247</v>
      </c>
      <c r="Z279" s="343">
        <v>2952</v>
      </c>
      <c r="AA279" s="343">
        <v>2952</v>
      </c>
      <c r="AB279" s="343">
        <v>0</v>
      </c>
      <c r="AC279" s="343">
        <v>0</v>
      </c>
      <c r="AD279" s="343">
        <v>0</v>
      </c>
      <c r="AE279" s="343">
        <v>0</v>
      </c>
      <c r="AF279" s="343">
        <v>0</v>
      </c>
      <c r="AG279" s="343">
        <v>0</v>
      </c>
      <c r="AH279" s="343">
        <v>2952</v>
      </c>
      <c r="AI279" s="343">
        <v>2952</v>
      </c>
      <c r="AJ279" s="343">
        <v>0</v>
      </c>
      <c r="AK279" s="343">
        <v>0</v>
      </c>
      <c r="AL279" s="342" t="s">
        <v>1574</v>
      </c>
      <c r="AM279" s="342" t="s">
        <v>2463</v>
      </c>
      <c r="AN279" s="342" t="s">
        <v>2463</v>
      </c>
    </row>
    <row r="280" spans="1:40" ht="15.6">
      <c r="A280" s="342" t="s">
        <v>1582</v>
      </c>
      <c r="B280" s="343">
        <v>2166</v>
      </c>
      <c r="C280" s="343">
        <v>1508</v>
      </c>
      <c r="D280" s="343">
        <v>785</v>
      </c>
      <c r="E280" s="343">
        <v>0</v>
      </c>
      <c r="F280" s="343">
        <v>536</v>
      </c>
      <c r="G280" s="343">
        <v>51</v>
      </c>
      <c r="H280" s="343">
        <v>0</v>
      </c>
      <c r="I280" s="343">
        <v>0</v>
      </c>
      <c r="J280" s="343">
        <v>3487</v>
      </c>
      <c r="K280" s="343">
        <v>1559</v>
      </c>
      <c r="L280" s="343">
        <v>296</v>
      </c>
      <c r="M280" s="343">
        <v>0</v>
      </c>
      <c r="N280" s="343">
        <v>0</v>
      </c>
      <c r="O280" s="343">
        <v>0</v>
      </c>
      <c r="P280" s="343">
        <v>0</v>
      </c>
      <c r="Q280" s="343">
        <v>0</v>
      </c>
      <c r="R280" s="343">
        <v>0</v>
      </c>
      <c r="S280" s="343">
        <v>0</v>
      </c>
      <c r="T280" s="343">
        <v>0</v>
      </c>
      <c r="U280" s="343">
        <v>0</v>
      </c>
      <c r="V280" s="343">
        <v>296</v>
      </c>
      <c r="W280" s="343">
        <v>0</v>
      </c>
      <c r="X280" s="343">
        <v>3783</v>
      </c>
      <c r="Y280" s="343">
        <v>1559</v>
      </c>
      <c r="Z280" s="343">
        <v>826</v>
      </c>
      <c r="AA280" s="343">
        <v>826</v>
      </c>
      <c r="AB280" s="343">
        <v>0</v>
      </c>
      <c r="AC280" s="343">
        <v>0</v>
      </c>
      <c r="AD280" s="343">
        <v>0</v>
      </c>
      <c r="AE280" s="343">
        <v>0</v>
      </c>
      <c r="AF280" s="343">
        <v>0</v>
      </c>
      <c r="AG280" s="343">
        <v>0</v>
      </c>
      <c r="AH280" s="343">
        <v>826</v>
      </c>
      <c r="AI280" s="343">
        <v>826</v>
      </c>
      <c r="AJ280" s="343">
        <v>0</v>
      </c>
      <c r="AK280" s="343">
        <v>0</v>
      </c>
      <c r="AL280" s="342" t="s">
        <v>1580</v>
      </c>
      <c r="AM280" s="342" t="s">
        <v>2463</v>
      </c>
      <c r="AN280" s="342" t="s">
        <v>2463</v>
      </c>
    </row>
    <row r="281" spans="1:40" ht="15.6">
      <c r="A281" s="342" t="s">
        <v>1597</v>
      </c>
      <c r="B281" s="343">
        <v>1921</v>
      </c>
      <c r="C281" s="343">
        <v>1896</v>
      </c>
      <c r="D281" s="343">
        <v>16366</v>
      </c>
      <c r="E281" s="343">
        <v>11475</v>
      </c>
      <c r="F281" s="343">
        <v>2496</v>
      </c>
      <c r="G281" s="343">
        <v>0</v>
      </c>
      <c r="H281" s="343">
        <v>0</v>
      </c>
      <c r="I281" s="343">
        <v>0</v>
      </c>
      <c r="J281" s="343">
        <v>20783</v>
      </c>
      <c r="K281" s="343">
        <v>13371</v>
      </c>
      <c r="L281" s="343">
        <v>174</v>
      </c>
      <c r="M281" s="343">
        <v>0</v>
      </c>
      <c r="N281" s="343">
        <v>0</v>
      </c>
      <c r="O281" s="343">
        <v>0</v>
      </c>
      <c r="P281" s="343">
        <v>1046</v>
      </c>
      <c r="Q281" s="343">
        <v>0</v>
      </c>
      <c r="R281" s="343">
        <v>0</v>
      </c>
      <c r="S281" s="343">
        <v>0</v>
      </c>
      <c r="T281" s="343">
        <v>13</v>
      </c>
      <c r="U281" s="343">
        <v>0</v>
      </c>
      <c r="V281" s="343">
        <v>1233</v>
      </c>
      <c r="W281" s="343">
        <v>0</v>
      </c>
      <c r="X281" s="343">
        <v>22016</v>
      </c>
      <c r="Y281" s="343">
        <v>13371</v>
      </c>
      <c r="Z281" s="343">
        <v>5791</v>
      </c>
      <c r="AA281" s="343">
        <v>5791</v>
      </c>
      <c r="AB281" s="343">
        <v>0</v>
      </c>
      <c r="AC281" s="343">
        <v>0</v>
      </c>
      <c r="AD281" s="343">
        <v>0</v>
      </c>
      <c r="AE281" s="343">
        <v>0</v>
      </c>
      <c r="AF281" s="343">
        <v>0</v>
      </c>
      <c r="AG281" s="343">
        <v>0</v>
      </c>
      <c r="AH281" s="343">
        <v>5791</v>
      </c>
      <c r="AI281" s="343">
        <v>5791</v>
      </c>
      <c r="AJ281" s="343">
        <v>0</v>
      </c>
      <c r="AK281" s="343">
        <v>0</v>
      </c>
      <c r="AL281" s="342" t="s">
        <v>1595</v>
      </c>
      <c r="AM281" s="342" t="s">
        <v>2463</v>
      </c>
      <c r="AN281" s="342" t="s">
        <v>2463</v>
      </c>
    </row>
    <row r="282" spans="1:40" ht="15.6">
      <c r="A282" s="342" t="s">
        <v>1618</v>
      </c>
      <c r="B282" s="343">
        <v>3296</v>
      </c>
      <c r="C282" s="343">
        <v>3296</v>
      </c>
      <c r="D282" s="343">
        <v>9665</v>
      </c>
      <c r="E282" s="343">
        <v>4694</v>
      </c>
      <c r="F282" s="343">
        <v>74</v>
      </c>
      <c r="G282" s="343">
        <v>0</v>
      </c>
      <c r="H282" s="343">
        <v>83</v>
      </c>
      <c r="I282" s="343">
        <v>0</v>
      </c>
      <c r="J282" s="343">
        <v>13118</v>
      </c>
      <c r="K282" s="343">
        <v>7990</v>
      </c>
      <c r="L282" s="343">
        <v>257</v>
      </c>
      <c r="M282" s="343">
        <v>0</v>
      </c>
      <c r="N282" s="343">
        <v>0</v>
      </c>
      <c r="O282" s="343">
        <v>0</v>
      </c>
      <c r="P282" s="343">
        <v>0</v>
      </c>
      <c r="Q282" s="343">
        <v>0</v>
      </c>
      <c r="R282" s="343">
        <v>0</v>
      </c>
      <c r="S282" s="343">
        <v>0</v>
      </c>
      <c r="T282" s="343">
        <v>0</v>
      </c>
      <c r="U282" s="343">
        <v>0</v>
      </c>
      <c r="V282" s="343">
        <v>257</v>
      </c>
      <c r="W282" s="343">
        <v>0</v>
      </c>
      <c r="X282" s="343">
        <v>13375</v>
      </c>
      <c r="Y282" s="343">
        <v>7990</v>
      </c>
      <c r="Z282" s="343">
        <v>1374</v>
      </c>
      <c r="AA282" s="343">
        <v>1374</v>
      </c>
      <c r="AB282" s="343">
        <v>0</v>
      </c>
      <c r="AC282" s="343">
        <v>0</v>
      </c>
      <c r="AD282" s="343">
        <v>7</v>
      </c>
      <c r="AE282" s="343">
        <v>0</v>
      </c>
      <c r="AF282" s="343">
        <v>0</v>
      </c>
      <c r="AG282" s="343">
        <v>0</v>
      </c>
      <c r="AH282" s="343">
        <v>1381</v>
      </c>
      <c r="AI282" s="343">
        <v>1374</v>
      </c>
      <c r="AJ282" s="343">
        <v>0</v>
      </c>
      <c r="AK282" s="343">
        <v>0</v>
      </c>
      <c r="AL282" s="342" t="s">
        <v>1616</v>
      </c>
      <c r="AM282" s="342" t="s">
        <v>2463</v>
      </c>
      <c r="AN282" s="342" t="s">
        <v>2463</v>
      </c>
    </row>
    <row r="283" spans="1:40" ht="15.6">
      <c r="A283" s="342" t="s">
        <v>1627</v>
      </c>
      <c r="B283" s="343">
        <v>2493</v>
      </c>
      <c r="C283" s="343">
        <v>2493</v>
      </c>
      <c r="D283" s="343">
        <v>14705</v>
      </c>
      <c r="E283" s="343">
        <v>12683</v>
      </c>
      <c r="F283" s="343">
        <v>408</v>
      </c>
      <c r="G283" s="343">
        <v>0</v>
      </c>
      <c r="H283" s="343">
        <v>50</v>
      </c>
      <c r="I283" s="343">
        <v>0</v>
      </c>
      <c r="J283" s="343">
        <v>17656</v>
      </c>
      <c r="K283" s="343">
        <v>15176</v>
      </c>
      <c r="L283" s="343">
        <v>239</v>
      </c>
      <c r="M283" s="343">
        <v>0</v>
      </c>
      <c r="N283" s="343">
        <v>0</v>
      </c>
      <c r="O283" s="343">
        <v>0</v>
      </c>
      <c r="P283" s="343">
        <v>10673</v>
      </c>
      <c r="Q283" s="343">
        <v>0</v>
      </c>
      <c r="R283" s="343">
        <v>0</v>
      </c>
      <c r="S283" s="343">
        <v>0</v>
      </c>
      <c r="T283" s="343">
        <v>0</v>
      </c>
      <c r="U283" s="343">
        <v>0</v>
      </c>
      <c r="V283" s="343">
        <v>10912</v>
      </c>
      <c r="W283" s="343">
        <v>0</v>
      </c>
      <c r="X283" s="343">
        <v>28568</v>
      </c>
      <c r="Y283" s="343">
        <v>15176</v>
      </c>
      <c r="Z283" s="343">
        <v>4599</v>
      </c>
      <c r="AA283" s="343">
        <v>4505</v>
      </c>
      <c r="AB283" s="343">
        <v>0</v>
      </c>
      <c r="AC283" s="343">
        <v>0</v>
      </c>
      <c r="AD283" s="343">
        <v>0</v>
      </c>
      <c r="AE283" s="343">
        <v>0</v>
      </c>
      <c r="AF283" s="343">
        <v>0</v>
      </c>
      <c r="AG283" s="343">
        <v>0</v>
      </c>
      <c r="AH283" s="343">
        <v>4599</v>
      </c>
      <c r="AI283" s="343">
        <v>4505</v>
      </c>
      <c r="AJ283" s="343">
        <v>0</v>
      </c>
      <c r="AK283" s="343">
        <v>0</v>
      </c>
      <c r="AL283" s="342" t="s">
        <v>1625</v>
      </c>
      <c r="AM283" s="342" t="s">
        <v>2463</v>
      </c>
      <c r="AN283" s="342" t="s">
        <v>2463</v>
      </c>
    </row>
    <row r="284" spans="1:40" ht="15.6">
      <c r="A284" s="342" t="s">
        <v>1651</v>
      </c>
      <c r="B284" s="343">
        <v>0</v>
      </c>
      <c r="C284" s="343">
        <v>0</v>
      </c>
      <c r="D284" s="343">
        <v>20957</v>
      </c>
      <c r="E284" s="343">
        <v>17349</v>
      </c>
      <c r="F284" s="343">
        <v>1009</v>
      </c>
      <c r="G284" s="343">
        <v>0</v>
      </c>
      <c r="H284" s="343">
        <v>0</v>
      </c>
      <c r="I284" s="343">
        <v>0</v>
      </c>
      <c r="J284" s="343">
        <v>21966</v>
      </c>
      <c r="K284" s="343">
        <v>17349</v>
      </c>
      <c r="L284" s="343">
        <v>0</v>
      </c>
      <c r="M284" s="343">
        <v>0</v>
      </c>
      <c r="N284" s="343">
        <v>0</v>
      </c>
      <c r="O284" s="343">
        <v>0</v>
      </c>
      <c r="P284" s="343">
        <v>0</v>
      </c>
      <c r="Q284" s="343">
        <v>0</v>
      </c>
      <c r="R284" s="343">
        <v>0</v>
      </c>
      <c r="S284" s="343">
        <v>0</v>
      </c>
      <c r="T284" s="343">
        <v>0</v>
      </c>
      <c r="U284" s="343">
        <v>0</v>
      </c>
      <c r="V284" s="343">
        <v>0</v>
      </c>
      <c r="W284" s="343">
        <v>0</v>
      </c>
      <c r="X284" s="343">
        <v>21966</v>
      </c>
      <c r="Y284" s="343">
        <v>17349</v>
      </c>
      <c r="Z284" s="343">
        <v>13537</v>
      </c>
      <c r="AA284" s="343">
        <v>6057</v>
      </c>
      <c r="AB284" s="343">
        <v>0</v>
      </c>
      <c r="AC284" s="343">
        <v>0</v>
      </c>
      <c r="AD284" s="343">
        <v>0</v>
      </c>
      <c r="AE284" s="343">
        <v>0</v>
      </c>
      <c r="AF284" s="343">
        <v>0</v>
      </c>
      <c r="AG284" s="343">
        <v>0</v>
      </c>
      <c r="AH284" s="343">
        <v>13537</v>
      </c>
      <c r="AI284" s="343">
        <v>6057</v>
      </c>
      <c r="AJ284" s="343">
        <v>0</v>
      </c>
      <c r="AK284" s="343">
        <v>0</v>
      </c>
      <c r="AL284" s="342" t="s">
        <v>1649</v>
      </c>
      <c r="AM284" s="342" t="s">
        <v>2463</v>
      </c>
      <c r="AN284" s="342" t="s">
        <v>2463</v>
      </c>
    </row>
    <row r="285" spans="1:40" ht="15.6">
      <c r="A285" s="342" t="s">
        <v>1654</v>
      </c>
      <c r="B285" s="343">
        <v>4100</v>
      </c>
      <c r="C285" s="343">
        <v>1</v>
      </c>
      <c r="D285" s="343">
        <v>36068</v>
      </c>
      <c r="E285" s="343">
        <v>19050</v>
      </c>
      <c r="F285" s="343">
        <v>5031</v>
      </c>
      <c r="G285" s="343">
        <v>3032</v>
      </c>
      <c r="H285" s="343">
        <v>108</v>
      </c>
      <c r="I285" s="343">
        <v>15</v>
      </c>
      <c r="J285" s="343">
        <v>45307</v>
      </c>
      <c r="K285" s="343">
        <v>22098</v>
      </c>
      <c r="L285" s="343">
        <v>194</v>
      </c>
      <c r="M285" s="343">
        <v>0</v>
      </c>
      <c r="N285" s="343">
        <v>0</v>
      </c>
      <c r="O285" s="343">
        <v>0</v>
      </c>
      <c r="P285" s="343">
        <v>0</v>
      </c>
      <c r="Q285" s="343">
        <v>0</v>
      </c>
      <c r="R285" s="343">
        <v>0</v>
      </c>
      <c r="S285" s="343">
        <v>0</v>
      </c>
      <c r="T285" s="343">
        <v>0</v>
      </c>
      <c r="U285" s="343">
        <v>0</v>
      </c>
      <c r="V285" s="343">
        <v>194</v>
      </c>
      <c r="W285" s="343">
        <v>0</v>
      </c>
      <c r="X285" s="343">
        <v>45501</v>
      </c>
      <c r="Y285" s="343">
        <v>22098</v>
      </c>
      <c r="Z285" s="343">
        <v>1372</v>
      </c>
      <c r="AA285" s="343">
        <v>1366</v>
      </c>
      <c r="AB285" s="343">
        <v>0</v>
      </c>
      <c r="AC285" s="343">
        <v>0</v>
      </c>
      <c r="AD285" s="343">
        <v>0</v>
      </c>
      <c r="AE285" s="343">
        <v>0</v>
      </c>
      <c r="AF285" s="343">
        <v>0</v>
      </c>
      <c r="AG285" s="343">
        <v>0</v>
      </c>
      <c r="AH285" s="343">
        <v>1372</v>
      </c>
      <c r="AI285" s="343">
        <v>1366</v>
      </c>
      <c r="AJ285" s="343">
        <v>0</v>
      </c>
      <c r="AK285" s="343">
        <v>0</v>
      </c>
      <c r="AL285" s="342" t="s">
        <v>1652</v>
      </c>
      <c r="AM285" s="342" t="s">
        <v>2463</v>
      </c>
      <c r="AN285" s="342" t="s">
        <v>2463</v>
      </c>
    </row>
    <row r="286" spans="1:40" ht="15.6">
      <c r="A286" s="342" t="s">
        <v>1672</v>
      </c>
      <c r="B286" s="343">
        <v>163</v>
      </c>
      <c r="C286" s="343">
        <v>0</v>
      </c>
      <c r="D286" s="343">
        <v>7905</v>
      </c>
      <c r="E286" s="343">
        <v>0</v>
      </c>
      <c r="F286" s="343">
        <v>3617</v>
      </c>
      <c r="G286" s="343">
        <v>0</v>
      </c>
      <c r="H286" s="343">
        <v>89</v>
      </c>
      <c r="I286" s="343">
        <v>0</v>
      </c>
      <c r="J286" s="343">
        <v>11774</v>
      </c>
      <c r="K286" s="343">
        <v>0</v>
      </c>
      <c r="L286" s="343">
        <v>410</v>
      </c>
      <c r="M286" s="343">
        <v>0</v>
      </c>
      <c r="N286" s="343">
        <v>0</v>
      </c>
      <c r="O286" s="343">
        <v>0</v>
      </c>
      <c r="P286" s="343">
        <v>0</v>
      </c>
      <c r="Q286" s="343">
        <v>0</v>
      </c>
      <c r="R286" s="343">
        <v>0</v>
      </c>
      <c r="S286" s="343">
        <v>0</v>
      </c>
      <c r="T286" s="343">
        <v>0</v>
      </c>
      <c r="U286" s="343">
        <v>0</v>
      </c>
      <c r="V286" s="343">
        <v>410</v>
      </c>
      <c r="W286" s="343">
        <v>0</v>
      </c>
      <c r="X286" s="343">
        <v>12184</v>
      </c>
      <c r="Y286" s="343">
        <v>0</v>
      </c>
      <c r="Z286" s="343">
        <v>1105</v>
      </c>
      <c r="AA286" s="343">
        <v>1105</v>
      </c>
      <c r="AB286" s="343">
        <v>0</v>
      </c>
      <c r="AC286" s="343">
        <v>0</v>
      </c>
      <c r="AD286" s="343">
        <v>0</v>
      </c>
      <c r="AE286" s="343">
        <v>0</v>
      </c>
      <c r="AF286" s="343">
        <v>0</v>
      </c>
      <c r="AG286" s="343">
        <v>0</v>
      </c>
      <c r="AH286" s="343">
        <v>1105</v>
      </c>
      <c r="AI286" s="343">
        <v>1105</v>
      </c>
      <c r="AJ286" s="343">
        <v>0</v>
      </c>
      <c r="AK286" s="343">
        <v>0</v>
      </c>
      <c r="AL286" s="342" t="s">
        <v>1670</v>
      </c>
      <c r="AM286" s="342" t="s">
        <v>2463</v>
      </c>
      <c r="AN286" s="342" t="s">
        <v>2463</v>
      </c>
    </row>
    <row r="287" spans="1:40" ht="15.6">
      <c r="A287" s="342" t="s">
        <v>1684</v>
      </c>
      <c r="B287" s="343">
        <v>6638</v>
      </c>
      <c r="C287" s="343">
        <v>36</v>
      </c>
      <c r="D287" s="343">
        <v>12964</v>
      </c>
      <c r="E287" s="343">
        <v>3790</v>
      </c>
      <c r="F287" s="343">
        <v>1156</v>
      </c>
      <c r="G287" s="343">
        <v>0</v>
      </c>
      <c r="H287" s="343">
        <v>89</v>
      </c>
      <c r="I287" s="343">
        <v>0</v>
      </c>
      <c r="J287" s="343">
        <v>20847</v>
      </c>
      <c r="K287" s="343">
        <v>3826</v>
      </c>
      <c r="L287" s="343">
        <v>902</v>
      </c>
      <c r="M287" s="343">
        <v>0</v>
      </c>
      <c r="N287" s="343">
        <v>0</v>
      </c>
      <c r="O287" s="343">
        <v>0</v>
      </c>
      <c r="P287" s="343">
        <v>0</v>
      </c>
      <c r="Q287" s="343">
        <v>0</v>
      </c>
      <c r="R287" s="343">
        <v>0</v>
      </c>
      <c r="S287" s="343">
        <v>0</v>
      </c>
      <c r="T287" s="343">
        <v>0</v>
      </c>
      <c r="U287" s="343">
        <v>0</v>
      </c>
      <c r="V287" s="343">
        <v>902</v>
      </c>
      <c r="W287" s="343">
        <v>0</v>
      </c>
      <c r="X287" s="343">
        <v>21749</v>
      </c>
      <c r="Y287" s="343">
        <v>3826</v>
      </c>
      <c r="Z287" s="343">
        <v>2971</v>
      </c>
      <c r="AA287" s="343">
        <v>2971</v>
      </c>
      <c r="AB287" s="343">
        <v>0</v>
      </c>
      <c r="AC287" s="343">
        <v>0</v>
      </c>
      <c r="AD287" s="343">
        <v>0</v>
      </c>
      <c r="AE287" s="343">
        <v>0</v>
      </c>
      <c r="AF287" s="343">
        <v>0</v>
      </c>
      <c r="AG287" s="343">
        <v>0</v>
      </c>
      <c r="AH287" s="343">
        <v>2971</v>
      </c>
      <c r="AI287" s="343">
        <v>2971</v>
      </c>
      <c r="AJ287" s="343">
        <v>0</v>
      </c>
      <c r="AK287" s="343">
        <v>0</v>
      </c>
      <c r="AL287" s="342" t="s">
        <v>1682</v>
      </c>
      <c r="AM287" s="342" t="s">
        <v>2463</v>
      </c>
      <c r="AN287" s="342" t="s">
        <v>2463</v>
      </c>
    </row>
    <row r="288" spans="1:40" ht="15.6">
      <c r="A288" s="342" t="s">
        <v>1719</v>
      </c>
      <c r="B288" s="343">
        <v>26</v>
      </c>
      <c r="C288" s="343">
        <v>0</v>
      </c>
      <c r="D288" s="343">
        <v>10343</v>
      </c>
      <c r="E288" s="343">
        <v>8901</v>
      </c>
      <c r="F288" s="343">
        <v>224</v>
      </c>
      <c r="G288" s="343">
        <v>0</v>
      </c>
      <c r="H288" s="343">
        <v>0</v>
      </c>
      <c r="I288" s="343">
        <v>0</v>
      </c>
      <c r="J288" s="343">
        <v>10593</v>
      </c>
      <c r="K288" s="343">
        <v>8901</v>
      </c>
      <c r="L288" s="343">
        <v>188</v>
      </c>
      <c r="M288" s="343">
        <v>0</v>
      </c>
      <c r="N288" s="343">
        <v>0</v>
      </c>
      <c r="O288" s="343">
        <v>0</v>
      </c>
      <c r="P288" s="343">
        <v>0</v>
      </c>
      <c r="Q288" s="343">
        <v>0</v>
      </c>
      <c r="R288" s="343">
        <v>0</v>
      </c>
      <c r="S288" s="343">
        <v>0</v>
      </c>
      <c r="T288" s="343">
        <v>0</v>
      </c>
      <c r="U288" s="343">
        <v>0</v>
      </c>
      <c r="V288" s="343">
        <v>188</v>
      </c>
      <c r="W288" s="343">
        <v>0</v>
      </c>
      <c r="X288" s="343">
        <v>10781</v>
      </c>
      <c r="Y288" s="343">
        <v>8901</v>
      </c>
      <c r="Z288" s="343">
        <v>2553</v>
      </c>
      <c r="AA288" s="343">
        <v>2553</v>
      </c>
      <c r="AB288" s="343">
        <v>0</v>
      </c>
      <c r="AC288" s="343">
        <v>0</v>
      </c>
      <c r="AD288" s="343">
        <v>0</v>
      </c>
      <c r="AE288" s="343">
        <v>0</v>
      </c>
      <c r="AF288" s="343">
        <v>0</v>
      </c>
      <c r="AG288" s="343">
        <v>0</v>
      </c>
      <c r="AH288" s="343">
        <v>2553</v>
      </c>
      <c r="AI288" s="343">
        <v>2553</v>
      </c>
      <c r="AJ288" s="343">
        <v>0</v>
      </c>
      <c r="AK288" s="343">
        <v>0</v>
      </c>
      <c r="AL288" s="342" t="s">
        <v>1717</v>
      </c>
      <c r="AM288" s="342" t="s">
        <v>2463</v>
      </c>
      <c r="AN288" s="342" t="s">
        <v>2463</v>
      </c>
    </row>
    <row r="289" spans="1:40" ht="15.6">
      <c r="A289" s="342" t="s">
        <v>1773</v>
      </c>
      <c r="B289" s="343">
        <v>0</v>
      </c>
      <c r="C289" s="343">
        <v>0</v>
      </c>
      <c r="D289" s="343">
        <v>1176</v>
      </c>
      <c r="E289" s="343">
        <v>0</v>
      </c>
      <c r="F289" s="343">
        <v>15</v>
      </c>
      <c r="G289" s="343">
        <v>0</v>
      </c>
      <c r="H289" s="343">
        <v>286</v>
      </c>
      <c r="I289" s="343">
        <v>0</v>
      </c>
      <c r="J289" s="343">
        <v>1477</v>
      </c>
      <c r="K289" s="343">
        <v>0</v>
      </c>
      <c r="L289" s="343">
        <v>288</v>
      </c>
      <c r="M289" s="343">
        <v>0</v>
      </c>
      <c r="N289" s="343">
        <v>0</v>
      </c>
      <c r="O289" s="343">
        <v>0</v>
      </c>
      <c r="P289" s="343">
        <v>0</v>
      </c>
      <c r="Q289" s="343">
        <v>0</v>
      </c>
      <c r="R289" s="343">
        <v>0</v>
      </c>
      <c r="S289" s="343">
        <v>0</v>
      </c>
      <c r="T289" s="343">
        <v>0</v>
      </c>
      <c r="U289" s="343">
        <v>0</v>
      </c>
      <c r="V289" s="343">
        <v>288</v>
      </c>
      <c r="W289" s="343">
        <v>0</v>
      </c>
      <c r="X289" s="343">
        <v>1765</v>
      </c>
      <c r="Y289" s="343">
        <v>0</v>
      </c>
      <c r="Z289" s="343">
        <v>0</v>
      </c>
      <c r="AA289" s="343">
        <v>0</v>
      </c>
      <c r="AB289" s="343">
        <v>0</v>
      </c>
      <c r="AC289" s="343">
        <v>0</v>
      </c>
      <c r="AD289" s="343">
        <v>0</v>
      </c>
      <c r="AE289" s="343">
        <v>0</v>
      </c>
      <c r="AF289" s="343">
        <v>0</v>
      </c>
      <c r="AG289" s="343">
        <v>0</v>
      </c>
      <c r="AH289" s="343">
        <v>0</v>
      </c>
      <c r="AI289" s="343">
        <v>0</v>
      </c>
      <c r="AJ289" s="343">
        <v>0</v>
      </c>
      <c r="AK289" s="343">
        <v>0</v>
      </c>
      <c r="AL289" s="342" t="s">
        <v>1771</v>
      </c>
      <c r="AM289" s="342" t="s">
        <v>2463</v>
      </c>
      <c r="AN289" s="342" t="s">
        <v>2463</v>
      </c>
    </row>
    <row r="290" spans="1:40" ht="15.6">
      <c r="A290" s="342" t="s">
        <v>1809</v>
      </c>
      <c r="B290" s="343">
        <v>486</v>
      </c>
      <c r="C290" s="343">
        <v>486</v>
      </c>
      <c r="D290" s="343">
        <v>49950</v>
      </c>
      <c r="E290" s="343">
        <v>38491</v>
      </c>
      <c r="F290" s="343">
        <v>-45</v>
      </c>
      <c r="G290" s="343">
        <v>-45</v>
      </c>
      <c r="H290" s="343">
        <v>142</v>
      </c>
      <c r="I290" s="343">
        <v>0</v>
      </c>
      <c r="J290" s="343">
        <v>50533</v>
      </c>
      <c r="K290" s="343">
        <v>38932</v>
      </c>
      <c r="L290" s="343">
        <v>397</v>
      </c>
      <c r="M290" s="343">
        <v>0</v>
      </c>
      <c r="N290" s="343">
        <v>0</v>
      </c>
      <c r="O290" s="343">
        <v>0</v>
      </c>
      <c r="P290" s="343">
        <v>6402</v>
      </c>
      <c r="Q290" s="343">
        <v>0</v>
      </c>
      <c r="R290" s="343">
        <v>0</v>
      </c>
      <c r="S290" s="343">
        <v>0</v>
      </c>
      <c r="T290" s="343">
        <v>0</v>
      </c>
      <c r="U290" s="343">
        <v>0</v>
      </c>
      <c r="V290" s="343">
        <v>6799</v>
      </c>
      <c r="W290" s="343">
        <v>0</v>
      </c>
      <c r="X290" s="343">
        <v>57332</v>
      </c>
      <c r="Y290" s="343">
        <v>38932</v>
      </c>
      <c r="Z290" s="343">
        <v>4543</v>
      </c>
      <c r="AA290" s="343">
        <v>0</v>
      </c>
      <c r="AB290" s="343">
        <v>0</v>
      </c>
      <c r="AC290" s="343">
        <v>0</v>
      </c>
      <c r="AD290" s="343">
        <v>0</v>
      </c>
      <c r="AE290" s="343">
        <v>0</v>
      </c>
      <c r="AF290" s="343">
        <v>0</v>
      </c>
      <c r="AG290" s="343">
        <v>0</v>
      </c>
      <c r="AH290" s="343">
        <v>4543</v>
      </c>
      <c r="AI290" s="343">
        <v>0</v>
      </c>
      <c r="AJ290" s="343">
        <v>0</v>
      </c>
      <c r="AK290" s="343">
        <v>0</v>
      </c>
      <c r="AL290" s="342" t="s">
        <v>1807</v>
      </c>
      <c r="AM290" s="342" t="s">
        <v>2463</v>
      </c>
      <c r="AN290" s="342" t="s">
        <v>2463</v>
      </c>
    </row>
    <row r="291" spans="1:40" ht="15.6">
      <c r="A291" s="342" t="s">
        <v>1941</v>
      </c>
      <c r="B291" s="343">
        <v>4037</v>
      </c>
      <c r="C291" s="343">
        <v>4037</v>
      </c>
      <c r="D291" s="343">
        <v>10286</v>
      </c>
      <c r="E291" s="343">
        <v>5713</v>
      </c>
      <c r="F291" s="343">
        <v>289</v>
      </c>
      <c r="G291" s="343">
        <v>0</v>
      </c>
      <c r="H291" s="343">
        <v>703</v>
      </c>
      <c r="I291" s="343">
        <v>332</v>
      </c>
      <c r="J291" s="343">
        <v>15315</v>
      </c>
      <c r="K291" s="343">
        <v>10082</v>
      </c>
      <c r="L291" s="343">
        <v>589</v>
      </c>
      <c r="M291" s="343">
        <v>0</v>
      </c>
      <c r="N291" s="343">
        <v>0</v>
      </c>
      <c r="O291" s="343">
        <v>0</v>
      </c>
      <c r="P291" s="343">
        <v>0</v>
      </c>
      <c r="Q291" s="343">
        <v>0</v>
      </c>
      <c r="R291" s="343">
        <v>0</v>
      </c>
      <c r="S291" s="343">
        <v>0</v>
      </c>
      <c r="T291" s="343">
        <v>0</v>
      </c>
      <c r="U291" s="343">
        <v>0</v>
      </c>
      <c r="V291" s="343">
        <v>589</v>
      </c>
      <c r="W291" s="343">
        <v>0</v>
      </c>
      <c r="X291" s="343">
        <v>15904</v>
      </c>
      <c r="Y291" s="343">
        <v>10082</v>
      </c>
      <c r="Z291" s="343">
        <v>685</v>
      </c>
      <c r="AA291" s="343">
        <v>659</v>
      </c>
      <c r="AB291" s="343">
        <v>0</v>
      </c>
      <c r="AC291" s="343">
        <v>0</v>
      </c>
      <c r="AD291" s="343">
        <v>0</v>
      </c>
      <c r="AE291" s="343">
        <v>0</v>
      </c>
      <c r="AF291" s="343">
        <v>0</v>
      </c>
      <c r="AG291" s="343">
        <v>0</v>
      </c>
      <c r="AH291" s="343">
        <v>685</v>
      </c>
      <c r="AI291" s="343">
        <v>659</v>
      </c>
      <c r="AJ291" s="343">
        <v>0</v>
      </c>
      <c r="AK291" s="343">
        <v>0</v>
      </c>
      <c r="AL291" s="342" t="s">
        <v>1939</v>
      </c>
      <c r="AM291" s="342" t="s">
        <v>2463</v>
      </c>
      <c r="AN291" s="342" t="s">
        <v>2463</v>
      </c>
    </row>
    <row r="292" spans="1:40" ht="15.6">
      <c r="A292" s="342" t="s">
        <v>1956</v>
      </c>
      <c r="B292" s="343">
        <v>158</v>
      </c>
      <c r="C292" s="343">
        <v>0</v>
      </c>
      <c r="D292" s="343">
        <v>5173</v>
      </c>
      <c r="E292" s="343">
        <v>0</v>
      </c>
      <c r="F292" s="343">
        <v>165</v>
      </c>
      <c r="G292" s="343">
        <v>0</v>
      </c>
      <c r="H292" s="343">
        <v>8</v>
      </c>
      <c r="I292" s="343">
        <v>0</v>
      </c>
      <c r="J292" s="343">
        <v>5504</v>
      </c>
      <c r="K292" s="343">
        <v>0</v>
      </c>
      <c r="L292" s="343">
        <v>413</v>
      </c>
      <c r="M292" s="343">
        <v>0</v>
      </c>
      <c r="N292" s="343">
        <v>0</v>
      </c>
      <c r="O292" s="343">
        <v>0</v>
      </c>
      <c r="P292" s="343">
        <v>0</v>
      </c>
      <c r="Q292" s="343">
        <v>0</v>
      </c>
      <c r="R292" s="343">
        <v>0</v>
      </c>
      <c r="S292" s="343">
        <v>0</v>
      </c>
      <c r="T292" s="343">
        <v>0</v>
      </c>
      <c r="U292" s="343">
        <v>0</v>
      </c>
      <c r="V292" s="343">
        <v>413</v>
      </c>
      <c r="W292" s="343">
        <v>0</v>
      </c>
      <c r="X292" s="343">
        <v>5917</v>
      </c>
      <c r="Y292" s="343">
        <v>0</v>
      </c>
      <c r="Z292" s="343">
        <v>456</v>
      </c>
      <c r="AA292" s="343">
        <v>0</v>
      </c>
      <c r="AB292" s="343">
        <v>0</v>
      </c>
      <c r="AC292" s="343">
        <v>0</v>
      </c>
      <c r="AD292" s="343">
        <v>163</v>
      </c>
      <c r="AE292" s="343">
        <v>0</v>
      </c>
      <c r="AF292" s="343">
        <v>0</v>
      </c>
      <c r="AG292" s="343">
        <v>0</v>
      </c>
      <c r="AH292" s="343">
        <v>619</v>
      </c>
      <c r="AI292" s="343">
        <v>0</v>
      </c>
      <c r="AJ292" s="343">
        <v>0</v>
      </c>
      <c r="AK292" s="343">
        <v>0</v>
      </c>
      <c r="AL292" s="342" t="s">
        <v>1954</v>
      </c>
      <c r="AM292" s="342" t="s">
        <v>2463</v>
      </c>
      <c r="AN292" s="342" t="s">
        <v>2463</v>
      </c>
    </row>
    <row r="293" spans="1:40" ht="15.6">
      <c r="A293" s="342" t="s">
        <v>2070</v>
      </c>
      <c r="B293" s="343">
        <v>2253</v>
      </c>
      <c r="C293" s="343">
        <v>2253</v>
      </c>
      <c r="D293" s="343">
        <v>49578</v>
      </c>
      <c r="E293" s="343">
        <v>39994</v>
      </c>
      <c r="F293" s="343">
        <v>27</v>
      </c>
      <c r="G293" s="343">
        <v>0</v>
      </c>
      <c r="H293" s="343">
        <v>1414</v>
      </c>
      <c r="I293" s="343">
        <v>0</v>
      </c>
      <c r="J293" s="343">
        <v>53272</v>
      </c>
      <c r="K293" s="343">
        <v>42247</v>
      </c>
      <c r="L293" s="343">
        <v>890</v>
      </c>
      <c r="M293" s="343">
        <v>402</v>
      </c>
      <c r="N293" s="343">
        <v>0</v>
      </c>
      <c r="O293" s="343">
        <v>0</v>
      </c>
      <c r="P293" s="343">
        <v>0</v>
      </c>
      <c r="Q293" s="343">
        <v>0</v>
      </c>
      <c r="R293" s="343">
        <v>0</v>
      </c>
      <c r="S293" s="343">
        <v>0</v>
      </c>
      <c r="T293" s="343">
        <v>0</v>
      </c>
      <c r="U293" s="343">
        <v>0</v>
      </c>
      <c r="V293" s="343">
        <v>890</v>
      </c>
      <c r="W293" s="343">
        <v>402</v>
      </c>
      <c r="X293" s="343">
        <v>54162</v>
      </c>
      <c r="Y293" s="343">
        <v>42247</v>
      </c>
      <c r="Z293" s="343">
        <v>7441</v>
      </c>
      <c r="AA293" s="343">
        <v>7399</v>
      </c>
      <c r="AB293" s="343">
        <v>0</v>
      </c>
      <c r="AC293" s="343">
        <v>0</v>
      </c>
      <c r="AD293" s="343">
        <v>0</v>
      </c>
      <c r="AE293" s="343">
        <v>0</v>
      </c>
      <c r="AF293" s="343">
        <v>0</v>
      </c>
      <c r="AG293" s="343">
        <v>0</v>
      </c>
      <c r="AH293" s="343">
        <v>7441</v>
      </c>
      <c r="AI293" s="343">
        <v>7399</v>
      </c>
      <c r="AJ293" s="343">
        <v>0</v>
      </c>
      <c r="AK293" s="343">
        <v>0</v>
      </c>
      <c r="AL293" s="342" t="s">
        <v>2068</v>
      </c>
      <c r="AM293" s="342" t="s">
        <v>2463</v>
      </c>
      <c r="AN293" s="342" t="s">
        <v>2463</v>
      </c>
    </row>
    <row r="294" spans="1:40" ht="15.6">
      <c r="A294" s="342" t="s">
        <v>2136</v>
      </c>
      <c r="B294" s="343">
        <v>21</v>
      </c>
      <c r="C294" s="343">
        <v>21</v>
      </c>
      <c r="D294" s="343">
        <v>3855</v>
      </c>
      <c r="E294" s="343">
        <v>1912</v>
      </c>
      <c r="F294" s="343">
        <v>253</v>
      </c>
      <c r="G294" s="343">
        <v>6</v>
      </c>
      <c r="H294" s="343">
        <v>120</v>
      </c>
      <c r="I294" s="343">
        <v>0</v>
      </c>
      <c r="J294" s="343">
        <v>4249</v>
      </c>
      <c r="K294" s="343">
        <v>1939</v>
      </c>
      <c r="L294" s="343">
        <v>893</v>
      </c>
      <c r="M294" s="343">
        <v>328</v>
      </c>
      <c r="N294" s="343">
        <v>0</v>
      </c>
      <c r="O294" s="343">
        <v>0</v>
      </c>
      <c r="P294" s="343">
        <v>0</v>
      </c>
      <c r="Q294" s="343">
        <v>0</v>
      </c>
      <c r="R294" s="343">
        <v>0</v>
      </c>
      <c r="S294" s="343">
        <v>0</v>
      </c>
      <c r="T294" s="343">
        <v>0</v>
      </c>
      <c r="U294" s="343">
        <v>0</v>
      </c>
      <c r="V294" s="343">
        <v>893</v>
      </c>
      <c r="W294" s="343">
        <v>328</v>
      </c>
      <c r="X294" s="343">
        <v>5142</v>
      </c>
      <c r="Y294" s="343">
        <v>1939</v>
      </c>
      <c r="Z294" s="343">
        <v>742</v>
      </c>
      <c r="AA294" s="343">
        <v>742</v>
      </c>
      <c r="AB294" s="343">
        <v>0</v>
      </c>
      <c r="AC294" s="343">
        <v>0</v>
      </c>
      <c r="AD294" s="343">
        <v>0</v>
      </c>
      <c r="AE294" s="343">
        <v>0</v>
      </c>
      <c r="AF294" s="343">
        <v>0</v>
      </c>
      <c r="AG294" s="343">
        <v>0</v>
      </c>
      <c r="AH294" s="343">
        <v>742</v>
      </c>
      <c r="AI294" s="343">
        <v>742</v>
      </c>
      <c r="AJ294" s="343">
        <v>0</v>
      </c>
      <c r="AK294" s="343">
        <v>0</v>
      </c>
      <c r="AL294" s="342" t="s">
        <v>2134</v>
      </c>
      <c r="AM294" s="342" t="s">
        <v>2463</v>
      </c>
      <c r="AN294" s="342" t="s">
        <v>2463</v>
      </c>
    </row>
    <row r="295" spans="1:40" ht="15.6">
      <c r="A295" s="342" t="s">
        <v>2196</v>
      </c>
      <c r="B295" s="343">
        <v>6</v>
      </c>
      <c r="C295" s="343">
        <v>0</v>
      </c>
      <c r="D295" s="343">
        <v>14052</v>
      </c>
      <c r="E295" s="343">
        <v>7039</v>
      </c>
      <c r="F295" s="343">
        <v>269</v>
      </c>
      <c r="G295" s="343">
        <v>0</v>
      </c>
      <c r="H295" s="343">
        <v>0</v>
      </c>
      <c r="I295" s="343">
        <v>0</v>
      </c>
      <c r="J295" s="343">
        <v>14327</v>
      </c>
      <c r="K295" s="343">
        <v>7039</v>
      </c>
      <c r="L295" s="343">
        <v>545</v>
      </c>
      <c r="M295" s="343">
        <v>0</v>
      </c>
      <c r="N295" s="343">
        <v>0</v>
      </c>
      <c r="O295" s="343">
        <v>0</v>
      </c>
      <c r="P295" s="343">
        <v>0</v>
      </c>
      <c r="Q295" s="343">
        <v>0</v>
      </c>
      <c r="R295" s="343">
        <v>0</v>
      </c>
      <c r="S295" s="343">
        <v>0</v>
      </c>
      <c r="T295" s="343">
        <v>0</v>
      </c>
      <c r="U295" s="343">
        <v>0</v>
      </c>
      <c r="V295" s="343">
        <v>545</v>
      </c>
      <c r="W295" s="343">
        <v>0</v>
      </c>
      <c r="X295" s="343">
        <v>14872</v>
      </c>
      <c r="Y295" s="343">
        <v>7039</v>
      </c>
      <c r="Z295" s="343">
        <v>5263</v>
      </c>
      <c r="AA295" s="343">
        <v>5263</v>
      </c>
      <c r="AB295" s="343">
        <v>0</v>
      </c>
      <c r="AC295" s="343">
        <v>0</v>
      </c>
      <c r="AD295" s="343">
        <v>0</v>
      </c>
      <c r="AE295" s="343">
        <v>0</v>
      </c>
      <c r="AF295" s="343">
        <v>0</v>
      </c>
      <c r="AG295" s="343">
        <v>0</v>
      </c>
      <c r="AH295" s="343">
        <v>5263</v>
      </c>
      <c r="AI295" s="343">
        <v>5263</v>
      </c>
      <c r="AJ295" s="343">
        <v>0</v>
      </c>
      <c r="AK295" s="343">
        <v>0</v>
      </c>
      <c r="AL295" s="342" t="s">
        <v>2194</v>
      </c>
      <c r="AM295" s="342" t="s">
        <v>2463</v>
      </c>
      <c r="AN295" s="342" t="s">
        <v>2463</v>
      </c>
    </row>
    <row r="296" spans="1:40" ht="15.6">
      <c r="A296" s="342" t="s">
        <v>2220</v>
      </c>
      <c r="B296" s="343">
        <v>0</v>
      </c>
      <c r="C296" s="343">
        <v>0</v>
      </c>
      <c r="D296" s="343">
        <v>20372</v>
      </c>
      <c r="E296" s="343">
        <v>11752</v>
      </c>
      <c r="F296" s="343">
        <v>0</v>
      </c>
      <c r="G296" s="343">
        <v>0</v>
      </c>
      <c r="H296" s="343">
        <v>968</v>
      </c>
      <c r="I296" s="343">
        <v>0</v>
      </c>
      <c r="J296" s="343">
        <v>21340</v>
      </c>
      <c r="K296" s="343">
        <v>11752</v>
      </c>
      <c r="L296" s="343">
        <v>278</v>
      </c>
      <c r="M296" s="343">
        <v>278</v>
      </c>
      <c r="N296" s="343">
        <v>0</v>
      </c>
      <c r="O296" s="343">
        <v>0</v>
      </c>
      <c r="P296" s="343">
        <v>0</v>
      </c>
      <c r="Q296" s="343">
        <v>0</v>
      </c>
      <c r="R296" s="343">
        <v>0</v>
      </c>
      <c r="S296" s="343">
        <v>0</v>
      </c>
      <c r="T296" s="343">
        <v>0</v>
      </c>
      <c r="U296" s="343">
        <v>0</v>
      </c>
      <c r="V296" s="343">
        <v>278</v>
      </c>
      <c r="W296" s="343">
        <v>278</v>
      </c>
      <c r="X296" s="343">
        <v>21618</v>
      </c>
      <c r="Y296" s="343">
        <v>11752</v>
      </c>
      <c r="Z296" s="343">
        <v>11376</v>
      </c>
      <c r="AA296" s="343">
        <v>1201</v>
      </c>
      <c r="AB296" s="343">
        <v>0</v>
      </c>
      <c r="AC296" s="343">
        <v>0</v>
      </c>
      <c r="AD296" s="343">
        <v>0</v>
      </c>
      <c r="AE296" s="343">
        <v>0</v>
      </c>
      <c r="AF296" s="343">
        <v>0</v>
      </c>
      <c r="AG296" s="343">
        <v>0</v>
      </c>
      <c r="AH296" s="343">
        <v>11376</v>
      </c>
      <c r="AI296" s="343">
        <v>1201</v>
      </c>
      <c r="AJ296" s="343">
        <v>0</v>
      </c>
      <c r="AK296" s="343">
        <v>0</v>
      </c>
      <c r="AL296" s="342" t="s">
        <v>2218</v>
      </c>
      <c r="AM296" s="342" t="s">
        <v>2463</v>
      </c>
      <c r="AN296" s="342" t="s">
        <v>2463</v>
      </c>
    </row>
    <row r="297" spans="1:40" ht="15.6">
      <c r="A297" s="342" t="s">
        <v>2223</v>
      </c>
      <c r="B297" s="343">
        <v>898</v>
      </c>
      <c r="C297" s="343">
        <v>885</v>
      </c>
      <c r="D297" s="343">
        <v>46019</v>
      </c>
      <c r="E297" s="343">
        <v>22995</v>
      </c>
      <c r="F297" s="343">
        <v>318</v>
      </c>
      <c r="G297" s="343">
        <v>0</v>
      </c>
      <c r="H297" s="343">
        <v>79</v>
      </c>
      <c r="I297" s="343">
        <v>0</v>
      </c>
      <c r="J297" s="343">
        <v>47314</v>
      </c>
      <c r="K297" s="343">
        <v>23880</v>
      </c>
      <c r="L297" s="343">
        <v>733</v>
      </c>
      <c r="M297" s="343">
        <v>476</v>
      </c>
      <c r="N297" s="343">
        <v>0</v>
      </c>
      <c r="O297" s="343">
        <v>0</v>
      </c>
      <c r="P297" s="343">
        <v>0</v>
      </c>
      <c r="Q297" s="343">
        <v>0</v>
      </c>
      <c r="R297" s="343">
        <v>0</v>
      </c>
      <c r="S297" s="343">
        <v>0</v>
      </c>
      <c r="T297" s="343">
        <v>0</v>
      </c>
      <c r="U297" s="343">
        <v>0</v>
      </c>
      <c r="V297" s="343">
        <v>733</v>
      </c>
      <c r="W297" s="343">
        <v>476</v>
      </c>
      <c r="X297" s="343">
        <v>48047</v>
      </c>
      <c r="Y297" s="343">
        <v>23880</v>
      </c>
      <c r="Z297" s="343">
        <v>3814</v>
      </c>
      <c r="AA297" s="343">
        <v>3814</v>
      </c>
      <c r="AB297" s="343">
        <v>0</v>
      </c>
      <c r="AC297" s="343">
        <v>0</v>
      </c>
      <c r="AD297" s="343">
        <v>0</v>
      </c>
      <c r="AE297" s="343">
        <v>0</v>
      </c>
      <c r="AF297" s="343">
        <v>0</v>
      </c>
      <c r="AG297" s="343">
        <v>0</v>
      </c>
      <c r="AH297" s="343">
        <v>3814</v>
      </c>
      <c r="AI297" s="343">
        <v>3814</v>
      </c>
      <c r="AJ297" s="343">
        <v>0</v>
      </c>
      <c r="AK297" s="343">
        <v>0</v>
      </c>
      <c r="AL297" s="342" t="s">
        <v>2221</v>
      </c>
      <c r="AM297" s="342" t="s">
        <v>2463</v>
      </c>
      <c r="AN297" s="342" t="s">
        <v>2463</v>
      </c>
    </row>
    <row r="298" spans="1:40" ht="15.6">
      <c r="A298" s="342" t="s">
        <v>2304</v>
      </c>
      <c r="B298" s="343">
        <v>13748</v>
      </c>
      <c r="C298" s="343">
        <v>2982</v>
      </c>
      <c r="D298" s="343">
        <v>54699</v>
      </c>
      <c r="E298" s="343">
        <v>38663</v>
      </c>
      <c r="F298" s="343">
        <v>11823</v>
      </c>
      <c r="G298" s="343">
        <v>0</v>
      </c>
      <c r="H298" s="343">
        <v>0</v>
      </c>
      <c r="I298" s="343">
        <v>0</v>
      </c>
      <c r="J298" s="343">
        <v>80270</v>
      </c>
      <c r="K298" s="343">
        <v>41645</v>
      </c>
      <c r="L298" s="343">
        <v>168</v>
      </c>
      <c r="M298" s="343">
        <v>0</v>
      </c>
      <c r="N298" s="343">
        <v>0</v>
      </c>
      <c r="O298" s="343">
        <v>0</v>
      </c>
      <c r="P298" s="343">
        <v>761</v>
      </c>
      <c r="Q298" s="343">
        <v>0</v>
      </c>
      <c r="R298" s="343">
        <v>0</v>
      </c>
      <c r="S298" s="343">
        <v>0</v>
      </c>
      <c r="T298" s="343">
        <v>0</v>
      </c>
      <c r="U298" s="343">
        <v>0</v>
      </c>
      <c r="V298" s="343">
        <v>929</v>
      </c>
      <c r="W298" s="343">
        <v>0</v>
      </c>
      <c r="X298" s="343">
        <v>81199</v>
      </c>
      <c r="Y298" s="343">
        <v>41645</v>
      </c>
      <c r="Z298" s="343">
        <v>3652</v>
      </c>
      <c r="AA298" s="343">
        <v>3652</v>
      </c>
      <c r="AB298" s="343">
        <v>0</v>
      </c>
      <c r="AC298" s="343">
        <v>0</v>
      </c>
      <c r="AD298" s="343">
        <v>0</v>
      </c>
      <c r="AE298" s="343">
        <v>0</v>
      </c>
      <c r="AF298" s="343">
        <v>0</v>
      </c>
      <c r="AG298" s="343">
        <v>0</v>
      </c>
      <c r="AH298" s="343">
        <v>3652</v>
      </c>
      <c r="AI298" s="343">
        <v>3652</v>
      </c>
      <c r="AJ298" s="343">
        <v>0</v>
      </c>
      <c r="AK298" s="343">
        <v>0</v>
      </c>
      <c r="AL298" s="342" t="s">
        <v>2302</v>
      </c>
      <c r="AM298" s="342" t="s">
        <v>2463</v>
      </c>
      <c r="AN298" s="342" t="s">
        <v>2463</v>
      </c>
    </row>
    <row r="299" spans="1:40" ht="15.6">
      <c r="A299" s="342" t="s">
        <v>1272</v>
      </c>
      <c r="B299" s="343">
        <v>44</v>
      </c>
      <c r="C299" s="343">
        <v>0</v>
      </c>
      <c r="D299" s="343">
        <v>27344</v>
      </c>
      <c r="E299" s="343">
        <v>0</v>
      </c>
      <c r="F299" s="343">
        <v>316</v>
      </c>
      <c r="G299" s="343">
        <v>0</v>
      </c>
      <c r="H299" s="343">
        <v>213</v>
      </c>
      <c r="I299" s="343">
        <v>0</v>
      </c>
      <c r="J299" s="343">
        <v>27917</v>
      </c>
      <c r="K299" s="343">
        <v>0</v>
      </c>
      <c r="L299" s="343">
        <v>562</v>
      </c>
      <c r="M299" s="343">
        <v>0</v>
      </c>
      <c r="N299" s="343">
        <v>0</v>
      </c>
      <c r="O299" s="343">
        <v>0</v>
      </c>
      <c r="P299" s="343">
        <v>0</v>
      </c>
      <c r="Q299" s="343">
        <v>0</v>
      </c>
      <c r="R299" s="343">
        <v>0</v>
      </c>
      <c r="S299" s="343">
        <v>0</v>
      </c>
      <c r="T299" s="343">
        <v>0</v>
      </c>
      <c r="U299" s="343">
        <v>0</v>
      </c>
      <c r="V299" s="343">
        <v>562</v>
      </c>
      <c r="W299" s="343">
        <v>0</v>
      </c>
      <c r="X299" s="343">
        <v>28479</v>
      </c>
      <c r="Y299" s="343">
        <v>0</v>
      </c>
      <c r="Z299" s="343">
        <v>162</v>
      </c>
      <c r="AA299" s="343">
        <v>0</v>
      </c>
      <c r="AB299" s="343">
        <v>0</v>
      </c>
      <c r="AC299" s="343">
        <v>0</v>
      </c>
      <c r="AD299" s="343">
        <v>0</v>
      </c>
      <c r="AE299" s="343">
        <v>0</v>
      </c>
      <c r="AF299" s="343">
        <v>0</v>
      </c>
      <c r="AG299" s="343">
        <v>0</v>
      </c>
      <c r="AH299" s="343">
        <v>162</v>
      </c>
      <c r="AI299" s="343">
        <v>0</v>
      </c>
      <c r="AJ299" s="343">
        <v>0</v>
      </c>
      <c r="AK299" s="343">
        <v>0</v>
      </c>
      <c r="AL299" s="342" t="s">
        <v>1270</v>
      </c>
      <c r="AM299" s="342" t="s">
        <v>2464</v>
      </c>
      <c r="AN299" s="342" t="s">
        <v>2464</v>
      </c>
    </row>
    <row r="300" spans="1:40" ht="15.6">
      <c r="A300" s="342" t="s">
        <v>1386</v>
      </c>
      <c r="B300" s="343">
        <v>0</v>
      </c>
      <c r="C300" s="343">
        <v>0</v>
      </c>
      <c r="D300" s="343">
        <v>11617</v>
      </c>
      <c r="E300" s="343">
        <v>0</v>
      </c>
      <c r="F300" s="343">
        <v>318</v>
      </c>
      <c r="G300" s="343">
        <v>0</v>
      </c>
      <c r="H300" s="343">
        <v>0</v>
      </c>
      <c r="I300" s="343">
        <v>0</v>
      </c>
      <c r="J300" s="343">
        <v>11935</v>
      </c>
      <c r="K300" s="343">
        <v>0</v>
      </c>
      <c r="L300" s="343">
        <v>699</v>
      </c>
      <c r="M300" s="343">
        <v>0</v>
      </c>
      <c r="N300" s="343">
        <v>0</v>
      </c>
      <c r="O300" s="343">
        <v>0</v>
      </c>
      <c r="P300" s="343">
        <v>0</v>
      </c>
      <c r="Q300" s="343">
        <v>0</v>
      </c>
      <c r="R300" s="343">
        <v>0</v>
      </c>
      <c r="S300" s="343">
        <v>0</v>
      </c>
      <c r="T300" s="343">
        <v>0</v>
      </c>
      <c r="U300" s="343">
        <v>0</v>
      </c>
      <c r="V300" s="343">
        <v>699</v>
      </c>
      <c r="W300" s="343">
        <v>0</v>
      </c>
      <c r="X300" s="343">
        <v>12634</v>
      </c>
      <c r="Y300" s="343">
        <v>0</v>
      </c>
      <c r="Z300" s="343">
        <v>1845</v>
      </c>
      <c r="AA300" s="343">
        <v>0</v>
      </c>
      <c r="AB300" s="343">
        <v>0</v>
      </c>
      <c r="AC300" s="343">
        <v>0</v>
      </c>
      <c r="AD300" s="343">
        <v>0</v>
      </c>
      <c r="AE300" s="343">
        <v>0</v>
      </c>
      <c r="AF300" s="343">
        <v>0</v>
      </c>
      <c r="AG300" s="343">
        <v>0</v>
      </c>
      <c r="AH300" s="343">
        <v>1845</v>
      </c>
      <c r="AI300" s="343">
        <v>0</v>
      </c>
      <c r="AJ300" s="343">
        <v>0</v>
      </c>
      <c r="AK300" s="343">
        <v>0</v>
      </c>
      <c r="AL300" s="342" t="s">
        <v>1384</v>
      </c>
      <c r="AM300" s="342" t="s">
        <v>2464</v>
      </c>
      <c r="AN300" s="342" t="s">
        <v>2464</v>
      </c>
    </row>
    <row r="301" spans="1:40" ht="15.6">
      <c r="A301" s="342" t="s">
        <v>1398</v>
      </c>
      <c r="B301" s="343">
        <v>482</v>
      </c>
      <c r="C301" s="343">
        <v>0</v>
      </c>
      <c r="D301" s="343">
        <v>12601</v>
      </c>
      <c r="E301" s="343">
        <v>0</v>
      </c>
      <c r="F301" s="343">
        <v>749</v>
      </c>
      <c r="G301" s="343">
        <v>0</v>
      </c>
      <c r="H301" s="343">
        <v>49</v>
      </c>
      <c r="I301" s="343">
        <v>0</v>
      </c>
      <c r="J301" s="343">
        <v>13881</v>
      </c>
      <c r="K301" s="343">
        <v>0</v>
      </c>
      <c r="L301" s="343">
        <v>488</v>
      </c>
      <c r="M301" s="343">
        <v>0</v>
      </c>
      <c r="N301" s="343">
        <v>2</v>
      </c>
      <c r="O301" s="343">
        <v>0</v>
      </c>
      <c r="P301" s="343">
        <v>0</v>
      </c>
      <c r="Q301" s="343">
        <v>0</v>
      </c>
      <c r="R301" s="343">
        <v>0</v>
      </c>
      <c r="S301" s="343">
        <v>0</v>
      </c>
      <c r="T301" s="343">
        <v>0</v>
      </c>
      <c r="U301" s="343">
        <v>0</v>
      </c>
      <c r="V301" s="343">
        <v>488</v>
      </c>
      <c r="W301" s="343">
        <v>0</v>
      </c>
      <c r="X301" s="343">
        <v>14369</v>
      </c>
      <c r="Y301" s="343">
        <v>0</v>
      </c>
      <c r="Z301" s="343">
        <v>163</v>
      </c>
      <c r="AA301" s="343">
        <v>0</v>
      </c>
      <c r="AB301" s="343">
        <v>0</v>
      </c>
      <c r="AC301" s="343">
        <v>0</v>
      </c>
      <c r="AD301" s="343">
        <v>0</v>
      </c>
      <c r="AE301" s="343">
        <v>0</v>
      </c>
      <c r="AF301" s="343">
        <v>0</v>
      </c>
      <c r="AG301" s="343">
        <v>0</v>
      </c>
      <c r="AH301" s="343">
        <v>163</v>
      </c>
      <c r="AI301" s="343">
        <v>0</v>
      </c>
      <c r="AJ301" s="343">
        <v>0</v>
      </c>
      <c r="AK301" s="343">
        <v>0</v>
      </c>
      <c r="AL301" s="342" t="s">
        <v>1396</v>
      </c>
      <c r="AM301" s="342" t="s">
        <v>2464</v>
      </c>
      <c r="AN301" s="342" t="s">
        <v>2464</v>
      </c>
    </row>
    <row r="302" spans="1:40" ht="15.6">
      <c r="A302" s="342" t="s">
        <v>1465</v>
      </c>
      <c r="B302" s="343">
        <v>83</v>
      </c>
      <c r="C302" s="343">
        <v>0</v>
      </c>
      <c r="D302" s="343">
        <v>3695</v>
      </c>
      <c r="E302" s="343">
        <v>0</v>
      </c>
      <c r="F302" s="343">
        <v>74</v>
      </c>
      <c r="G302" s="343">
        <v>0</v>
      </c>
      <c r="H302" s="343">
        <v>496</v>
      </c>
      <c r="I302" s="343">
        <v>0</v>
      </c>
      <c r="J302" s="343">
        <v>4348</v>
      </c>
      <c r="K302" s="343">
        <v>0</v>
      </c>
      <c r="L302" s="343">
        <v>0</v>
      </c>
      <c r="M302" s="343">
        <v>0</v>
      </c>
      <c r="N302" s="343">
        <v>0</v>
      </c>
      <c r="O302" s="343">
        <v>0</v>
      </c>
      <c r="P302" s="343">
        <v>53</v>
      </c>
      <c r="Q302" s="343">
        <v>0</v>
      </c>
      <c r="R302" s="343">
        <v>0</v>
      </c>
      <c r="S302" s="343">
        <v>0</v>
      </c>
      <c r="T302" s="343">
        <v>0</v>
      </c>
      <c r="U302" s="343">
        <v>0</v>
      </c>
      <c r="V302" s="343">
        <v>53</v>
      </c>
      <c r="W302" s="343">
        <v>0</v>
      </c>
      <c r="X302" s="343">
        <v>4401</v>
      </c>
      <c r="Y302" s="343">
        <v>0</v>
      </c>
      <c r="Z302" s="343">
        <v>114</v>
      </c>
      <c r="AA302" s="343">
        <v>0</v>
      </c>
      <c r="AB302" s="343">
        <v>0</v>
      </c>
      <c r="AC302" s="343">
        <v>0</v>
      </c>
      <c r="AD302" s="343">
        <v>0</v>
      </c>
      <c r="AE302" s="343">
        <v>0</v>
      </c>
      <c r="AF302" s="343">
        <v>0</v>
      </c>
      <c r="AG302" s="343">
        <v>0</v>
      </c>
      <c r="AH302" s="343">
        <v>114</v>
      </c>
      <c r="AI302" s="343">
        <v>0</v>
      </c>
      <c r="AJ302" s="343">
        <v>0</v>
      </c>
      <c r="AK302" s="343">
        <v>0</v>
      </c>
      <c r="AL302" s="342" t="s">
        <v>1463</v>
      </c>
      <c r="AM302" s="342" t="s">
        <v>2464</v>
      </c>
      <c r="AN302" s="342" t="s">
        <v>2464</v>
      </c>
    </row>
    <row r="303" spans="1:40" ht="15.6">
      <c r="A303" s="342" t="s">
        <v>1492</v>
      </c>
      <c r="B303" s="343">
        <v>0</v>
      </c>
      <c r="C303" s="343">
        <v>0</v>
      </c>
      <c r="D303" s="343">
        <v>42246</v>
      </c>
      <c r="E303" s="343">
        <v>0</v>
      </c>
      <c r="F303" s="343">
        <v>353</v>
      </c>
      <c r="G303" s="343">
        <v>0</v>
      </c>
      <c r="H303" s="343">
        <v>0</v>
      </c>
      <c r="I303" s="343">
        <v>0</v>
      </c>
      <c r="J303" s="343">
        <v>42599</v>
      </c>
      <c r="K303" s="343">
        <v>0</v>
      </c>
      <c r="L303" s="343">
        <v>4645</v>
      </c>
      <c r="M303" s="343">
        <v>0</v>
      </c>
      <c r="N303" s="343">
        <v>748</v>
      </c>
      <c r="O303" s="343">
        <v>0</v>
      </c>
      <c r="P303" s="343">
        <v>0</v>
      </c>
      <c r="Q303" s="343">
        <v>0</v>
      </c>
      <c r="R303" s="343">
        <v>0</v>
      </c>
      <c r="S303" s="343">
        <v>0</v>
      </c>
      <c r="T303" s="343">
        <v>0</v>
      </c>
      <c r="U303" s="343">
        <v>0</v>
      </c>
      <c r="V303" s="343">
        <v>4645</v>
      </c>
      <c r="W303" s="343">
        <v>0</v>
      </c>
      <c r="X303" s="343">
        <v>47244</v>
      </c>
      <c r="Y303" s="343">
        <v>0</v>
      </c>
      <c r="Z303" s="343">
        <v>320</v>
      </c>
      <c r="AA303" s="343">
        <v>0</v>
      </c>
      <c r="AB303" s="343">
        <v>0</v>
      </c>
      <c r="AC303" s="343">
        <v>0</v>
      </c>
      <c r="AD303" s="343">
        <v>0</v>
      </c>
      <c r="AE303" s="343">
        <v>0</v>
      </c>
      <c r="AF303" s="343">
        <v>0</v>
      </c>
      <c r="AG303" s="343">
        <v>0</v>
      </c>
      <c r="AH303" s="343">
        <v>320</v>
      </c>
      <c r="AI303" s="343">
        <v>0</v>
      </c>
      <c r="AJ303" s="343">
        <v>0</v>
      </c>
      <c r="AK303" s="343">
        <v>0</v>
      </c>
      <c r="AL303" s="342" t="s">
        <v>1490</v>
      </c>
      <c r="AM303" s="342" t="s">
        <v>2464</v>
      </c>
      <c r="AN303" s="342" t="s">
        <v>2464</v>
      </c>
    </row>
    <row r="304" spans="1:40" ht="15.6">
      <c r="A304" s="342" t="s">
        <v>1531</v>
      </c>
      <c r="B304" s="343">
        <v>85</v>
      </c>
      <c r="C304" s="343">
        <v>0</v>
      </c>
      <c r="D304" s="343">
        <v>17374</v>
      </c>
      <c r="E304" s="343">
        <v>0</v>
      </c>
      <c r="F304" s="343">
        <v>1866</v>
      </c>
      <c r="G304" s="343">
        <v>0</v>
      </c>
      <c r="H304" s="343">
        <v>0</v>
      </c>
      <c r="I304" s="343">
        <v>0</v>
      </c>
      <c r="J304" s="343">
        <v>19325</v>
      </c>
      <c r="K304" s="343">
        <v>0</v>
      </c>
      <c r="L304" s="343">
        <v>2207</v>
      </c>
      <c r="M304" s="343">
        <v>0</v>
      </c>
      <c r="N304" s="343">
        <v>2207</v>
      </c>
      <c r="O304" s="343">
        <v>0</v>
      </c>
      <c r="P304" s="343">
        <v>0</v>
      </c>
      <c r="Q304" s="343">
        <v>0</v>
      </c>
      <c r="R304" s="343">
        <v>0</v>
      </c>
      <c r="S304" s="343">
        <v>0</v>
      </c>
      <c r="T304" s="343">
        <v>0</v>
      </c>
      <c r="U304" s="343">
        <v>0</v>
      </c>
      <c r="V304" s="343">
        <v>2207</v>
      </c>
      <c r="W304" s="343">
        <v>0</v>
      </c>
      <c r="X304" s="343">
        <v>21532</v>
      </c>
      <c r="Y304" s="343">
        <v>0</v>
      </c>
      <c r="Z304" s="343">
        <v>385</v>
      </c>
      <c r="AA304" s="343">
        <v>0</v>
      </c>
      <c r="AB304" s="343">
        <v>0</v>
      </c>
      <c r="AC304" s="343">
        <v>0</v>
      </c>
      <c r="AD304" s="343">
        <v>0</v>
      </c>
      <c r="AE304" s="343">
        <v>0</v>
      </c>
      <c r="AF304" s="343">
        <v>0</v>
      </c>
      <c r="AG304" s="343">
        <v>0</v>
      </c>
      <c r="AH304" s="343">
        <v>385</v>
      </c>
      <c r="AI304" s="343">
        <v>0</v>
      </c>
      <c r="AJ304" s="343">
        <v>0</v>
      </c>
      <c r="AK304" s="343">
        <v>0</v>
      </c>
      <c r="AL304" s="342" t="s">
        <v>1529</v>
      </c>
      <c r="AM304" s="342" t="s">
        <v>2464</v>
      </c>
      <c r="AN304" s="342" t="s">
        <v>2464</v>
      </c>
    </row>
    <row r="305" spans="1:40" ht="15.6">
      <c r="A305" s="342" t="s">
        <v>1564</v>
      </c>
      <c r="B305" s="343">
        <v>205</v>
      </c>
      <c r="C305" s="343">
        <v>0</v>
      </c>
      <c r="D305" s="343">
        <v>19445</v>
      </c>
      <c r="E305" s="343">
        <v>0</v>
      </c>
      <c r="F305" s="343">
        <v>1746</v>
      </c>
      <c r="G305" s="343">
        <v>0</v>
      </c>
      <c r="H305" s="343">
        <v>0</v>
      </c>
      <c r="I305" s="343">
        <v>0</v>
      </c>
      <c r="J305" s="343">
        <v>21396</v>
      </c>
      <c r="K305" s="343">
        <v>0</v>
      </c>
      <c r="L305" s="343">
        <v>12343</v>
      </c>
      <c r="M305" s="343">
        <v>0</v>
      </c>
      <c r="N305" s="343">
        <v>12325</v>
      </c>
      <c r="O305" s="343">
        <v>0</v>
      </c>
      <c r="P305" s="343">
        <v>0</v>
      </c>
      <c r="Q305" s="343">
        <v>0</v>
      </c>
      <c r="R305" s="343">
        <v>0</v>
      </c>
      <c r="S305" s="343">
        <v>0</v>
      </c>
      <c r="T305" s="343">
        <v>0</v>
      </c>
      <c r="U305" s="343">
        <v>0</v>
      </c>
      <c r="V305" s="343">
        <v>12343</v>
      </c>
      <c r="W305" s="343">
        <v>0</v>
      </c>
      <c r="X305" s="343">
        <v>33739</v>
      </c>
      <c r="Y305" s="343">
        <v>0</v>
      </c>
      <c r="Z305" s="343">
        <v>7701</v>
      </c>
      <c r="AA305" s="343">
        <v>0</v>
      </c>
      <c r="AB305" s="343">
        <v>0</v>
      </c>
      <c r="AC305" s="343">
        <v>0</v>
      </c>
      <c r="AD305" s="343">
        <v>0</v>
      </c>
      <c r="AE305" s="343">
        <v>0</v>
      </c>
      <c r="AF305" s="343">
        <v>0</v>
      </c>
      <c r="AG305" s="343">
        <v>0</v>
      </c>
      <c r="AH305" s="343">
        <v>7701</v>
      </c>
      <c r="AI305" s="343">
        <v>0</v>
      </c>
      <c r="AJ305" s="343">
        <v>7263</v>
      </c>
      <c r="AK305" s="343">
        <v>0</v>
      </c>
      <c r="AL305" s="342" t="s">
        <v>1562</v>
      </c>
      <c r="AM305" s="342" t="s">
        <v>2464</v>
      </c>
      <c r="AN305" s="342" t="s">
        <v>2464</v>
      </c>
    </row>
    <row r="306" spans="1:40" ht="15.6">
      <c r="A306" s="342" t="s">
        <v>1606</v>
      </c>
      <c r="B306" s="343">
        <v>4495</v>
      </c>
      <c r="C306" s="343">
        <v>0</v>
      </c>
      <c r="D306" s="343">
        <v>46581</v>
      </c>
      <c r="E306" s="343">
        <v>0</v>
      </c>
      <c r="F306" s="343">
        <v>2010</v>
      </c>
      <c r="G306" s="343">
        <v>0</v>
      </c>
      <c r="H306" s="343">
        <v>48</v>
      </c>
      <c r="I306" s="343">
        <v>0</v>
      </c>
      <c r="J306" s="343">
        <v>53134</v>
      </c>
      <c r="K306" s="343">
        <v>0</v>
      </c>
      <c r="L306" s="343">
        <v>0</v>
      </c>
      <c r="M306" s="343">
        <v>0</v>
      </c>
      <c r="N306" s="343">
        <v>0</v>
      </c>
      <c r="O306" s="343">
        <v>0</v>
      </c>
      <c r="P306" s="343">
        <v>1278</v>
      </c>
      <c r="Q306" s="343">
        <v>0</v>
      </c>
      <c r="R306" s="343">
        <v>0</v>
      </c>
      <c r="S306" s="343">
        <v>0</v>
      </c>
      <c r="T306" s="343">
        <v>0</v>
      </c>
      <c r="U306" s="343">
        <v>0</v>
      </c>
      <c r="V306" s="343">
        <v>1278</v>
      </c>
      <c r="W306" s="343">
        <v>0</v>
      </c>
      <c r="X306" s="343">
        <v>54412</v>
      </c>
      <c r="Y306" s="343">
        <v>0</v>
      </c>
      <c r="Z306" s="343">
        <v>20961</v>
      </c>
      <c r="AA306" s="343">
        <v>0</v>
      </c>
      <c r="AB306" s="343">
        <v>0</v>
      </c>
      <c r="AC306" s="343">
        <v>0</v>
      </c>
      <c r="AD306" s="343">
        <v>0</v>
      </c>
      <c r="AE306" s="343">
        <v>0</v>
      </c>
      <c r="AF306" s="343">
        <v>0</v>
      </c>
      <c r="AG306" s="343">
        <v>0</v>
      </c>
      <c r="AH306" s="343">
        <v>20961</v>
      </c>
      <c r="AI306" s="343">
        <v>0</v>
      </c>
      <c r="AJ306" s="343">
        <v>0</v>
      </c>
      <c r="AK306" s="343">
        <v>0</v>
      </c>
      <c r="AL306" s="342" t="s">
        <v>1604</v>
      </c>
      <c r="AM306" s="342" t="s">
        <v>2464</v>
      </c>
      <c r="AN306" s="342" t="s">
        <v>2464</v>
      </c>
    </row>
    <row r="307" spans="1:40" ht="15.6">
      <c r="A307" s="342" t="s">
        <v>1657</v>
      </c>
      <c r="B307" s="343">
        <v>0</v>
      </c>
      <c r="C307" s="343">
        <v>0</v>
      </c>
      <c r="D307" s="343">
        <v>32385</v>
      </c>
      <c r="E307" s="343">
        <v>0</v>
      </c>
      <c r="F307" s="343">
        <v>263</v>
      </c>
      <c r="G307" s="343">
        <v>0</v>
      </c>
      <c r="H307" s="343">
        <v>0</v>
      </c>
      <c r="I307" s="343">
        <v>0</v>
      </c>
      <c r="J307" s="343">
        <v>32648</v>
      </c>
      <c r="K307" s="343">
        <v>0</v>
      </c>
      <c r="L307" s="343">
        <v>688</v>
      </c>
      <c r="M307" s="343">
        <v>0</v>
      </c>
      <c r="N307" s="343">
        <v>386</v>
      </c>
      <c r="O307" s="343">
        <v>0</v>
      </c>
      <c r="P307" s="343">
        <v>2864</v>
      </c>
      <c r="Q307" s="343">
        <v>0</v>
      </c>
      <c r="R307" s="343">
        <v>0</v>
      </c>
      <c r="S307" s="343">
        <v>0</v>
      </c>
      <c r="T307" s="343">
        <v>0</v>
      </c>
      <c r="U307" s="343">
        <v>0</v>
      </c>
      <c r="V307" s="343">
        <v>3552</v>
      </c>
      <c r="W307" s="343">
        <v>0</v>
      </c>
      <c r="X307" s="343">
        <v>36200</v>
      </c>
      <c r="Y307" s="343">
        <v>0</v>
      </c>
      <c r="Z307" s="343">
        <v>4493</v>
      </c>
      <c r="AA307" s="343">
        <v>0</v>
      </c>
      <c r="AB307" s="343">
        <v>0</v>
      </c>
      <c r="AC307" s="343">
        <v>0</v>
      </c>
      <c r="AD307" s="343">
        <v>270</v>
      </c>
      <c r="AE307" s="343">
        <v>0</v>
      </c>
      <c r="AF307" s="343">
        <v>0</v>
      </c>
      <c r="AG307" s="343">
        <v>0</v>
      </c>
      <c r="AH307" s="343">
        <v>4763</v>
      </c>
      <c r="AI307" s="343">
        <v>0</v>
      </c>
      <c r="AJ307" s="343">
        <v>0</v>
      </c>
      <c r="AK307" s="343">
        <v>0</v>
      </c>
      <c r="AL307" s="342" t="s">
        <v>1655</v>
      </c>
      <c r="AM307" s="342" t="s">
        <v>2464</v>
      </c>
      <c r="AN307" s="342" t="s">
        <v>2464</v>
      </c>
    </row>
    <row r="308" spans="1:40" ht="15.6">
      <c r="A308" s="342" t="s">
        <v>1687</v>
      </c>
      <c r="B308" s="343">
        <v>492</v>
      </c>
      <c r="C308" s="343">
        <v>0</v>
      </c>
      <c r="D308" s="343">
        <v>23796</v>
      </c>
      <c r="E308" s="343">
        <v>0</v>
      </c>
      <c r="F308" s="343">
        <v>1043</v>
      </c>
      <c r="G308" s="343">
        <v>0</v>
      </c>
      <c r="H308" s="343">
        <v>500</v>
      </c>
      <c r="I308" s="343">
        <v>0</v>
      </c>
      <c r="J308" s="343">
        <v>25831</v>
      </c>
      <c r="K308" s="343">
        <v>0</v>
      </c>
      <c r="L308" s="343">
        <v>0</v>
      </c>
      <c r="M308" s="343">
        <v>0</v>
      </c>
      <c r="N308" s="343">
        <v>0</v>
      </c>
      <c r="O308" s="343">
        <v>0</v>
      </c>
      <c r="P308" s="343">
        <v>0</v>
      </c>
      <c r="Q308" s="343">
        <v>0</v>
      </c>
      <c r="R308" s="343">
        <v>0</v>
      </c>
      <c r="S308" s="343">
        <v>0</v>
      </c>
      <c r="T308" s="343">
        <v>0</v>
      </c>
      <c r="U308" s="343">
        <v>0</v>
      </c>
      <c r="V308" s="343">
        <v>0</v>
      </c>
      <c r="W308" s="343">
        <v>0</v>
      </c>
      <c r="X308" s="343">
        <v>25831</v>
      </c>
      <c r="Y308" s="343">
        <v>0</v>
      </c>
      <c r="Z308" s="343">
        <v>102</v>
      </c>
      <c r="AA308" s="343">
        <v>0</v>
      </c>
      <c r="AB308" s="343">
        <v>0</v>
      </c>
      <c r="AC308" s="343">
        <v>0</v>
      </c>
      <c r="AD308" s="343">
        <v>0</v>
      </c>
      <c r="AE308" s="343">
        <v>0</v>
      </c>
      <c r="AF308" s="343">
        <v>0</v>
      </c>
      <c r="AG308" s="343">
        <v>0</v>
      </c>
      <c r="AH308" s="343">
        <v>102</v>
      </c>
      <c r="AI308" s="343">
        <v>0</v>
      </c>
      <c r="AJ308" s="343">
        <v>0</v>
      </c>
      <c r="AK308" s="343">
        <v>0</v>
      </c>
      <c r="AL308" s="342" t="s">
        <v>1685</v>
      </c>
      <c r="AM308" s="342" t="s">
        <v>2464</v>
      </c>
      <c r="AN308" s="342" t="s">
        <v>2464</v>
      </c>
    </row>
    <row r="309" spans="1:40" ht="15.6">
      <c r="A309" s="342" t="s">
        <v>1707</v>
      </c>
      <c r="B309" s="343">
        <v>28</v>
      </c>
      <c r="C309" s="343">
        <v>0</v>
      </c>
      <c r="D309" s="343">
        <v>17480</v>
      </c>
      <c r="E309" s="343">
        <v>0</v>
      </c>
      <c r="F309" s="343">
        <v>614</v>
      </c>
      <c r="G309" s="343">
        <v>0</v>
      </c>
      <c r="H309" s="343">
        <v>0</v>
      </c>
      <c r="I309" s="343">
        <v>0</v>
      </c>
      <c r="J309" s="343">
        <v>18122</v>
      </c>
      <c r="K309" s="343">
        <v>0</v>
      </c>
      <c r="L309" s="343">
        <v>4479</v>
      </c>
      <c r="M309" s="343">
        <v>0</v>
      </c>
      <c r="N309" s="343">
        <v>4447</v>
      </c>
      <c r="O309" s="343">
        <v>0</v>
      </c>
      <c r="P309" s="343">
        <v>0</v>
      </c>
      <c r="Q309" s="343">
        <v>0</v>
      </c>
      <c r="R309" s="343">
        <v>0</v>
      </c>
      <c r="S309" s="343">
        <v>0</v>
      </c>
      <c r="T309" s="343">
        <v>0</v>
      </c>
      <c r="U309" s="343">
        <v>0</v>
      </c>
      <c r="V309" s="343">
        <v>4479</v>
      </c>
      <c r="W309" s="343">
        <v>0</v>
      </c>
      <c r="X309" s="343">
        <v>22601</v>
      </c>
      <c r="Y309" s="343">
        <v>0</v>
      </c>
      <c r="Z309" s="343">
        <v>459</v>
      </c>
      <c r="AA309" s="343">
        <v>0</v>
      </c>
      <c r="AB309" s="343">
        <v>0</v>
      </c>
      <c r="AC309" s="343">
        <v>0</v>
      </c>
      <c r="AD309" s="343">
        <v>0</v>
      </c>
      <c r="AE309" s="343">
        <v>0</v>
      </c>
      <c r="AF309" s="343">
        <v>0</v>
      </c>
      <c r="AG309" s="343">
        <v>0</v>
      </c>
      <c r="AH309" s="343">
        <v>459</v>
      </c>
      <c r="AI309" s="343">
        <v>0</v>
      </c>
      <c r="AJ309" s="343">
        <v>0</v>
      </c>
      <c r="AK309" s="343">
        <v>0</v>
      </c>
      <c r="AL309" s="342" t="s">
        <v>1705</v>
      </c>
      <c r="AM309" s="342" t="s">
        <v>2464</v>
      </c>
      <c r="AN309" s="342" t="s">
        <v>2464</v>
      </c>
    </row>
    <row r="310" spans="1:40" ht="15.6">
      <c r="A310" s="342" t="s">
        <v>1728</v>
      </c>
      <c r="B310" s="343">
        <v>107</v>
      </c>
      <c r="C310" s="343">
        <v>0</v>
      </c>
      <c r="D310" s="343">
        <v>32157</v>
      </c>
      <c r="E310" s="343">
        <v>0</v>
      </c>
      <c r="F310" s="343">
        <v>946</v>
      </c>
      <c r="G310" s="343">
        <v>0</v>
      </c>
      <c r="H310" s="343">
        <v>0</v>
      </c>
      <c r="I310" s="343">
        <v>0</v>
      </c>
      <c r="J310" s="343">
        <v>33210</v>
      </c>
      <c r="K310" s="343">
        <v>0</v>
      </c>
      <c r="L310" s="343">
        <v>6976</v>
      </c>
      <c r="M310" s="343">
        <v>0</v>
      </c>
      <c r="N310" s="343">
        <v>6976</v>
      </c>
      <c r="O310" s="343">
        <v>0</v>
      </c>
      <c r="P310" s="343">
        <v>0</v>
      </c>
      <c r="Q310" s="343">
        <v>0</v>
      </c>
      <c r="R310" s="343">
        <v>0</v>
      </c>
      <c r="S310" s="343">
        <v>0</v>
      </c>
      <c r="T310" s="343">
        <v>0</v>
      </c>
      <c r="U310" s="343">
        <v>0</v>
      </c>
      <c r="V310" s="343">
        <v>6976</v>
      </c>
      <c r="W310" s="343">
        <v>0</v>
      </c>
      <c r="X310" s="343">
        <v>40186</v>
      </c>
      <c r="Y310" s="343">
        <v>0</v>
      </c>
      <c r="Z310" s="343">
        <v>0</v>
      </c>
      <c r="AA310" s="343">
        <v>0</v>
      </c>
      <c r="AB310" s="343">
        <v>0</v>
      </c>
      <c r="AC310" s="343">
        <v>0</v>
      </c>
      <c r="AD310" s="343">
        <v>0</v>
      </c>
      <c r="AE310" s="343">
        <v>0</v>
      </c>
      <c r="AF310" s="343">
        <v>0</v>
      </c>
      <c r="AG310" s="343">
        <v>0</v>
      </c>
      <c r="AH310" s="343">
        <v>0</v>
      </c>
      <c r="AI310" s="343">
        <v>0</v>
      </c>
      <c r="AJ310" s="343">
        <v>0</v>
      </c>
      <c r="AK310" s="343">
        <v>0</v>
      </c>
      <c r="AL310" s="342" t="s">
        <v>1726</v>
      </c>
      <c r="AM310" s="342" t="s">
        <v>2464</v>
      </c>
      <c r="AN310" s="342" t="s">
        <v>2464</v>
      </c>
    </row>
    <row r="311" spans="1:40" ht="15.6">
      <c r="A311" s="342" t="s">
        <v>1812</v>
      </c>
      <c r="B311" s="343">
        <v>841</v>
      </c>
      <c r="C311" s="343">
        <v>0</v>
      </c>
      <c r="D311" s="343">
        <v>33762</v>
      </c>
      <c r="E311" s="343">
        <v>0</v>
      </c>
      <c r="F311" s="343">
        <v>1118</v>
      </c>
      <c r="G311" s="343">
        <v>0</v>
      </c>
      <c r="H311" s="343">
        <v>277</v>
      </c>
      <c r="I311" s="343">
        <v>0</v>
      </c>
      <c r="J311" s="343">
        <v>35998</v>
      </c>
      <c r="K311" s="343">
        <v>0</v>
      </c>
      <c r="L311" s="343">
        <v>10983</v>
      </c>
      <c r="M311" s="343">
        <v>0</v>
      </c>
      <c r="N311" s="343">
        <v>0</v>
      </c>
      <c r="O311" s="343">
        <v>0</v>
      </c>
      <c r="P311" s="343">
        <v>0</v>
      </c>
      <c r="Q311" s="343">
        <v>0</v>
      </c>
      <c r="R311" s="343">
        <v>0</v>
      </c>
      <c r="S311" s="343">
        <v>0</v>
      </c>
      <c r="T311" s="343">
        <v>0</v>
      </c>
      <c r="U311" s="343">
        <v>0</v>
      </c>
      <c r="V311" s="343">
        <v>10983</v>
      </c>
      <c r="W311" s="343">
        <v>0</v>
      </c>
      <c r="X311" s="343">
        <v>46981</v>
      </c>
      <c r="Y311" s="343">
        <v>0</v>
      </c>
      <c r="Z311" s="343">
        <v>603</v>
      </c>
      <c r="AA311" s="343">
        <v>0</v>
      </c>
      <c r="AB311" s="343">
        <v>0</v>
      </c>
      <c r="AC311" s="343">
        <v>0</v>
      </c>
      <c r="AD311" s="343">
        <v>711</v>
      </c>
      <c r="AE311" s="343">
        <v>0</v>
      </c>
      <c r="AF311" s="343">
        <v>0</v>
      </c>
      <c r="AG311" s="343">
        <v>0</v>
      </c>
      <c r="AH311" s="343">
        <v>1314</v>
      </c>
      <c r="AI311" s="343">
        <v>0</v>
      </c>
      <c r="AJ311" s="343">
        <v>0</v>
      </c>
      <c r="AK311" s="343">
        <v>0</v>
      </c>
      <c r="AL311" s="342" t="s">
        <v>1810</v>
      </c>
      <c r="AM311" s="342" t="s">
        <v>2464</v>
      </c>
      <c r="AN311" s="342" t="s">
        <v>2464</v>
      </c>
    </row>
    <row r="312" spans="1:40" ht="15.6">
      <c r="A312" s="342" t="s">
        <v>1896</v>
      </c>
      <c r="B312" s="343">
        <v>0</v>
      </c>
      <c r="C312" s="343">
        <v>0</v>
      </c>
      <c r="D312" s="343">
        <v>9802</v>
      </c>
      <c r="E312" s="343">
        <v>0</v>
      </c>
      <c r="F312" s="343">
        <v>287</v>
      </c>
      <c r="G312" s="343">
        <v>0</v>
      </c>
      <c r="H312" s="343">
        <v>133</v>
      </c>
      <c r="I312" s="343">
        <v>0</v>
      </c>
      <c r="J312" s="343">
        <v>10222</v>
      </c>
      <c r="K312" s="343">
        <v>0</v>
      </c>
      <c r="L312" s="343">
        <v>773</v>
      </c>
      <c r="M312" s="343">
        <v>0</v>
      </c>
      <c r="N312" s="343">
        <v>0</v>
      </c>
      <c r="O312" s="343">
        <v>0</v>
      </c>
      <c r="P312" s="343">
        <v>0</v>
      </c>
      <c r="Q312" s="343">
        <v>0</v>
      </c>
      <c r="R312" s="343">
        <v>0</v>
      </c>
      <c r="S312" s="343">
        <v>0</v>
      </c>
      <c r="T312" s="343">
        <v>0</v>
      </c>
      <c r="U312" s="343">
        <v>0</v>
      </c>
      <c r="V312" s="343">
        <v>773</v>
      </c>
      <c r="W312" s="343">
        <v>0</v>
      </c>
      <c r="X312" s="343">
        <v>10995</v>
      </c>
      <c r="Y312" s="343">
        <v>0</v>
      </c>
      <c r="Z312" s="343">
        <v>0</v>
      </c>
      <c r="AA312" s="343">
        <v>0</v>
      </c>
      <c r="AB312" s="343">
        <v>0</v>
      </c>
      <c r="AC312" s="343">
        <v>0</v>
      </c>
      <c r="AD312" s="343">
        <v>0</v>
      </c>
      <c r="AE312" s="343">
        <v>0</v>
      </c>
      <c r="AF312" s="343">
        <v>0</v>
      </c>
      <c r="AG312" s="343">
        <v>0</v>
      </c>
      <c r="AH312" s="343">
        <v>0</v>
      </c>
      <c r="AI312" s="343">
        <v>0</v>
      </c>
      <c r="AJ312" s="343">
        <v>0</v>
      </c>
      <c r="AK312" s="343">
        <v>0</v>
      </c>
      <c r="AL312" s="342" t="s">
        <v>1894</v>
      </c>
      <c r="AM312" s="342" t="s">
        <v>2464</v>
      </c>
      <c r="AN312" s="342" t="s">
        <v>2464</v>
      </c>
    </row>
    <row r="313" spans="1:40" ht="15.6">
      <c r="A313" s="342" t="s">
        <v>1917</v>
      </c>
      <c r="B313" s="343">
        <v>1004</v>
      </c>
      <c r="C313" s="343">
        <v>0</v>
      </c>
      <c r="D313" s="343">
        <v>27965</v>
      </c>
      <c r="E313" s="343">
        <v>0</v>
      </c>
      <c r="F313" s="343">
        <v>450</v>
      </c>
      <c r="G313" s="343">
        <v>0</v>
      </c>
      <c r="H313" s="343">
        <v>0</v>
      </c>
      <c r="I313" s="343">
        <v>0</v>
      </c>
      <c r="J313" s="343">
        <v>29419</v>
      </c>
      <c r="K313" s="343">
        <v>0</v>
      </c>
      <c r="L313" s="343">
        <v>13386</v>
      </c>
      <c r="M313" s="343">
        <v>0</v>
      </c>
      <c r="N313" s="343">
        <v>6659</v>
      </c>
      <c r="O313" s="343">
        <v>0</v>
      </c>
      <c r="P313" s="343">
        <v>0</v>
      </c>
      <c r="Q313" s="343">
        <v>0</v>
      </c>
      <c r="R313" s="343">
        <v>0</v>
      </c>
      <c r="S313" s="343">
        <v>0</v>
      </c>
      <c r="T313" s="343">
        <v>0</v>
      </c>
      <c r="U313" s="343">
        <v>0</v>
      </c>
      <c r="V313" s="343">
        <v>13386</v>
      </c>
      <c r="W313" s="343">
        <v>0</v>
      </c>
      <c r="X313" s="343">
        <v>42805</v>
      </c>
      <c r="Y313" s="343">
        <v>0</v>
      </c>
      <c r="Z313" s="343">
        <v>1436</v>
      </c>
      <c r="AA313" s="343">
        <v>0</v>
      </c>
      <c r="AB313" s="343">
        <v>0</v>
      </c>
      <c r="AC313" s="343">
        <v>0</v>
      </c>
      <c r="AD313" s="343">
        <v>0</v>
      </c>
      <c r="AE313" s="343">
        <v>0</v>
      </c>
      <c r="AF313" s="343">
        <v>0</v>
      </c>
      <c r="AG313" s="343">
        <v>0</v>
      </c>
      <c r="AH313" s="343">
        <v>1436</v>
      </c>
      <c r="AI313" s="343">
        <v>0</v>
      </c>
      <c r="AJ313" s="343">
        <v>0</v>
      </c>
      <c r="AK313" s="343">
        <v>0</v>
      </c>
      <c r="AL313" s="342" t="s">
        <v>1915</v>
      </c>
      <c r="AM313" s="342" t="s">
        <v>2464</v>
      </c>
      <c r="AN313" s="342" t="s">
        <v>2464</v>
      </c>
    </row>
    <row r="314" spans="1:40" ht="15.6">
      <c r="A314" s="342" t="s">
        <v>2085</v>
      </c>
      <c r="B314" s="343">
        <v>0</v>
      </c>
      <c r="C314" s="343">
        <v>0</v>
      </c>
      <c r="D314" s="343">
        <v>14210</v>
      </c>
      <c r="E314" s="343">
        <v>0</v>
      </c>
      <c r="F314" s="343">
        <v>0</v>
      </c>
      <c r="G314" s="343">
        <v>0</v>
      </c>
      <c r="H314" s="343">
        <v>0</v>
      </c>
      <c r="I314" s="343">
        <v>0</v>
      </c>
      <c r="J314" s="343">
        <v>14210</v>
      </c>
      <c r="K314" s="343">
        <v>0</v>
      </c>
      <c r="L314" s="343">
        <v>0</v>
      </c>
      <c r="M314" s="343">
        <v>0</v>
      </c>
      <c r="N314" s="343">
        <v>0</v>
      </c>
      <c r="O314" s="343">
        <v>0</v>
      </c>
      <c r="P314" s="343">
        <v>0</v>
      </c>
      <c r="Q314" s="343">
        <v>0</v>
      </c>
      <c r="R314" s="343">
        <v>0</v>
      </c>
      <c r="S314" s="343">
        <v>0</v>
      </c>
      <c r="T314" s="343">
        <v>0</v>
      </c>
      <c r="U314" s="343">
        <v>0</v>
      </c>
      <c r="V314" s="343">
        <v>0</v>
      </c>
      <c r="W314" s="343">
        <v>0</v>
      </c>
      <c r="X314" s="343">
        <v>14210</v>
      </c>
      <c r="Y314" s="343">
        <v>0</v>
      </c>
      <c r="Z314" s="343">
        <v>2844</v>
      </c>
      <c r="AA314" s="343">
        <v>0</v>
      </c>
      <c r="AB314" s="343">
        <v>0</v>
      </c>
      <c r="AC314" s="343">
        <v>0</v>
      </c>
      <c r="AD314" s="343">
        <v>0</v>
      </c>
      <c r="AE314" s="343">
        <v>0</v>
      </c>
      <c r="AF314" s="343">
        <v>0</v>
      </c>
      <c r="AG314" s="343">
        <v>0</v>
      </c>
      <c r="AH314" s="343">
        <v>2844</v>
      </c>
      <c r="AI314" s="343">
        <v>0</v>
      </c>
      <c r="AJ314" s="343">
        <v>0</v>
      </c>
      <c r="AK314" s="343">
        <v>0</v>
      </c>
      <c r="AL314" s="342" t="s">
        <v>2083</v>
      </c>
      <c r="AM314" s="342" t="s">
        <v>2464</v>
      </c>
      <c r="AN314" s="342" t="s">
        <v>2464</v>
      </c>
    </row>
    <row r="315" spans="1:40" ht="15.6">
      <c r="A315" s="342" t="s">
        <v>2115</v>
      </c>
      <c r="B315" s="343">
        <v>783</v>
      </c>
      <c r="C315" s="343">
        <v>0</v>
      </c>
      <c r="D315" s="343">
        <v>28266</v>
      </c>
      <c r="E315" s="343">
        <v>0</v>
      </c>
      <c r="F315" s="343">
        <v>1548</v>
      </c>
      <c r="G315" s="343">
        <v>0</v>
      </c>
      <c r="H315" s="343">
        <v>153</v>
      </c>
      <c r="I315" s="343">
        <v>0</v>
      </c>
      <c r="J315" s="343">
        <v>30750</v>
      </c>
      <c r="K315" s="343">
        <v>0</v>
      </c>
      <c r="L315" s="343">
        <v>3223</v>
      </c>
      <c r="M315" s="343">
        <v>0</v>
      </c>
      <c r="N315" s="343">
        <v>2826</v>
      </c>
      <c r="O315" s="343">
        <v>0</v>
      </c>
      <c r="P315" s="343">
        <v>0</v>
      </c>
      <c r="Q315" s="343">
        <v>0</v>
      </c>
      <c r="R315" s="343">
        <v>0</v>
      </c>
      <c r="S315" s="343">
        <v>0</v>
      </c>
      <c r="T315" s="343">
        <v>0</v>
      </c>
      <c r="U315" s="343">
        <v>0</v>
      </c>
      <c r="V315" s="343">
        <v>3223</v>
      </c>
      <c r="W315" s="343">
        <v>0</v>
      </c>
      <c r="X315" s="343">
        <v>33973</v>
      </c>
      <c r="Y315" s="343">
        <v>0</v>
      </c>
      <c r="Z315" s="343">
        <v>465</v>
      </c>
      <c r="AA315" s="343">
        <v>0</v>
      </c>
      <c r="AB315" s="343">
        <v>0</v>
      </c>
      <c r="AC315" s="343">
        <v>0</v>
      </c>
      <c r="AD315" s="343">
        <v>0</v>
      </c>
      <c r="AE315" s="343">
        <v>0</v>
      </c>
      <c r="AF315" s="343">
        <v>0</v>
      </c>
      <c r="AG315" s="343">
        <v>0</v>
      </c>
      <c r="AH315" s="343">
        <v>465</v>
      </c>
      <c r="AI315" s="343">
        <v>0</v>
      </c>
      <c r="AJ315" s="343">
        <v>0</v>
      </c>
      <c r="AK315" s="343">
        <v>0</v>
      </c>
      <c r="AL315" s="342" t="s">
        <v>2113</v>
      </c>
      <c r="AM315" s="342" t="s">
        <v>2464</v>
      </c>
      <c r="AN315" s="342" t="s">
        <v>2464</v>
      </c>
    </row>
    <row r="316" spans="1:40" ht="15.6">
      <c r="A316" s="342" t="s">
        <v>2124</v>
      </c>
      <c r="B316" s="343">
        <v>0</v>
      </c>
      <c r="C316" s="343">
        <v>0</v>
      </c>
      <c r="D316" s="343">
        <v>49641</v>
      </c>
      <c r="E316" s="343">
        <v>0</v>
      </c>
      <c r="F316" s="343">
        <v>1807</v>
      </c>
      <c r="G316" s="343">
        <v>0</v>
      </c>
      <c r="H316" s="343">
        <v>-2932</v>
      </c>
      <c r="I316" s="343">
        <v>0</v>
      </c>
      <c r="J316" s="343">
        <v>48516</v>
      </c>
      <c r="K316" s="343">
        <v>0</v>
      </c>
      <c r="L316" s="343">
        <v>669</v>
      </c>
      <c r="M316" s="343">
        <v>0</v>
      </c>
      <c r="N316" s="343">
        <v>0</v>
      </c>
      <c r="O316" s="343">
        <v>0</v>
      </c>
      <c r="P316" s="343">
        <v>0</v>
      </c>
      <c r="Q316" s="343">
        <v>0</v>
      </c>
      <c r="R316" s="343">
        <v>0</v>
      </c>
      <c r="S316" s="343">
        <v>0</v>
      </c>
      <c r="T316" s="343">
        <v>0</v>
      </c>
      <c r="U316" s="343">
        <v>0</v>
      </c>
      <c r="V316" s="343">
        <v>669</v>
      </c>
      <c r="W316" s="343">
        <v>0</v>
      </c>
      <c r="X316" s="343">
        <v>49185</v>
      </c>
      <c r="Y316" s="343">
        <v>0</v>
      </c>
      <c r="Z316" s="343">
        <v>3200</v>
      </c>
      <c r="AA316" s="343">
        <v>0</v>
      </c>
      <c r="AB316" s="343">
        <v>0</v>
      </c>
      <c r="AC316" s="343">
        <v>0</v>
      </c>
      <c r="AD316" s="343">
        <v>0</v>
      </c>
      <c r="AE316" s="343">
        <v>0</v>
      </c>
      <c r="AF316" s="343">
        <v>0</v>
      </c>
      <c r="AG316" s="343">
        <v>0</v>
      </c>
      <c r="AH316" s="343">
        <v>3200</v>
      </c>
      <c r="AI316" s="343">
        <v>0</v>
      </c>
      <c r="AJ316" s="343">
        <v>0</v>
      </c>
      <c r="AK316" s="343">
        <v>0</v>
      </c>
      <c r="AL316" s="342" t="s">
        <v>2122</v>
      </c>
      <c r="AM316" s="342" t="s">
        <v>2464</v>
      </c>
      <c r="AN316" s="342" t="s">
        <v>2464</v>
      </c>
    </row>
    <row r="317" spans="1:40" ht="15.6">
      <c r="A317" s="342" t="s">
        <v>2232</v>
      </c>
      <c r="B317" s="343">
        <v>378</v>
      </c>
      <c r="C317" s="343">
        <v>0</v>
      </c>
      <c r="D317" s="343">
        <v>15434</v>
      </c>
      <c r="E317" s="343">
        <v>0</v>
      </c>
      <c r="F317" s="343">
        <v>620</v>
      </c>
      <c r="G317" s="343">
        <v>0</v>
      </c>
      <c r="H317" s="343">
        <v>23</v>
      </c>
      <c r="I317" s="343">
        <v>0</v>
      </c>
      <c r="J317" s="343">
        <v>16455</v>
      </c>
      <c r="K317" s="343">
        <v>0</v>
      </c>
      <c r="L317" s="343">
        <v>1304</v>
      </c>
      <c r="M317" s="343">
        <v>0</v>
      </c>
      <c r="N317" s="343">
        <v>0</v>
      </c>
      <c r="O317" s="343">
        <v>0</v>
      </c>
      <c r="P317" s="343">
        <v>2452</v>
      </c>
      <c r="Q317" s="343">
        <v>0</v>
      </c>
      <c r="R317" s="343">
        <v>0</v>
      </c>
      <c r="S317" s="343">
        <v>0</v>
      </c>
      <c r="T317" s="343">
        <v>0</v>
      </c>
      <c r="U317" s="343">
        <v>0</v>
      </c>
      <c r="V317" s="343">
        <v>3756</v>
      </c>
      <c r="W317" s="343">
        <v>0</v>
      </c>
      <c r="X317" s="343">
        <v>20211</v>
      </c>
      <c r="Y317" s="343">
        <v>0</v>
      </c>
      <c r="Z317" s="343">
        <v>60</v>
      </c>
      <c r="AA317" s="343">
        <v>0</v>
      </c>
      <c r="AB317" s="343">
        <v>0</v>
      </c>
      <c r="AC317" s="343">
        <v>0</v>
      </c>
      <c r="AD317" s="343">
        <v>0</v>
      </c>
      <c r="AE317" s="343">
        <v>0</v>
      </c>
      <c r="AF317" s="343">
        <v>0</v>
      </c>
      <c r="AG317" s="343">
        <v>0</v>
      </c>
      <c r="AH317" s="343">
        <v>60</v>
      </c>
      <c r="AI317" s="343">
        <v>0</v>
      </c>
      <c r="AJ317" s="343">
        <v>0</v>
      </c>
      <c r="AK317" s="343">
        <v>0</v>
      </c>
      <c r="AL317" s="342" t="s">
        <v>2230</v>
      </c>
      <c r="AM317" s="342" t="s">
        <v>2464</v>
      </c>
      <c r="AN317" s="342" t="s">
        <v>2464</v>
      </c>
    </row>
    <row r="318" spans="1:40" ht="15.6">
      <c r="A318" s="342" t="s">
        <v>2289</v>
      </c>
      <c r="B318" s="343">
        <v>4</v>
      </c>
      <c r="C318" s="343">
        <v>0</v>
      </c>
      <c r="D318" s="343">
        <v>13693</v>
      </c>
      <c r="E318" s="343">
        <v>0</v>
      </c>
      <c r="F318" s="343">
        <v>126</v>
      </c>
      <c r="G318" s="343">
        <v>0</v>
      </c>
      <c r="H318" s="343">
        <v>0</v>
      </c>
      <c r="I318" s="343">
        <v>0</v>
      </c>
      <c r="J318" s="343">
        <v>13823</v>
      </c>
      <c r="K318" s="343">
        <v>0</v>
      </c>
      <c r="L318" s="343">
        <v>0</v>
      </c>
      <c r="M318" s="343">
        <v>0</v>
      </c>
      <c r="N318" s="343">
        <v>0</v>
      </c>
      <c r="O318" s="343">
        <v>0</v>
      </c>
      <c r="P318" s="343">
        <v>0</v>
      </c>
      <c r="Q318" s="343">
        <v>0</v>
      </c>
      <c r="R318" s="343">
        <v>0</v>
      </c>
      <c r="S318" s="343">
        <v>0</v>
      </c>
      <c r="T318" s="343">
        <v>0</v>
      </c>
      <c r="U318" s="343">
        <v>0</v>
      </c>
      <c r="V318" s="343">
        <v>0</v>
      </c>
      <c r="W318" s="343">
        <v>0</v>
      </c>
      <c r="X318" s="343">
        <v>13823</v>
      </c>
      <c r="Y318" s="343">
        <v>0</v>
      </c>
      <c r="Z318" s="343">
        <v>3310</v>
      </c>
      <c r="AA318" s="343">
        <v>0</v>
      </c>
      <c r="AB318" s="343">
        <v>0</v>
      </c>
      <c r="AC318" s="343">
        <v>0</v>
      </c>
      <c r="AD318" s="343">
        <v>0</v>
      </c>
      <c r="AE318" s="343">
        <v>0</v>
      </c>
      <c r="AF318" s="343">
        <v>0</v>
      </c>
      <c r="AG318" s="343">
        <v>0</v>
      </c>
      <c r="AH318" s="343">
        <v>3310</v>
      </c>
      <c r="AI318" s="343">
        <v>0</v>
      </c>
      <c r="AJ318" s="343">
        <v>0</v>
      </c>
      <c r="AK318" s="343">
        <v>0</v>
      </c>
      <c r="AL318" s="342" t="s">
        <v>2287</v>
      </c>
      <c r="AM318" s="342" t="s">
        <v>2464</v>
      </c>
      <c r="AN318" s="342" t="s">
        <v>2464</v>
      </c>
    </row>
    <row r="319" spans="1:40" ht="15.6">
      <c r="A319" s="342" t="s">
        <v>2340</v>
      </c>
      <c r="B319" s="343">
        <v>1</v>
      </c>
      <c r="C319" s="343">
        <v>0</v>
      </c>
      <c r="D319" s="343">
        <v>17468</v>
      </c>
      <c r="E319" s="343">
        <v>0</v>
      </c>
      <c r="F319" s="343">
        <v>501</v>
      </c>
      <c r="G319" s="343">
        <v>0</v>
      </c>
      <c r="H319" s="343">
        <v>9</v>
      </c>
      <c r="I319" s="343">
        <v>0</v>
      </c>
      <c r="J319" s="343">
        <v>17979</v>
      </c>
      <c r="K319" s="343">
        <v>0</v>
      </c>
      <c r="L319" s="343">
        <v>2293</v>
      </c>
      <c r="M319" s="343">
        <v>0</v>
      </c>
      <c r="N319" s="343">
        <v>0</v>
      </c>
      <c r="O319" s="343">
        <v>0</v>
      </c>
      <c r="P319" s="343">
        <v>0</v>
      </c>
      <c r="Q319" s="343">
        <v>0</v>
      </c>
      <c r="R319" s="343">
        <v>0</v>
      </c>
      <c r="S319" s="343">
        <v>0</v>
      </c>
      <c r="T319" s="343">
        <v>0</v>
      </c>
      <c r="U319" s="343">
        <v>0</v>
      </c>
      <c r="V319" s="343">
        <v>2293</v>
      </c>
      <c r="W319" s="343">
        <v>0</v>
      </c>
      <c r="X319" s="343">
        <v>20272</v>
      </c>
      <c r="Y319" s="343">
        <v>0</v>
      </c>
      <c r="Z319" s="343">
        <v>733</v>
      </c>
      <c r="AA319" s="343">
        <v>0</v>
      </c>
      <c r="AB319" s="343">
        <v>0</v>
      </c>
      <c r="AC319" s="343">
        <v>0</v>
      </c>
      <c r="AD319" s="343">
        <v>0</v>
      </c>
      <c r="AE319" s="343">
        <v>0</v>
      </c>
      <c r="AF319" s="343">
        <v>0</v>
      </c>
      <c r="AG319" s="343">
        <v>0</v>
      </c>
      <c r="AH319" s="343">
        <v>733</v>
      </c>
      <c r="AI319" s="343">
        <v>0</v>
      </c>
      <c r="AJ319" s="343">
        <v>0</v>
      </c>
      <c r="AK319" s="343">
        <v>0</v>
      </c>
      <c r="AL319" s="342" t="s">
        <v>2338</v>
      </c>
      <c r="AM319" s="342" t="s">
        <v>2464</v>
      </c>
      <c r="AN319" s="342" t="s">
        <v>2464</v>
      </c>
    </row>
    <row r="320" spans="1:40" ht="15.6">
      <c r="A320" s="342" t="s">
        <v>2388</v>
      </c>
      <c r="B320" s="343">
        <v>0</v>
      </c>
      <c r="C320" s="343">
        <v>0</v>
      </c>
      <c r="D320" s="343">
        <v>125709</v>
      </c>
      <c r="E320" s="343">
        <v>0</v>
      </c>
      <c r="F320" s="343">
        <v>38824</v>
      </c>
      <c r="G320" s="343">
        <v>0</v>
      </c>
      <c r="H320" s="343">
        <v>2739</v>
      </c>
      <c r="I320" s="343">
        <v>0</v>
      </c>
      <c r="J320" s="343">
        <v>167272</v>
      </c>
      <c r="K320" s="343">
        <v>0</v>
      </c>
      <c r="L320" s="343">
        <v>413658</v>
      </c>
      <c r="M320" s="343">
        <v>0</v>
      </c>
      <c r="N320" s="343">
        <v>19658</v>
      </c>
      <c r="O320" s="343">
        <v>0</v>
      </c>
      <c r="P320" s="343">
        <v>39320</v>
      </c>
      <c r="Q320" s="343">
        <v>0</v>
      </c>
      <c r="R320" s="343">
        <v>0</v>
      </c>
      <c r="S320" s="343">
        <v>0</v>
      </c>
      <c r="T320" s="343">
        <v>3234</v>
      </c>
      <c r="U320" s="343">
        <v>0</v>
      </c>
      <c r="V320" s="343">
        <v>456212</v>
      </c>
      <c r="W320" s="343">
        <v>0</v>
      </c>
      <c r="X320" s="343">
        <v>623484</v>
      </c>
      <c r="Y320" s="343">
        <v>0</v>
      </c>
      <c r="Z320" s="343">
        <v>5877</v>
      </c>
      <c r="AA320" s="343">
        <v>0</v>
      </c>
      <c r="AB320" s="343">
        <v>0</v>
      </c>
      <c r="AC320" s="343">
        <v>0</v>
      </c>
      <c r="AD320" s="343">
        <v>19053</v>
      </c>
      <c r="AE320" s="343">
        <v>0</v>
      </c>
      <c r="AF320" s="343">
        <v>0</v>
      </c>
      <c r="AG320" s="343">
        <v>0</v>
      </c>
      <c r="AH320" s="343">
        <v>24930</v>
      </c>
      <c r="AI320" s="343">
        <v>0</v>
      </c>
      <c r="AJ320" s="343">
        <v>0</v>
      </c>
      <c r="AK320" s="343">
        <v>0</v>
      </c>
      <c r="AL320" s="342" t="s">
        <v>2465</v>
      </c>
      <c r="AM320" s="342" t="s">
        <v>2466</v>
      </c>
      <c r="AN320" s="342" t="s">
        <v>2467</v>
      </c>
    </row>
    <row r="321" spans="1:40" ht="15.6">
      <c r="A321" s="342" t="s">
        <v>1367</v>
      </c>
      <c r="B321" s="343">
        <v>0</v>
      </c>
      <c r="C321" s="343">
        <v>0</v>
      </c>
      <c r="D321" s="343">
        <v>1</v>
      </c>
      <c r="E321" s="343">
        <v>0</v>
      </c>
      <c r="F321" s="343">
        <v>199</v>
      </c>
      <c r="G321" s="343">
        <v>0</v>
      </c>
      <c r="H321" s="343">
        <v>0</v>
      </c>
      <c r="I321" s="343">
        <v>0</v>
      </c>
      <c r="J321" s="343">
        <v>200</v>
      </c>
      <c r="K321" s="343">
        <v>0</v>
      </c>
      <c r="L321" s="343">
        <v>0</v>
      </c>
      <c r="M321" s="343">
        <v>0</v>
      </c>
      <c r="N321" s="343">
        <v>0</v>
      </c>
      <c r="O321" s="343">
        <v>0</v>
      </c>
      <c r="P321" s="343">
        <v>0</v>
      </c>
      <c r="Q321" s="343">
        <v>0</v>
      </c>
      <c r="R321" s="343">
        <v>0</v>
      </c>
      <c r="S321" s="343">
        <v>0</v>
      </c>
      <c r="T321" s="343">
        <v>0</v>
      </c>
      <c r="U321" s="343">
        <v>0</v>
      </c>
      <c r="V321" s="343">
        <v>0</v>
      </c>
      <c r="W321" s="343">
        <v>0</v>
      </c>
      <c r="X321" s="343">
        <v>200</v>
      </c>
      <c r="Y321" s="343">
        <v>0</v>
      </c>
      <c r="Z321" s="343">
        <v>0</v>
      </c>
      <c r="AA321" s="343">
        <v>0</v>
      </c>
      <c r="AB321" s="343">
        <v>0</v>
      </c>
      <c r="AC321" s="343">
        <v>0</v>
      </c>
      <c r="AD321" s="343">
        <v>0</v>
      </c>
      <c r="AE321" s="343">
        <v>0</v>
      </c>
      <c r="AF321" s="343">
        <v>0</v>
      </c>
      <c r="AG321" s="343">
        <v>0</v>
      </c>
      <c r="AH321" s="343">
        <v>0</v>
      </c>
      <c r="AI321" s="343">
        <v>0</v>
      </c>
      <c r="AJ321" s="343">
        <v>0</v>
      </c>
      <c r="AK321" s="343">
        <v>0</v>
      </c>
      <c r="AL321" s="342" t="s">
        <v>2468</v>
      </c>
      <c r="AM321" s="342" t="s">
        <v>2466</v>
      </c>
      <c r="AN321" s="342" t="s">
        <v>2469</v>
      </c>
    </row>
    <row r="322" spans="1:40" ht="15.6">
      <c r="A322" s="342" t="s">
        <v>1693</v>
      </c>
      <c r="B322" s="343">
        <v>24</v>
      </c>
      <c r="C322" s="343">
        <v>0</v>
      </c>
      <c r="D322" s="343">
        <v>968</v>
      </c>
      <c r="E322" s="343">
        <v>0</v>
      </c>
      <c r="F322" s="343">
        <v>5674</v>
      </c>
      <c r="G322" s="343">
        <v>0</v>
      </c>
      <c r="H322" s="343">
        <v>568</v>
      </c>
      <c r="I322" s="343">
        <v>0</v>
      </c>
      <c r="J322" s="343">
        <v>7234</v>
      </c>
      <c r="K322" s="343">
        <v>0</v>
      </c>
      <c r="L322" s="343">
        <v>0</v>
      </c>
      <c r="M322" s="343">
        <v>0</v>
      </c>
      <c r="N322" s="343">
        <v>0</v>
      </c>
      <c r="O322" s="343">
        <v>0</v>
      </c>
      <c r="P322" s="343">
        <v>0</v>
      </c>
      <c r="Q322" s="343">
        <v>0</v>
      </c>
      <c r="R322" s="343">
        <v>0</v>
      </c>
      <c r="S322" s="343">
        <v>0</v>
      </c>
      <c r="T322" s="343">
        <v>0</v>
      </c>
      <c r="U322" s="343">
        <v>0</v>
      </c>
      <c r="V322" s="343">
        <v>0</v>
      </c>
      <c r="W322" s="343">
        <v>0</v>
      </c>
      <c r="X322" s="343">
        <v>7234</v>
      </c>
      <c r="Y322" s="343">
        <v>0</v>
      </c>
      <c r="Z322" s="343">
        <v>0</v>
      </c>
      <c r="AA322" s="343">
        <v>0</v>
      </c>
      <c r="AB322" s="343">
        <v>0</v>
      </c>
      <c r="AC322" s="343">
        <v>0</v>
      </c>
      <c r="AD322" s="343">
        <v>0</v>
      </c>
      <c r="AE322" s="343">
        <v>0</v>
      </c>
      <c r="AF322" s="343">
        <v>0</v>
      </c>
      <c r="AG322" s="343">
        <v>0</v>
      </c>
      <c r="AH322" s="343">
        <v>0</v>
      </c>
      <c r="AI322" s="343">
        <v>0</v>
      </c>
      <c r="AJ322" s="343">
        <v>0</v>
      </c>
      <c r="AK322" s="343">
        <v>0</v>
      </c>
      <c r="AL322" s="342" t="s">
        <v>1691</v>
      </c>
      <c r="AM322" s="342" t="s">
        <v>2466</v>
      </c>
      <c r="AN322" s="342" t="s">
        <v>2469</v>
      </c>
    </row>
    <row r="323" spans="1:40" ht="15.6">
      <c r="A323" s="342" t="s">
        <v>1767</v>
      </c>
      <c r="B323" s="343">
        <v>0</v>
      </c>
      <c r="C323" s="343">
        <v>0</v>
      </c>
      <c r="D323" s="343">
        <v>2639</v>
      </c>
      <c r="E323" s="343">
        <v>0</v>
      </c>
      <c r="F323" s="343">
        <v>1102</v>
      </c>
      <c r="G323" s="343">
        <v>0</v>
      </c>
      <c r="H323" s="343">
        <v>0</v>
      </c>
      <c r="I323" s="343">
        <v>0</v>
      </c>
      <c r="J323" s="343">
        <v>3741</v>
      </c>
      <c r="K323" s="343">
        <v>0</v>
      </c>
      <c r="L323" s="343">
        <v>0</v>
      </c>
      <c r="M323" s="343">
        <v>0</v>
      </c>
      <c r="N323" s="343">
        <v>0</v>
      </c>
      <c r="O323" s="343">
        <v>0</v>
      </c>
      <c r="P323" s="343">
        <v>0</v>
      </c>
      <c r="Q323" s="343">
        <v>0</v>
      </c>
      <c r="R323" s="343">
        <v>0</v>
      </c>
      <c r="S323" s="343">
        <v>0</v>
      </c>
      <c r="T323" s="343">
        <v>0</v>
      </c>
      <c r="U323" s="343">
        <v>0</v>
      </c>
      <c r="V323" s="343">
        <v>0</v>
      </c>
      <c r="W323" s="343">
        <v>0</v>
      </c>
      <c r="X323" s="343">
        <v>3741</v>
      </c>
      <c r="Y323" s="343">
        <v>0</v>
      </c>
      <c r="Z323" s="343">
        <v>390</v>
      </c>
      <c r="AA323" s="343">
        <v>0</v>
      </c>
      <c r="AB323" s="343">
        <v>0</v>
      </c>
      <c r="AC323" s="343">
        <v>0</v>
      </c>
      <c r="AD323" s="343">
        <v>0</v>
      </c>
      <c r="AE323" s="343">
        <v>0</v>
      </c>
      <c r="AF323" s="343">
        <v>0</v>
      </c>
      <c r="AG323" s="343">
        <v>0</v>
      </c>
      <c r="AH323" s="343">
        <v>390</v>
      </c>
      <c r="AI323" s="343">
        <v>0</v>
      </c>
      <c r="AJ323" s="343">
        <v>0</v>
      </c>
      <c r="AK323" s="343">
        <v>0</v>
      </c>
      <c r="AL323" s="342" t="s">
        <v>1765</v>
      </c>
      <c r="AM323" s="342" t="s">
        <v>2466</v>
      </c>
      <c r="AN323" s="342" t="s">
        <v>2469</v>
      </c>
    </row>
    <row r="324" spans="1:40" ht="15.6">
      <c r="A324" s="342" t="s">
        <v>1319</v>
      </c>
      <c r="B324" s="343">
        <v>0</v>
      </c>
      <c r="C324" s="343">
        <v>0</v>
      </c>
      <c r="D324" s="343">
        <v>119</v>
      </c>
      <c r="E324" s="343">
        <v>0</v>
      </c>
      <c r="F324" s="343">
        <v>1022</v>
      </c>
      <c r="G324" s="343">
        <v>0</v>
      </c>
      <c r="H324" s="343">
        <v>79</v>
      </c>
      <c r="I324" s="343">
        <v>0</v>
      </c>
      <c r="J324" s="343">
        <v>1220</v>
      </c>
      <c r="K324" s="343">
        <v>0</v>
      </c>
      <c r="L324" s="343">
        <v>0</v>
      </c>
      <c r="M324" s="343">
        <v>0</v>
      </c>
      <c r="N324" s="343">
        <v>0</v>
      </c>
      <c r="O324" s="343">
        <v>0</v>
      </c>
      <c r="P324" s="343">
        <v>0</v>
      </c>
      <c r="Q324" s="343">
        <v>0</v>
      </c>
      <c r="R324" s="343">
        <v>0</v>
      </c>
      <c r="S324" s="343">
        <v>0</v>
      </c>
      <c r="T324" s="343">
        <v>0</v>
      </c>
      <c r="U324" s="343">
        <v>0</v>
      </c>
      <c r="V324" s="343">
        <v>0</v>
      </c>
      <c r="W324" s="343">
        <v>0</v>
      </c>
      <c r="X324" s="343">
        <v>1220</v>
      </c>
      <c r="Y324" s="343">
        <v>0</v>
      </c>
      <c r="Z324" s="343">
        <v>0</v>
      </c>
      <c r="AA324" s="343">
        <v>0</v>
      </c>
      <c r="AB324" s="343">
        <v>0</v>
      </c>
      <c r="AC324" s="343">
        <v>0</v>
      </c>
      <c r="AD324" s="343">
        <v>0</v>
      </c>
      <c r="AE324" s="343">
        <v>0</v>
      </c>
      <c r="AF324" s="343">
        <v>0</v>
      </c>
      <c r="AG324" s="343">
        <v>0</v>
      </c>
      <c r="AH324" s="343">
        <v>0</v>
      </c>
      <c r="AI324" s="343">
        <v>0</v>
      </c>
      <c r="AJ324" s="343">
        <v>0</v>
      </c>
      <c r="AK324" s="343">
        <v>0</v>
      </c>
      <c r="AL324" s="342" t="s">
        <v>1317</v>
      </c>
      <c r="AM324" s="342" t="s">
        <v>2466</v>
      </c>
      <c r="AN324" s="342" t="s">
        <v>2469</v>
      </c>
    </row>
    <row r="325" spans="1:40" ht="15.6">
      <c r="A325" s="342" t="s">
        <v>1887</v>
      </c>
      <c r="B325" s="343">
        <v>0</v>
      </c>
      <c r="C325" s="343">
        <v>0</v>
      </c>
      <c r="D325" s="343">
        <v>1159</v>
      </c>
      <c r="E325" s="343">
        <v>0</v>
      </c>
      <c r="F325" s="343">
        <v>1489</v>
      </c>
      <c r="G325" s="343">
        <v>0</v>
      </c>
      <c r="H325" s="343">
        <v>300</v>
      </c>
      <c r="I325" s="343">
        <v>0</v>
      </c>
      <c r="J325" s="343">
        <v>2948</v>
      </c>
      <c r="K325" s="343">
        <v>0</v>
      </c>
      <c r="L325" s="343">
        <v>0</v>
      </c>
      <c r="M325" s="343">
        <v>0</v>
      </c>
      <c r="N325" s="343">
        <v>0</v>
      </c>
      <c r="O325" s="343">
        <v>0</v>
      </c>
      <c r="P325" s="343">
        <v>0</v>
      </c>
      <c r="Q325" s="343">
        <v>0</v>
      </c>
      <c r="R325" s="343">
        <v>0</v>
      </c>
      <c r="S325" s="343">
        <v>0</v>
      </c>
      <c r="T325" s="343">
        <v>0</v>
      </c>
      <c r="U325" s="343">
        <v>0</v>
      </c>
      <c r="V325" s="343">
        <v>0</v>
      </c>
      <c r="W325" s="343">
        <v>0</v>
      </c>
      <c r="X325" s="343">
        <v>2948</v>
      </c>
      <c r="Y325" s="343">
        <v>0</v>
      </c>
      <c r="Z325" s="343">
        <v>82</v>
      </c>
      <c r="AA325" s="343">
        <v>0</v>
      </c>
      <c r="AB325" s="343">
        <v>0</v>
      </c>
      <c r="AC325" s="343">
        <v>0</v>
      </c>
      <c r="AD325" s="343">
        <v>0</v>
      </c>
      <c r="AE325" s="343">
        <v>0</v>
      </c>
      <c r="AF325" s="343">
        <v>0</v>
      </c>
      <c r="AG325" s="343">
        <v>0</v>
      </c>
      <c r="AH325" s="343">
        <v>82</v>
      </c>
      <c r="AI325" s="343">
        <v>0</v>
      </c>
      <c r="AJ325" s="343">
        <v>0</v>
      </c>
      <c r="AK325" s="343">
        <v>0</v>
      </c>
      <c r="AL325" s="342" t="s">
        <v>1885</v>
      </c>
      <c r="AM325" s="342" t="s">
        <v>2466</v>
      </c>
      <c r="AN325" s="342" t="s">
        <v>2469</v>
      </c>
    </row>
    <row r="326" spans="1:40" ht="15.6">
      <c r="A326" s="342" t="s">
        <v>1431</v>
      </c>
      <c r="B326" s="343">
        <v>0</v>
      </c>
      <c r="C326" s="343">
        <v>0</v>
      </c>
      <c r="D326" s="343">
        <v>1166</v>
      </c>
      <c r="E326" s="343">
        <v>0</v>
      </c>
      <c r="F326" s="343">
        <v>459</v>
      </c>
      <c r="G326" s="343">
        <v>0</v>
      </c>
      <c r="H326" s="343">
        <v>0</v>
      </c>
      <c r="I326" s="343">
        <v>0</v>
      </c>
      <c r="J326" s="343">
        <v>1625</v>
      </c>
      <c r="K326" s="343">
        <v>0</v>
      </c>
      <c r="L326" s="343">
        <v>0</v>
      </c>
      <c r="M326" s="343">
        <v>0</v>
      </c>
      <c r="N326" s="343">
        <v>0</v>
      </c>
      <c r="O326" s="343">
        <v>0</v>
      </c>
      <c r="P326" s="343">
        <v>0</v>
      </c>
      <c r="Q326" s="343">
        <v>0</v>
      </c>
      <c r="R326" s="343">
        <v>0</v>
      </c>
      <c r="S326" s="343">
        <v>0</v>
      </c>
      <c r="T326" s="343">
        <v>0</v>
      </c>
      <c r="U326" s="343">
        <v>0</v>
      </c>
      <c r="V326" s="343">
        <v>0</v>
      </c>
      <c r="W326" s="343">
        <v>0</v>
      </c>
      <c r="X326" s="343">
        <v>1625</v>
      </c>
      <c r="Y326" s="343">
        <v>0</v>
      </c>
      <c r="Z326" s="343">
        <v>41</v>
      </c>
      <c r="AA326" s="343">
        <v>0</v>
      </c>
      <c r="AB326" s="343">
        <v>0</v>
      </c>
      <c r="AC326" s="343">
        <v>0</v>
      </c>
      <c r="AD326" s="343">
        <v>0</v>
      </c>
      <c r="AE326" s="343">
        <v>0</v>
      </c>
      <c r="AF326" s="343">
        <v>0</v>
      </c>
      <c r="AG326" s="343">
        <v>0</v>
      </c>
      <c r="AH326" s="343">
        <v>41</v>
      </c>
      <c r="AI326" s="343">
        <v>0</v>
      </c>
      <c r="AJ326" s="343">
        <v>0</v>
      </c>
      <c r="AK326" s="343">
        <v>0</v>
      </c>
      <c r="AL326" s="342" t="s">
        <v>1429</v>
      </c>
      <c r="AM326" s="342" t="s">
        <v>2466</v>
      </c>
      <c r="AN326" s="342" t="s">
        <v>2469</v>
      </c>
    </row>
    <row r="327" spans="1:40" ht="15.6">
      <c r="A327" s="342" t="s">
        <v>1872</v>
      </c>
      <c r="B327" s="343">
        <v>0</v>
      </c>
      <c r="C327" s="343">
        <v>0</v>
      </c>
      <c r="D327" s="343">
        <v>60</v>
      </c>
      <c r="E327" s="343">
        <v>0</v>
      </c>
      <c r="F327" s="343">
        <v>1042</v>
      </c>
      <c r="G327" s="343">
        <v>0</v>
      </c>
      <c r="H327" s="343">
        <v>40</v>
      </c>
      <c r="I327" s="343">
        <v>0</v>
      </c>
      <c r="J327" s="343">
        <v>1142</v>
      </c>
      <c r="K327" s="343">
        <v>0</v>
      </c>
      <c r="L327" s="343">
        <v>0</v>
      </c>
      <c r="M327" s="343">
        <v>0</v>
      </c>
      <c r="N327" s="343">
        <v>0</v>
      </c>
      <c r="O327" s="343">
        <v>0</v>
      </c>
      <c r="P327" s="343">
        <v>0</v>
      </c>
      <c r="Q327" s="343">
        <v>0</v>
      </c>
      <c r="R327" s="343">
        <v>0</v>
      </c>
      <c r="S327" s="343">
        <v>0</v>
      </c>
      <c r="T327" s="343">
        <v>0</v>
      </c>
      <c r="U327" s="343">
        <v>0</v>
      </c>
      <c r="V327" s="343">
        <v>0</v>
      </c>
      <c r="W327" s="343">
        <v>0</v>
      </c>
      <c r="X327" s="343">
        <v>1142</v>
      </c>
      <c r="Y327" s="343">
        <v>0</v>
      </c>
      <c r="Z327" s="343">
        <v>0</v>
      </c>
      <c r="AA327" s="343">
        <v>0</v>
      </c>
      <c r="AB327" s="343">
        <v>0</v>
      </c>
      <c r="AC327" s="343">
        <v>0</v>
      </c>
      <c r="AD327" s="343">
        <v>0</v>
      </c>
      <c r="AE327" s="343">
        <v>0</v>
      </c>
      <c r="AF327" s="343">
        <v>0</v>
      </c>
      <c r="AG327" s="343">
        <v>0</v>
      </c>
      <c r="AH327" s="343">
        <v>0</v>
      </c>
      <c r="AI327" s="343">
        <v>0</v>
      </c>
      <c r="AJ327" s="343">
        <v>0</v>
      </c>
      <c r="AK327" s="343">
        <v>0</v>
      </c>
      <c r="AL327" s="342" t="s">
        <v>2470</v>
      </c>
      <c r="AM327" s="342" t="s">
        <v>2466</v>
      </c>
      <c r="AN327" s="342" t="s">
        <v>2469</v>
      </c>
    </row>
    <row r="328" spans="1:40" ht="15.6">
      <c r="A328" s="342" t="s">
        <v>2298</v>
      </c>
      <c r="B328" s="343">
        <v>0</v>
      </c>
      <c r="C328" s="343">
        <v>0</v>
      </c>
      <c r="D328" s="343">
        <v>2931</v>
      </c>
      <c r="E328" s="343">
        <v>0</v>
      </c>
      <c r="F328" s="343">
        <v>2699</v>
      </c>
      <c r="G328" s="343">
        <v>0</v>
      </c>
      <c r="H328" s="343">
        <v>0</v>
      </c>
      <c r="I328" s="343">
        <v>0</v>
      </c>
      <c r="J328" s="343">
        <v>5630</v>
      </c>
      <c r="K328" s="343">
        <v>0</v>
      </c>
      <c r="L328" s="343">
        <v>0</v>
      </c>
      <c r="M328" s="343">
        <v>0</v>
      </c>
      <c r="N328" s="343">
        <v>0</v>
      </c>
      <c r="O328" s="343">
        <v>0</v>
      </c>
      <c r="P328" s="343">
        <v>0</v>
      </c>
      <c r="Q328" s="343">
        <v>0</v>
      </c>
      <c r="R328" s="343">
        <v>0</v>
      </c>
      <c r="S328" s="343">
        <v>0</v>
      </c>
      <c r="T328" s="343">
        <v>0</v>
      </c>
      <c r="U328" s="343">
        <v>0</v>
      </c>
      <c r="V328" s="343">
        <v>0</v>
      </c>
      <c r="W328" s="343">
        <v>0</v>
      </c>
      <c r="X328" s="343">
        <v>5630</v>
      </c>
      <c r="Y328" s="343">
        <v>0</v>
      </c>
      <c r="Z328" s="343">
        <v>0</v>
      </c>
      <c r="AA328" s="343">
        <v>0</v>
      </c>
      <c r="AB328" s="343">
        <v>0</v>
      </c>
      <c r="AC328" s="343">
        <v>0</v>
      </c>
      <c r="AD328" s="343">
        <v>0</v>
      </c>
      <c r="AE328" s="343">
        <v>0</v>
      </c>
      <c r="AF328" s="343">
        <v>0</v>
      </c>
      <c r="AG328" s="343">
        <v>0</v>
      </c>
      <c r="AH328" s="343">
        <v>0</v>
      </c>
      <c r="AI328" s="343">
        <v>0</v>
      </c>
      <c r="AJ328" s="343">
        <v>0</v>
      </c>
      <c r="AK328" s="343">
        <v>0</v>
      </c>
      <c r="AL328" s="342" t="s">
        <v>2296</v>
      </c>
      <c r="AM328" s="342" t="s">
        <v>2466</v>
      </c>
      <c r="AN328" s="342" t="s">
        <v>2469</v>
      </c>
    </row>
    <row r="329" spans="1:40" ht="15.6">
      <c r="A329" s="342" t="s">
        <v>2061</v>
      </c>
      <c r="B329" s="343">
        <v>0</v>
      </c>
      <c r="C329" s="343">
        <v>0</v>
      </c>
      <c r="D329" s="343">
        <v>33</v>
      </c>
      <c r="E329" s="343">
        <v>0</v>
      </c>
      <c r="F329" s="343">
        <v>1121</v>
      </c>
      <c r="G329" s="343">
        <v>0</v>
      </c>
      <c r="H329" s="343">
        <v>1024</v>
      </c>
      <c r="I329" s="343">
        <v>0</v>
      </c>
      <c r="J329" s="343">
        <v>2178</v>
      </c>
      <c r="K329" s="343">
        <v>0</v>
      </c>
      <c r="L329" s="343">
        <v>0</v>
      </c>
      <c r="M329" s="343">
        <v>0</v>
      </c>
      <c r="N329" s="343">
        <v>0</v>
      </c>
      <c r="O329" s="343">
        <v>0</v>
      </c>
      <c r="P329" s="343">
        <v>0</v>
      </c>
      <c r="Q329" s="343">
        <v>0</v>
      </c>
      <c r="R329" s="343">
        <v>0</v>
      </c>
      <c r="S329" s="343">
        <v>0</v>
      </c>
      <c r="T329" s="343">
        <v>0</v>
      </c>
      <c r="U329" s="343">
        <v>0</v>
      </c>
      <c r="V329" s="343">
        <v>0</v>
      </c>
      <c r="W329" s="343">
        <v>0</v>
      </c>
      <c r="X329" s="343">
        <v>2178</v>
      </c>
      <c r="Y329" s="343">
        <v>0</v>
      </c>
      <c r="Z329" s="343">
        <v>0</v>
      </c>
      <c r="AA329" s="343">
        <v>0</v>
      </c>
      <c r="AB329" s="343">
        <v>0</v>
      </c>
      <c r="AC329" s="343">
        <v>0</v>
      </c>
      <c r="AD329" s="343">
        <v>0</v>
      </c>
      <c r="AE329" s="343">
        <v>0</v>
      </c>
      <c r="AF329" s="343">
        <v>0</v>
      </c>
      <c r="AG329" s="343">
        <v>0</v>
      </c>
      <c r="AH329" s="343">
        <v>0</v>
      </c>
      <c r="AI329" s="343">
        <v>0</v>
      </c>
      <c r="AJ329" s="343">
        <v>0</v>
      </c>
      <c r="AK329" s="343">
        <v>0</v>
      </c>
      <c r="AL329" s="342" t="s">
        <v>2059</v>
      </c>
      <c r="AM329" s="342" t="s">
        <v>2466</v>
      </c>
      <c r="AN329" s="342" t="s">
        <v>2469</v>
      </c>
    </row>
    <row r="330" spans="1:40" ht="15.6">
      <c r="A330" s="342" t="s">
        <v>1633</v>
      </c>
      <c r="B330" s="343">
        <v>0</v>
      </c>
      <c r="C330" s="343">
        <v>0</v>
      </c>
      <c r="D330" s="343">
        <v>20</v>
      </c>
      <c r="E330" s="343">
        <v>0</v>
      </c>
      <c r="F330" s="343">
        <v>1218</v>
      </c>
      <c r="G330" s="343">
        <v>0</v>
      </c>
      <c r="H330" s="343">
        <v>46</v>
      </c>
      <c r="I330" s="343">
        <v>0</v>
      </c>
      <c r="J330" s="343">
        <v>1284</v>
      </c>
      <c r="K330" s="343">
        <v>0</v>
      </c>
      <c r="L330" s="343">
        <v>0</v>
      </c>
      <c r="M330" s="343">
        <v>0</v>
      </c>
      <c r="N330" s="343">
        <v>0</v>
      </c>
      <c r="O330" s="343">
        <v>0</v>
      </c>
      <c r="P330" s="343">
        <v>0</v>
      </c>
      <c r="Q330" s="343">
        <v>0</v>
      </c>
      <c r="R330" s="343">
        <v>0</v>
      </c>
      <c r="S330" s="343">
        <v>0</v>
      </c>
      <c r="T330" s="343">
        <v>0</v>
      </c>
      <c r="U330" s="343">
        <v>0</v>
      </c>
      <c r="V330" s="343">
        <v>0</v>
      </c>
      <c r="W330" s="343">
        <v>0</v>
      </c>
      <c r="X330" s="343">
        <v>1284</v>
      </c>
      <c r="Y330" s="343">
        <v>0</v>
      </c>
      <c r="Z330" s="343">
        <v>0</v>
      </c>
      <c r="AA330" s="343">
        <v>0</v>
      </c>
      <c r="AB330" s="343">
        <v>0</v>
      </c>
      <c r="AC330" s="343">
        <v>0</v>
      </c>
      <c r="AD330" s="343">
        <v>0</v>
      </c>
      <c r="AE330" s="343">
        <v>0</v>
      </c>
      <c r="AF330" s="343">
        <v>0</v>
      </c>
      <c r="AG330" s="343">
        <v>0</v>
      </c>
      <c r="AH330" s="343">
        <v>0</v>
      </c>
      <c r="AI330" s="343">
        <v>0</v>
      </c>
      <c r="AJ330" s="343">
        <v>0</v>
      </c>
      <c r="AK330" s="343">
        <v>0</v>
      </c>
      <c r="AL330" s="342" t="s">
        <v>1631</v>
      </c>
      <c r="AM330" s="342" t="s">
        <v>2466</v>
      </c>
      <c r="AN330" s="342" t="s">
        <v>2469</v>
      </c>
    </row>
    <row r="331" spans="1:40" ht="15.6">
      <c r="A331" s="342" t="s">
        <v>1340</v>
      </c>
      <c r="B331" s="343">
        <v>5</v>
      </c>
      <c r="C331" s="343">
        <v>0</v>
      </c>
      <c r="D331" s="343">
        <v>143</v>
      </c>
      <c r="E331" s="343">
        <v>0</v>
      </c>
      <c r="F331" s="343">
        <v>850</v>
      </c>
      <c r="G331" s="343">
        <v>0</v>
      </c>
      <c r="H331" s="343">
        <v>126</v>
      </c>
      <c r="I331" s="343">
        <v>0</v>
      </c>
      <c r="J331" s="343">
        <v>1124</v>
      </c>
      <c r="K331" s="343">
        <v>0</v>
      </c>
      <c r="L331" s="343">
        <v>0</v>
      </c>
      <c r="M331" s="343">
        <v>0</v>
      </c>
      <c r="N331" s="343">
        <v>0</v>
      </c>
      <c r="O331" s="343">
        <v>0</v>
      </c>
      <c r="P331" s="343">
        <v>0</v>
      </c>
      <c r="Q331" s="343">
        <v>0</v>
      </c>
      <c r="R331" s="343">
        <v>0</v>
      </c>
      <c r="S331" s="343">
        <v>0</v>
      </c>
      <c r="T331" s="343">
        <v>0</v>
      </c>
      <c r="U331" s="343">
        <v>0</v>
      </c>
      <c r="V331" s="343">
        <v>0</v>
      </c>
      <c r="W331" s="343">
        <v>0</v>
      </c>
      <c r="X331" s="343">
        <v>1124</v>
      </c>
      <c r="Y331" s="343">
        <v>0</v>
      </c>
      <c r="Z331" s="343">
        <v>16</v>
      </c>
      <c r="AA331" s="343">
        <v>0</v>
      </c>
      <c r="AB331" s="343">
        <v>0</v>
      </c>
      <c r="AC331" s="343">
        <v>0</v>
      </c>
      <c r="AD331" s="343">
        <v>0</v>
      </c>
      <c r="AE331" s="343">
        <v>0</v>
      </c>
      <c r="AF331" s="343">
        <v>0</v>
      </c>
      <c r="AG331" s="343">
        <v>0</v>
      </c>
      <c r="AH331" s="343">
        <v>16</v>
      </c>
      <c r="AI331" s="343">
        <v>0</v>
      </c>
      <c r="AJ331" s="343">
        <v>0</v>
      </c>
      <c r="AK331" s="343">
        <v>0</v>
      </c>
      <c r="AL331" s="342" t="s">
        <v>1338</v>
      </c>
      <c r="AM331" s="342" t="s">
        <v>2466</v>
      </c>
      <c r="AN331" s="342" t="s">
        <v>2469</v>
      </c>
    </row>
    <row r="332" spans="1:40" ht="15.6">
      <c r="A332" s="342" t="s">
        <v>2274</v>
      </c>
      <c r="B332" s="343">
        <v>0</v>
      </c>
      <c r="C332" s="343">
        <v>0</v>
      </c>
      <c r="D332" s="343">
        <v>10</v>
      </c>
      <c r="E332" s="343">
        <v>0</v>
      </c>
      <c r="F332" s="343">
        <v>1357</v>
      </c>
      <c r="G332" s="343">
        <v>0</v>
      </c>
      <c r="H332" s="343">
        <v>0</v>
      </c>
      <c r="I332" s="343">
        <v>0</v>
      </c>
      <c r="J332" s="343">
        <v>1367</v>
      </c>
      <c r="K332" s="343">
        <v>0</v>
      </c>
      <c r="L332" s="343">
        <v>0</v>
      </c>
      <c r="M332" s="343">
        <v>0</v>
      </c>
      <c r="N332" s="343">
        <v>0</v>
      </c>
      <c r="O332" s="343">
        <v>0</v>
      </c>
      <c r="P332" s="343">
        <v>0</v>
      </c>
      <c r="Q332" s="343">
        <v>0</v>
      </c>
      <c r="R332" s="343">
        <v>0</v>
      </c>
      <c r="S332" s="343">
        <v>0</v>
      </c>
      <c r="T332" s="343">
        <v>0</v>
      </c>
      <c r="U332" s="343">
        <v>0</v>
      </c>
      <c r="V332" s="343">
        <v>0</v>
      </c>
      <c r="W332" s="343">
        <v>0</v>
      </c>
      <c r="X332" s="343">
        <v>1367</v>
      </c>
      <c r="Y332" s="343">
        <v>0</v>
      </c>
      <c r="Z332" s="343">
        <v>361</v>
      </c>
      <c r="AA332" s="343">
        <v>0</v>
      </c>
      <c r="AB332" s="343">
        <v>0</v>
      </c>
      <c r="AC332" s="343">
        <v>0</v>
      </c>
      <c r="AD332" s="343">
        <v>0</v>
      </c>
      <c r="AE332" s="343">
        <v>0</v>
      </c>
      <c r="AF332" s="343">
        <v>0</v>
      </c>
      <c r="AG332" s="343">
        <v>0</v>
      </c>
      <c r="AH332" s="343">
        <v>361</v>
      </c>
      <c r="AI332" s="343">
        <v>0</v>
      </c>
      <c r="AJ332" s="343">
        <v>0</v>
      </c>
      <c r="AK332" s="343">
        <v>0</v>
      </c>
      <c r="AL332" s="342" t="s">
        <v>2272</v>
      </c>
      <c r="AM332" s="342" t="s">
        <v>2466</v>
      </c>
      <c r="AN332" s="342" t="s">
        <v>2469</v>
      </c>
    </row>
    <row r="333" spans="1:40" ht="15.6">
      <c r="A333" s="342" t="s">
        <v>2094</v>
      </c>
      <c r="B333" s="343">
        <v>646</v>
      </c>
      <c r="C333" s="343">
        <v>0</v>
      </c>
      <c r="D333" s="343">
        <v>221</v>
      </c>
      <c r="E333" s="343">
        <v>0</v>
      </c>
      <c r="F333" s="343">
        <v>1645</v>
      </c>
      <c r="G333" s="343">
        <v>0</v>
      </c>
      <c r="H333" s="343">
        <v>368</v>
      </c>
      <c r="I333" s="343">
        <v>0</v>
      </c>
      <c r="J333" s="343">
        <v>2880</v>
      </c>
      <c r="K333" s="343">
        <v>0</v>
      </c>
      <c r="L333" s="343">
        <v>0</v>
      </c>
      <c r="M333" s="343">
        <v>0</v>
      </c>
      <c r="N333" s="343">
        <v>0</v>
      </c>
      <c r="O333" s="343">
        <v>0</v>
      </c>
      <c r="P333" s="343">
        <v>0</v>
      </c>
      <c r="Q333" s="343">
        <v>0</v>
      </c>
      <c r="R333" s="343">
        <v>0</v>
      </c>
      <c r="S333" s="343">
        <v>0</v>
      </c>
      <c r="T333" s="343">
        <v>0</v>
      </c>
      <c r="U333" s="343">
        <v>0</v>
      </c>
      <c r="V333" s="343">
        <v>0</v>
      </c>
      <c r="W333" s="343">
        <v>0</v>
      </c>
      <c r="X333" s="343">
        <v>2880</v>
      </c>
      <c r="Y333" s="343">
        <v>0</v>
      </c>
      <c r="Z333" s="343">
        <v>0</v>
      </c>
      <c r="AA333" s="343">
        <v>0</v>
      </c>
      <c r="AB333" s="343">
        <v>0</v>
      </c>
      <c r="AC333" s="343">
        <v>0</v>
      </c>
      <c r="AD333" s="343">
        <v>0</v>
      </c>
      <c r="AE333" s="343">
        <v>0</v>
      </c>
      <c r="AF333" s="343">
        <v>0</v>
      </c>
      <c r="AG333" s="343">
        <v>0</v>
      </c>
      <c r="AH333" s="343">
        <v>0</v>
      </c>
      <c r="AI333" s="343">
        <v>0</v>
      </c>
      <c r="AJ333" s="343">
        <v>0</v>
      </c>
      <c r="AK333" s="343">
        <v>0</v>
      </c>
      <c r="AL333" s="342" t="s">
        <v>2471</v>
      </c>
      <c r="AM333" s="342" t="s">
        <v>2466</v>
      </c>
      <c r="AN333" s="342" t="s">
        <v>2469</v>
      </c>
    </row>
    <row r="334" spans="1:40" ht="15.6">
      <c r="A334" s="342" t="s">
        <v>2265</v>
      </c>
      <c r="B334" s="343">
        <v>0</v>
      </c>
      <c r="C334" s="343">
        <v>0</v>
      </c>
      <c r="D334" s="343">
        <v>1471</v>
      </c>
      <c r="E334" s="343">
        <v>0</v>
      </c>
      <c r="F334" s="343">
        <v>1980</v>
      </c>
      <c r="G334" s="343">
        <v>0</v>
      </c>
      <c r="H334" s="343">
        <v>39</v>
      </c>
      <c r="I334" s="343">
        <v>0</v>
      </c>
      <c r="J334" s="343">
        <v>3490</v>
      </c>
      <c r="K334" s="343">
        <v>0</v>
      </c>
      <c r="L334" s="343">
        <v>0</v>
      </c>
      <c r="M334" s="343">
        <v>0</v>
      </c>
      <c r="N334" s="343">
        <v>0</v>
      </c>
      <c r="O334" s="343">
        <v>0</v>
      </c>
      <c r="P334" s="343">
        <v>0</v>
      </c>
      <c r="Q334" s="343">
        <v>0</v>
      </c>
      <c r="R334" s="343">
        <v>0</v>
      </c>
      <c r="S334" s="343">
        <v>0</v>
      </c>
      <c r="T334" s="343">
        <v>0</v>
      </c>
      <c r="U334" s="343">
        <v>0</v>
      </c>
      <c r="V334" s="343">
        <v>0</v>
      </c>
      <c r="W334" s="343">
        <v>0</v>
      </c>
      <c r="X334" s="343">
        <v>3490</v>
      </c>
      <c r="Y334" s="343">
        <v>0</v>
      </c>
      <c r="Z334" s="343">
        <v>0</v>
      </c>
      <c r="AA334" s="343">
        <v>0</v>
      </c>
      <c r="AB334" s="343">
        <v>0</v>
      </c>
      <c r="AC334" s="343">
        <v>0</v>
      </c>
      <c r="AD334" s="343">
        <v>0</v>
      </c>
      <c r="AE334" s="343">
        <v>0</v>
      </c>
      <c r="AF334" s="343">
        <v>0</v>
      </c>
      <c r="AG334" s="343">
        <v>0</v>
      </c>
      <c r="AH334" s="343">
        <v>0</v>
      </c>
      <c r="AI334" s="343">
        <v>0</v>
      </c>
      <c r="AJ334" s="343">
        <v>0</v>
      </c>
      <c r="AK334" s="343">
        <v>0</v>
      </c>
      <c r="AL334" s="342" t="s">
        <v>2263</v>
      </c>
      <c r="AM334" s="342" t="s">
        <v>2466</v>
      </c>
      <c r="AN334" s="342" t="s">
        <v>2469</v>
      </c>
    </row>
    <row r="335" spans="1:40" ht="15.6">
      <c r="A335" s="342" t="s">
        <v>2235</v>
      </c>
      <c r="B335" s="343">
        <v>0</v>
      </c>
      <c r="C335" s="343">
        <v>0</v>
      </c>
      <c r="D335" s="343">
        <v>0</v>
      </c>
      <c r="E335" s="343">
        <v>0</v>
      </c>
      <c r="F335" s="343">
        <v>945</v>
      </c>
      <c r="G335" s="343">
        <v>0</v>
      </c>
      <c r="H335" s="343">
        <v>99</v>
      </c>
      <c r="I335" s="343">
        <v>0</v>
      </c>
      <c r="J335" s="343">
        <v>1044</v>
      </c>
      <c r="K335" s="343">
        <v>0</v>
      </c>
      <c r="L335" s="343">
        <v>0</v>
      </c>
      <c r="M335" s="343">
        <v>0</v>
      </c>
      <c r="N335" s="343">
        <v>0</v>
      </c>
      <c r="O335" s="343">
        <v>0</v>
      </c>
      <c r="P335" s="343">
        <v>0</v>
      </c>
      <c r="Q335" s="343">
        <v>0</v>
      </c>
      <c r="R335" s="343">
        <v>0</v>
      </c>
      <c r="S335" s="343">
        <v>0</v>
      </c>
      <c r="T335" s="343">
        <v>0</v>
      </c>
      <c r="U335" s="343">
        <v>0</v>
      </c>
      <c r="V335" s="343">
        <v>0</v>
      </c>
      <c r="W335" s="343">
        <v>0</v>
      </c>
      <c r="X335" s="343">
        <v>1044</v>
      </c>
      <c r="Y335" s="343">
        <v>0</v>
      </c>
      <c r="Z335" s="343">
        <v>0</v>
      </c>
      <c r="AA335" s="343">
        <v>0</v>
      </c>
      <c r="AB335" s="343">
        <v>0</v>
      </c>
      <c r="AC335" s="343">
        <v>0</v>
      </c>
      <c r="AD335" s="343">
        <v>0</v>
      </c>
      <c r="AE335" s="343">
        <v>0</v>
      </c>
      <c r="AF335" s="343">
        <v>0</v>
      </c>
      <c r="AG335" s="343">
        <v>0</v>
      </c>
      <c r="AH335" s="343">
        <v>0</v>
      </c>
      <c r="AI335" s="343">
        <v>0</v>
      </c>
      <c r="AJ335" s="343">
        <v>0</v>
      </c>
      <c r="AK335" s="343">
        <v>0</v>
      </c>
      <c r="AL335" s="342" t="s">
        <v>2233</v>
      </c>
      <c r="AM335" s="342" t="s">
        <v>2466</v>
      </c>
      <c r="AN335" s="342" t="s">
        <v>2469</v>
      </c>
    </row>
    <row r="336" spans="1:40" ht="15.6">
      <c r="A336" s="342" t="s">
        <v>1395</v>
      </c>
      <c r="B336" s="343">
        <v>0</v>
      </c>
      <c r="C336" s="343">
        <v>0</v>
      </c>
      <c r="D336" s="343">
        <v>870</v>
      </c>
      <c r="E336" s="343">
        <v>0</v>
      </c>
      <c r="F336" s="343">
        <v>1606</v>
      </c>
      <c r="G336" s="343">
        <v>0</v>
      </c>
      <c r="H336" s="343">
        <v>18</v>
      </c>
      <c r="I336" s="343">
        <v>0</v>
      </c>
      <c r="J336" s="343">
        <v>2494</v>
      </c>
      <c r="K336" s="343">
        <v>0</v>
      </c>
      <c r="L336" s="343">
        <v>0</v>
      </c>
      <c r="M336" s="343">
        <v>0</v>
      </c>
      <c r="N336" s="343">
        <v>0</v>
      </c>
      <c r="O336" s="343">
        <v>0</v>
      </c>
      <c r="P336" s="343">
        <v>0</v>
      </c>
      <c r="Q336" s="343">
        <v>0</v>
      </c>
      <c r="R336" s="343">
        <v>0</v>
      </c>
      <c r="S336" s="343">
        <v>0</v>
      </c>
      <c r="T336" s="343">
        <v>0</v>
      </c>
      <c r="U336" s="343">
        <v>0</v>
      </c>
      <c r="V336" s="343">
        <v>0</v>
      </c>
      <c r="W336" s="343">
        <v>0</v>
      </c>
      <c r="X336" s="343">
        <v>2494</v>
      </c>
      <c r="Y336" s="343">
        <v>0</v>
      </c>
      <c r="Z336" s="343">
        <v>749</v>
      </c>
      <c r="AA336" s="343">
        <v>0</v>
      </c>
      <c r="AB336" s="343">
        <v>0</v>
      </c>
      <c r="AC336" s="343">
        <v>0</v>
      </c>
      <c r="AD336" s="343">
        <v>0</v>
      </c>
      <c r="AE336" s="343">
        <v>0</v>
      </c>
      <c r="AF336" s="343">
        <v>0</v>
      </c>
      <c r="AG336" s="343">
        <v>0</v>
      </c>
      <c r="AH336" s="343">
        <v>749</v>
      </c>
      <c r="AI336" s="343">
        <v>0</v>
      </c>
      <c r="AJ336" s="343">
        <v>0</v>
      </c>
      <c r="AK336" s="343">
        <v>0</v>
      </c>
      <c r="AL336" s="342" t="s">
        <v>1393</v>
      </c>
      <c r="AM336" s="342" t="s">
        <v>2466</v>
      </c>
      <c r="AN336" s="342" t="s">
        <v>2469</v>
      </c>
    </row>
    <row r="337" spans="1:40" ht="15.6">
      <c r="A337" s="342" t="s">
        <v>1902</v>
      </c>
      <c r="B337" s="343">
        <v>0</v>
      </c>
      <c r="C337" s="343">
        <v>0</v>
      </c>
      <c r="D337" s="343">
        <v>793</v>
      </c>
      <c r="E337" s="343">
        <v>0</v>
      </c>
      <c r="F337" s="343">
        <v>787</v>
      </c>
      <c r="G337" s="343">
        <v>0</v>
      </c>
      <c r="H337" s="343">
        <v>0</v>
      </c>
      <c r="I337" s="343">
        <v>0</v>
      </c>
      <c r="J337" s="343">
        <v>1580</v>
      </c>
      <c r="K337" s="343">
        <v>0</v>
      </c>
      <c r="L337" s="343">
        <v>0</v>
      </c>
      <c r="M337" s="343">
        <v>0</v>
      </c>
      <c r="N337" s="343">
        <v>0</v>
      </c>
      <c r="O337" s="343">
        <v>0</v>
      </c>
      <c r="P337" s="343">
        <v>0</v>
      </c>
      <c r="Q337" s="343">
        <v>0</v>
      </c>
      <c r="R337" s="343">
        <v>0</v>
      </c>
      <c r="S337" s="343">
        <v>0</v>
      </c>
      <c r="T337" s="343">
        <v>0</v>
      </c>
      <c r="U337" s="343">
        <v>0</v>
      </c>
      <c r="V337" s="343">
        <v>0</v>
      </c>
      <c r="W337" s="343">
        <v>0</v>
      </c>
      <c r="X337" s="343">
        <v>1580</v>
      </c>
      <c r="Y337" s="343">
        <v>0</v>
      </c>
      <c r="Z337" s="343">
        <v>890</v>
      </c>
      <c r="AA337" s="343">
        <v>0</v>
      </c>
      <c r="AB337" s="343">
        <v>0</v>
      </c>
      <c r="AC337" s="343">
        <v>0</v>
      </c>
      <c r="AD337" s="343">
        <v>0</v>
      </c>
      <c r="AE337" s="343">
        <v>0</v>
      </c>
      <c r="AF337" s="343">
        <v>0</v>
      </c>
      <c r="AG337" s="343">
        <v>0</v>
      </c>
      <c r="AH337" s="343">
        <v>890</v>
      </c>
      <c r="AI337" s="343">
        <v>0</v>
      </c>
      <c r="AJ337" s="343">
        <v>0</v>
      </c>
      <c r="AK337" s="343">
        <v>0</v>
      </c>
      <c r="AL337" s="342" t="s">
        <v>1900</v>
      </c>
      <c r="AM337" s="342" t="s">
        <v>2466</v>
      </c>
      <c r="AN337" s="342" t="s">
        <v>2469</v>
      </c>
    </row>
    <row r="338" spans="1:40" ht="15.6">
      <c r="A338" s="342" t="s">
        <v>1731</v>
      </c>
      <c r="B338" s="343">
        <v>0</v>
      </c>
      <c r="C338" s="343">
        <v>0</v>
      </c>
      <c r="D338" s="343">
        <v>23</v>
      </c>
      <c r="E338" s="343">
        <v>0</v>
      </c>
      <c r="F338" s="343">
        <v>1611</v>
      </c>
      <c r="G338" s="343">
        <v>0</v>
      </c>
      <c r="H338" s="343">
        <v>0</v>
      </c>
      <c r="I338" s="343">
        <v>0</v>
      </c>
      <c r="J338" s="343">
        <v>1634</v>
      </c>
      <c r="K338" s="343">
        <v>0</v>
      </c>
      <c r="L338" s="343">
        <v>0</v>
      </c>
      <c r="M338" s="343">
        <v>0</v>
      </c>
      <c r="N338" s="343">
        <v>0</v>
      </c>
      <c r="O338" s="343">
        <v>0</v>
      </c>
      <c r="P338" s="343">
        <v>0</v>
      </c>
      <c r="Q338" s="343">
        <v>0</v>
      </c>
      <c r="R338" s="343">
        <v>0</v>
      </c>
      <c r="S338" s="343">
        <v>0</v>
      </c>
      <c r="T338" s="343">
        <v>0</v>
      </c>
      <c r="U338" s="343">
        <v>0</v>
      </c>
      <c r="V338" s="343">
        <v>0</v>
      </c>
      <c r="W338" s="343">
        <v>0</v>
      </c>
      <c r="X338" s="343">
        <v>1634</v>
      </c>
      <c r="Y338" s="343">
        <v>0</v>
      </c>
      <c r="Z338" s="343">
        <v>4</v>
      </c>
      <c r="AA338" s="343">
        <v>0</v>
      </c>
      <c r="AB338" s="343">
        <v>0</v>
      </c>
      <c r="AC338" s="343">
        <v>0</v>
      </c>
      <c r="AD338" s="343">
        <v>0</v>
      </c>
      <c r="AE338" s="343">
        <v>0</v>
      </c>
      <c r="AF338" s="343">
        <v>0</v>
      </c>
      <c r="AG338" s="343">
        <v>0</v>
      </c>
      <c r="AH338" s="343">
        <v>4</v>
      </c>
      <c r="AI338" s="343">
        <v>0</v>
      </c>
      <c r="AJ338" s="343">
        <v>0</v>
      </c>
      <c r="AK338" s="343">
        <v>0</v>
      </c>
      <c r="AL338" s="342" t="s">
        <v>1729</v>
      </c>
      <c r="AM338" s="342" t="s">
        <v>2466</v>
      </c>
      <c r="AN338" s="342" t="s">
        <v>2469</v>
      </c>
    </row>
    <row r="339" spans="1:40" ht="15.6">
      <c r="A339" s="342" t="s">
        <v>1713</v>
      </c>
      <c r="B339" s="343">
        <v>0</v>
      </c>
      <c r="C339" s="343">
        <v>0</v>
      </c>
      <c r="D339" s="343">
        <v>73</v>
      </c>
      <c r="E339" s="343">
        <v>0</v>
      </c>
      <c r="F339" s="343">
        <v>935</v>
      </c>
      <c r="G339" s="343">
        <v>0</v>
      </c>
      <c r="H339" s="343">
        <v>142</v>
      </c>
      <c r="I339" s="343">
        <v>0</v>
      </c>
      <c r="J339" s="343">
        <v>1150</v>
      </c>
      <c r="K339" s="343">
        <v>0</v>
      </c>
      <c r="L339" s="343">
        <v>0</v>
      </c>
      <c r="M339" s="343">
        <v>0</v>
      </c>
      <c r="N339" s="343">
        <v>0</v>
      </c>
      <c r="O339" s="343">
        <v>0</v>
      </c>
      <c r="P339" s="343">
        <v>0</v>
      </c>
      <c r="Q339" s="343">
        <v>0</v>
      </c>
      <c r="R339" s="343">
        <v>0</v>
      </c>
      <c r="S339" s="343">
        <v>0</v>
      </c>
      <c r="T339" s="343">
        <v>0</v>
      </c>
      <c r="U339" s="343">
        <v>0</v>
      </c>
      <c r="V339" s="343">
        <v>0</v>
      </c>
      <c r="W339" s="343">
        <v>0</v>
      </c>
      <c r="X339" s="343">
        <v>1150</v>
      </c>
      <c r="Y339" s="343">
        <v>0</v>
      </c>
      <c r="Z339" s="343">
        <v>0</v>
      </c>
      <c r="AA339" s="343">
        <v>0</v>
      </c>
      <c r="AB339" s="343">
        <v>0</v>
      </c>
      <c r="AC339" s="343">
        <v>0</v>
      </c>
      <c r="AD339" s="343">
        <v>0</v>
      </c>
      <c r="AE339" s="343">
        <v>0</v>
      </c>
      <c r="AF339" s="343">
        <v>0</v>
      </c>
      <c r="AG339" s="343">
        <v>0</v>
      </c>
      <c r="AH339" s="343">
        <v>0</v>
      </c>
      <c r="AI339" s="343">
        <v>0</v>
      </c>
      <c r="AJ339" s="343">
        <v>0</v>
      </c>
      <c r="AK339" s="343">
        <v>0</v>
      </c>
      <c r="AL339" s="342" t="s">
        <v>1711</v>
      </c>
      <c r="AM339" s="342" t="s">
        <v>2466</v>
      </c>
      <c r="AN339" s="342" t="s">
        <v>2469</v>
      </c>
    </row>
    <row r="340" spans="1:40" ht="15.6">
      <c r="A340" s="342" t="s">
        <v>1878</v>
      </c>
      <c r="B340" s="343">
        <v>0</v>
      </c>
      <c r="C340" s="343">
        <v>0</v>
      </c>
      <c r="D340" s="343">
        <v>33</v>
      </c>
      <c r="E340" s="343">
        <v>0</v>
      </c>
      <c r="F340" s="343">
        <v>557</v>
      </c>
      <c r="G340" s="343">
        <v>0</v>
      </c>
      <c r="H340" s="343">
        <v>66</v>
      </c>
      <c r="I340" s="343">
        <v>0</v>
      </c>
      <c r="J340" s="343">
        <v>656</v>
      </c>
      <c r="K340" s="343">
        <v>0</v>
      </c>
      <c r="L340" s="343">
        <v>0</v>
      </c>
      <c r="M340" s="343">
        <v>0</v>
      </c>
      <c r="N340" s="343">
        <v>0</v>
      </c>
      <c r="O340" s="343">
        <v>0</v>
      </c>
      <c r="P340" s="343">
        <v>0</v>
      </c>
      <c r="Q340" s="343">
        <v>0</v>
      </c>
      <c r="R340" s="343">
        <v>0</v>
      </c>
      <c r="S340" s="343">
        <v>0</v>
      </c>
      <c r="T340" s="343">
        <v>0</v>
      </c>
      <c r="U340" s="343">
        <v>0</v>
      </c>
      <c r="V340" s="343">
        <v>0</v>
      </c>
      <c r="W340" s="343">
        <v>0</v>
      </c>
      <c r="X340" s="343">
        <v>656</v>
      </c>
      <c r="Y340" s="343">
        <v>0</v>
      </c>
      <c r="Z340" s="343">
        <v>900</v>
      </c>
      <c r="AA340" s="343">
        <v>0</v>
      </c>
      <c r="AB340" s="343">
        <v>0</v>
      </c>
      <c r="AC340" s="343">
        <v>0</v>
      </c>
      <c r="AD340" s="343">
        <v>0</v>
      </c>
      <c r="AE340" s="343">
        <v>0</v>
      </c>
      <c r="AF340" s="343">
        <v>0</v>
      </c>
      <c r="AG340" s="343">
        <v>0</v>
      </c>
      <c r="AH340" s="343">
        <v>900</v>
      </c>
      <c r="AI340" s="343">
        <v>0</v>
      </c>
      <c r="AJ340" s="343">
        <v>0</v>
      </c>
      <c r="AK340" s="343">
        <v>0</v>
      </c>
      <c r="AL340" s="342" t="s">
        <v>2472</v>
      </c>
      <c r="AM340" s="342" t="s">
        <v>2466</v>
      </c>
      <c r="AN340" s="342" t="s">
        <v>2469</v>
      </c>
    </row>
    <row r="341" spans="1:40" ht="15.6">
      <c r="A341" s="342" t="s">
        <v>1283</v>
      </c>
      <c r="B341" s="343">
        <v>0</v>
      </c>
      <c r="C341" s="343">
        <v>0</v>
      </c>
      <c r="D341" s="343">
        <v>391</v>
      </c>
      <c r="E341" s="343">
        <v>0</v>
      </c>
      <c r="F341" s="343">
        <v>891</v>
      </c>
      <c r="G341" s="343">
        <v>0</v>
      </c>
      <c r="H341" s="343">
        <v>18</v>
      </c>
      <c r="I341" s="343">
        <v>0</v>
      </c>
      <c r="J341" s="343">
        <v>1300</v>
      </c>
      <c r="K341" s="343">
        <v>0</v>
      </c>
      <c r="L341" s="343">
        <v>0</v>
      </c>
      <c r="M341" s="343">
        <v>0</v>
      </c>
      <c r="N341" s="343">
        <v>0</v>
      </c>
      <c r="O341" s="343">
        <v>0</v>
      </c>
      <c r="P341" s="343">
        <v>0</v>
      </c>
      <c r="Q341" s="343">
        <v>0</v>
      </c>
      <c r="R341" s="343">
        <v>0</v>
      </c>
      <c r="S341" s="343">
        <v>0</v>
      </c>
      <c r="T341" s="343">
        <v>0</v>
      </c>
      <c r="U341" s="343">
        <v>0</v>
      </c>
      <c r="V341" s="343">
        <v>0</v>
      </c>
      <c r="W341" s="343">
        <v>0</v>
      </c>
      <c r="X341" s="343">
        <v>1300</v>
      </c>
      <c r="Y341" s="343">
        <v>0</v>
      </c>
      <c r="Z341" s="343">
        <v>0</v>
      </c>
      <c r="AA341" s="343">
        <v>0</v>
      </c>
      <c r="AB341" s="343">
        <v>0</v>
      </c>
      <c r="AC341" s="343">
        <v>0</v>
      </c>
      <c r="AD341" s="343">
        <v>0</v>
      </c>
      <c r="AE341" s="343">
        <v>0</v>
      </c>
      <c r="AF341" s="343">
        <v>0</v>
      </c>
      <c r="AG341" s="343">
        <v>0</v>
      </c>
      <c r="AH341" s="343">
        <v>0</v>
      </c>
      <c r="AI341" s="343">
        <v>0</v>
      </c>
      <c r="AJ341" s="343">
        <v>0</v>
      </c>
      <c r="AK341" s="343">
        <v>0</v>
      </c>
      <c r="AL341" s="342" t="s">
        <v>1281</v>
      </c>
      <c r="AM341" s="342" t="s">
        <v>2466</v>
      </c>
      <c r="AN341" s="342" t="s">
        <v>2469</v>
      </c>
    </row>
    <row r="342" spans="1:40" ht="15.6">
      <c r="A342" s="342" t="s">
        <v>1815</v>
      </c>
      <c r="B342" s="343">
        <v>0</v>
      </c>
      <c r="C342" s="343">
        <v>0</v>
      </c>
      <c r="D342" s="343">
        <v>198</v>
      </c>
      <c r="E342" s="343">
        <v>0</v>
      </c>
      <c r="F342" s="343">
        <v>713</v>
      </c>
      <c r="G342" s="343">
        <v>0</v>
      </c>
      <c r="H342" s="343">
        <v>0</v>
      </c>
      <c r="I342" s="343">
        <v>0</v>
      </c>
      <c r="J342" s="343">
        <v>911</v>
      </c>
      <c r="K342" s="343">
        <v>0</v>
      </c>
      <c r="L342" s="343">
        <v>0</v>
      </c>
      <c r="M342" s="343">
        <v>0</v>
      </c>
      <c r="N342" s="343">
        <v>0</v>
      </c>
      <c r="O342" s="343">
        <v>0</v>
      </c>
      <c r="P342" s="343">
        <v>0</v>
      </c>
      <c r="Q342" s="343">
        <v>0</v>
      </c>
      <c r="R342" s="343">
        <v>0</v>
      </c>
      <c r="S342" s="343">
        <v>0</v>
      </c>
      <c r="T342" s="343">
        <v>0</v>
      </c>
      <c r="U342" s="343">
        <v>0</v>
      </c>
      <c r="V342" s="343">
        <v>0</v>
      </c>
      <c r="W342" s="343">
        <v>0</v>
      </c>
      <c r="X342" s="343">
        <v>911</v>
      </c>
      <c r="Y342" s="343">
        <v>0</v>
      </c>
      <c r="Z342" s="343">
        <v>12</v>
      </c>
      <c r="AA342" s="343">
        <v>0</v>
      </c>
      <c r="AB342" s="343">
        <v>0</v>
      </c>
      <c r="AC342" s="343">
        <v>0</v>
      </c>
      <c r="AD342" s="343">
        <v>0</v>
      </c>
      <c r="AE342" s="343">
        <v>0</v>
      </c>
      <c r="AF342" s="343">
        <v>0</v>
      </c>
      <c r="AG342" s="343">
        <v>0</v>
      </c>
      <c r="AH342" s="343">
        <v>12</v>
      </c>
      <c r="AI342" s="343">
        <v>0</v>
      </c>
      <c r="AJ342" s="343">
        <v>0</v>
      </c>
      <c r="AK342" s="343">
        <v>0</v>
      </c>
      <c r="AL342" s="342" t="s">
        <v>1813</v>
      </c>
      <c r="AM342" s="342" t="s">
        <v>2466</v>
      </c>
      <c r="AN342" s="342" t="s">
        <v>2469</v>
      </c>
    </row>
    <row r="343" spans="1:40" ht="15.6">
      <c r="A343" s="342" t="s">
        <v>2118</v>
      </c>
      <c r="B343" s="343">
        <v>0</v>
      </c>
      <c r="C343" s="343">
        <v>0</v>
      </c>
      <c r="D343" s="343">
        <v>18</v>
      </c>
      <c r="E343" s="343">
        <v>0</v>
      </c>
      <c r="F343" s="343">
        <v>157</v>
      </c>
      <c r="G343" s="343">
        <v>0</v>
      </c>
      <c r="H343" s="343">
        <v>0</v>
      </c>
      <c r="I343" s="343">
        <v>0</v>
      </c>
      <c r="J343" s="343">
        <v>175</v>
      </c>
      <c r="K343" s="343">
        <v>0</v>
      </c>
      <c r="L343" s="343">
        <v>0</v>
      </c>
      <c r="M343" s="343">
        <v>0</v>
      </c>
      <c r="N343" s="343">
        <v>0</v>
      </c>
      <c r="O343" s="343">
        <v>0</v>
      </c>
      <c r="P343" s="343">
        <v>0</v>
      </c>
      <c r="Q343" s="343">
        <v>0</v>
      </c>
      <c r="R343" s="343">
        <v>0</v>
      </c>
      <c r="S343" s="343">
        <v>0</v>
      </c>
      <c r="T343" s="343">
        <v>0</v>
      </c>
      <c r="U343" s="343">
        <v>0</v>
      </c>
      <c r="V343" s="343">
        <v>0</v>
      </c>
      <c r="W343" s="343">
        <v>0</v>
      </c>
      <c r="X343" s="343">
        <v>175</v>
      </c>
      <c r="Y343" s="343">
        <v>0</v>
      </c>
      <c r="Z343" s="343">
        <v>26</v>
      </c>
      <c r="AA343" s="343">
        <v>0</v>
      </c>
      <c r="AB343" s="343">
        <v>0</v>
      </c>
      <c r="AC343" s="343">
        <v>0</v>
      </c>
      <c r="AD343" s="343">
        <v>0</v>
      </c>
      <c r="AE343" s="343">
        <v>0</v>
      </c>
      <c r="AF343" s="343">
        <v>0</v>
      </c>
      <c r="AG343" s="343">
        <v>0</v>
      </c>
      <c r="AH343" s="343">
        <v>26</v>
      </c>
      <c r="AI343" s="343">
        <v>0</v>
      </c>
      <c r="AJ343" s="343">
        <v>0</v>
      </c>
      <c r="AK343" s="343">
        <v>0</v>
      </c>
      <c r="AL343" s="342" t="s">
        <v>2116</v>
      </c>
      <c r="AM343" s="342" t="s">
        <v>2466</v>
      </c>
      <c r="AN343" s="342" t="s">
        <v>2469</v>
      </c>
    </row>
    <row r="344" spans="1:40" ht="15.6">
      <c r="A344" s="342" t="s">
        <v>1182</v>
      </c>
      <c r="B344" s="343">
        <v>0</v>
      </c>
      <c r="C344" s="343">
        <v>0</v>
      </c>
      <c r="D344" s="343">
        <v>445</v>
      </c>
      <c r="E344" s="343">
        <v>0</v>
      </c>
      <c r="F344" s="343">
        <v>662</v>
      </c>
      <c r="G344" s="343">
        <v>0</v>
      </c>
      <c r="H344" s="343">
        <v>0</v>
      </c>
      <c r="I344" s="343">
        <v>0</v>
      </c>
      <c r="J344" s="343">
        <v>1107</v>
      </c>
      <c r="K344" s="343">
        <v>0</v>
      </c>
      <c r="L344" s="343">
        <v>0</v>
      </c>
      <c r="M344" s="343">
        <v>0</v>
      </c>
      <c r="N344" s="343">
        <v>0</v>
      </c>
      <c r="O344" s="343">
        <v>0</v>
      </c>
      <c r="P344" s="343">
        <v>0</v>
      </c>
      <c r="Q344" s="343">
        <v>0</v>
      </c>
      <c r="R344" s="343">
        <v>0</v>
      </c>
      <c r="S344" s="343">
        <v>0</v>
      </c>
      <c r="T344" s="343">
        <v>0</v>
      </c>
      <c r="U344" s="343">
        <v>0</v>
      </c>
      <c r="V344" s="343">
        <v>0</v>
      </c>
      <c r="W344" s="343">
        <v>0</v>
      </c>
      <c r="X344" s="343">
        <v>1107</v>
      </c>
      <c r="Y344" s="343">
        <v>0</v>
      </c>
      <c r="Z344" s="343">
        <v>0</v>
      </c>
      <c r="AA344" s="343">
        <v>0</v>
      </c>
      <c r="AB344" s="343">
        <v>0</v>
      </c>
      <c r="AC344" s="343">
        <v>0</v>
      </c>
      <c r="AD344" s="343">
        <v>0</v>
      </c>
      <c r="AE344" s="343">
        <v>0</v>
      </c>
      <c r="AF344" s="343">
        <v>0</v>
      </c>
      <c r="AG344" s="343">
        <v>0</v>
      </c>
      <c r="AH344" s="343">
        <v>0</v>
      </c>
      <c r="AI344" s="343">
        <v>0</v>
      </c>
      <c r="AJ344" s="343">
        <v>0</v>
      </c>
      <c r="AK344" s="343">
        <v>0</v>
      </c>
      <c r="AL344" s="342" t="s">
        <v>1180</v>
      </c>
      <c r="AM344" s="342" t="s">
        <v>2466</v>
      </c>
      <c r="AN344" s="342" t="s">
        <v>2469</v>
      </c>
    </row>
    <row r="345" spans="1:40" ht="15.6">
      <c r="A345" s="342" t="s">
        <v>1609</v>
      </c>
      <c r="B345" s="343">
        <v>0</v>
      </c>
      <c r="C345" s="343">
        <v>0</v>
      </c>
      <c r="D345" s="343">
        <v>2012</v>
      </c>
      <c r="E345" s="343">
        <v>0</v>
      </c>
      <c r="F345" s="343">
        <v>1588</v>
      </c>
      <c r="G345" s="343">
        <v>0</v>
      </c>
      <c r="H345" s="343">
        <v>35</v>
      </c>
      <c r="I345" s="343">
        <v>0</v>
      </c>
      <c r="J345" s="343">
        <v>3635</v>
      </c>
      <c r="K345" s="343">
        <v>0</v>
      </c>
      <c r="L345" s="343">
        <v>0</v>
      </c>
      <c r="M345" s="343">
        <v>0</v>
      </c>
      <c r="N345" s="343">
        <v>0</v>
      </c>
      <c r="O345" s="343">
        <v>0</v>
      </c>
      <c r="P345" s="343">
        <v>0</v>
      </c>
      <c r="Q345" s="343">
        <v>0</v>
      </c>
      <c r="R345" s="343">
        <v>0</v>
      </c>
      <c r="S345" s="343">
        <v>0</v>
      </c>
      <c r="T345" s="343">
        <v>0</v>
      </c>
      <c r="U345" s="343">
        <v>0</v>
      </c>
      <c r="V345" s="343">
        <v>0</v>
      </c>
      <c r="W345" s="343">
        <v>0</v>
      </c>
      <c r="X345" s="343">
        <v>3635</v>
      </c>
      <c r="Y345" s="343">
        <v>0</v>
      </c>
      <c r="Z345" s="343">
        <v>0</v>
      </c>
      <c r="AA345" s="343">
        <v>0</v>
      </c>
      <c r="AB345" s="343">
        <v>0</v>
      </c>
      <c r="AC345" s="343">
        <v>0</v>
      </c>
      <c r="AD345" s="343">
        <v>0</v>
      </c>
      <c r="AE345" s="343">
        <v>0</v>
      </c>
      <c r="AF345" s="343">
        <v>0</v>
      </c>
      <c r="AG345" s="343">
        <v>0</v>
      </c>
      <c r="AH345" s="343">
        <v>0</v>
      </c>
      <c r="AI345" s="343">
        <v>0</v>
      </c>
      <c r="AJ345" s="343">
        <v>0</v>
      </c>
      <c r="AK345" s="343">
        <v>0</v>
      </c>
      <c r="AL345" s="342" t="s">
        <v>1607</v>
      </c>
      <c r="AM345" s="342" t="s">
        <v>2466</v>
      </c>
      <c r="AN345" s="342" t="s">
        <v>2469</v>
      </c>
    </row>
    <row r="346" spans="1:40" ht="15.6">
      <c r="A346" s="342" t="s">
        <v>1498</v>
      </c>
      <c r="B346" s="343">
        <v>0</v>
      </c>
      <c r="C346" s="343">
        <v>0</v>
      </c>
      <c r="D346" s="343">
        <v>907</v>
      </c>
      <c r="E346" s="343">
        <v>0</v>
      </c>
      <c r="F346" s="343">
        <v>1099</v>
      </c>
      <c r="G346" s="343">
        <v>0</v>
      </c>
      <c r="H346" s="343">
        <v>0</v>
      </c>
      <c r="I346" s="343">
        <v>0</v>
      </c>
      <c r="J346" s="343">
        <v>2006</v>
      </c>
      <c r="K346" s="343">
        <v>0</v>
      </c>
      <c r="L346" s="343">
        <v>0</v>
      </c>
      <c r="M346" s="343">
        <v>0</v>
      </c>
      <c r="N346" s="343">
        <v>0</v>
      </c>
      <c r="O346" s="343">
        <v>0</v>
      </c>
      <c r="P346" s="343">
        <v>0</v>
      </c>
      <c r="Q346" s="343">
        <v>0</v>
      </c>
      <c r="R346" s="343">
        <v>0</v>
      </c>
      <c r="S346" s="343">
        <v>0</v>
      </c>
      <c r="T346" s="343">
        <v>0</v>
      </c>
      <c r="U346" s="343">
        <v>0</v>
      </c>
      <c r="V346" s="343">
        <v>0</v>
      </c>
      <c r="W346" s="343">
        <v>0</v>
      </c>
      <c r="X346" s="343">
        <v>2006</v>
      </c>
      <c r="Y346" s="343">
        <v>0</v>
      </c>
      <c r="Z346" s="343">
        <v>355</v>
      </c>
      <c r="AA346" s="343">
        <v>0</v>
      </c>
      <c r="AB346" s="343">
        <v>0</v>
      </c>
      <c r="AC346" s="343">
        <v>0</v>
      </c>
      <c r="AD346" s="343">
        <v>0</v>
      </c>
      <c r="AE346" s="343">
        <v>0</v>
      </c>
      <c r="AF346" s="343">
        <v>0</v>
      </c>
      <c r="AG346" s="343">
        <v>0</v>
      </c>
      <c r="AH346" s="343">
        <v>355</v>
      </c>
      <c r="AI346" s="343">
        <v>0</v>
      </c>
      <c r="AJ346" s="343">
        <v>0</v>
      </c>
      <c r="AK346" s="343">
        <v>0</v>
      </c>
      <c r="AL346" s="342" t="s">
        <v>1496</v>
      </c>
      <c r="AM346" s="342" t="s">
        <v>2466</v>
      </c>
      <c r="AN346" s="342" t="s">
        <v>2469</v>
      </c>
    </row>
    <row r="347" spans="1:40" ht="15.6">
      <c r="A347" s="342" t="s">
        <v>2172</v>
      </c>
      <c r="B347" s="343">
        <v>0</v>
      </c>
      <c r="C347" s="343">
        <v>0</v>
      </c>
      <c r="D347" s="343">
        <v>1094</v>
      </c>
      <c r="E347" s="343">
        <v>0</v>
      </c>
      <c r="F347" s="343">
        <v>1696</v>
      </c>
      <c r="G347" s="343">
        <v>0</v>
      </c>
      <c r="H347" s="343">
        <v>417</v>
      </c>
      <c r="I347" s="343">
        <v>0</v>
      </c>
      <c r="J347" s="343">
        <v>3207</v>
      </c>
      <c r="K347" s="343">
        <v>0</v>
      </c>
      <c r="L347" s="343">
        <v>0</v>
      </c>
      <c r="M347" s="343">
        <v>0</v>
      </c>
      <c r="N347" s="343">
        <v>0</v>
      </c>
      <c r="O347" s="343">
        <v>0</v>
      </c>
      <c r="P347" s="343">
        <v>0</v>
      </c>
      <c r="Q347" s="343">
        <v>0</v>
      </c>
      <c r="R347" s="343">
        <v>0</v>
      </c>
      <c r="S347" s="343">
        <v>0</v>
      </c>
      <c r="T347" s="343">
        <v>0</v>
      </c>
      <c r="U347" s="343">
        <v>0</v>
      </c>
      <c r="V347" s="343">
        <v>0</v>
      </c>
      <c r="W347" s="343">
        <v>0</v>
      </c>
      <c r="X347" s="343">
        <v>3207</v>
      </c>
      <c r="Y347" s="343">
        <v>0</v>
      </c>
      <c r="Z347" s="343">
        <v>0</v>
      </c>
      <c r="AA347" s="343">
        <v>0</v>
      </c>
      <c r="AB347" s="343">
        <v>0</v>
      </c>
      <c r="AC347" s="343">
        <v>0</v>
      </c>
      <c r="AD347" s="343">
        <v>0</v>
      </c>
      <c r="AE347" s="343">
        <v>0</v>
      </c>
      <c r="AF347" s="343">
        <v>0</v>
      </c>
      <c r="AG347" s="343">
        <v>0</v>
      </c>
      <c r="AH347" s="343">
        <v>0</v>
      </c>
      <c r="AI347" s="343">
        <v>0</v>
      </c>
      <c r="AJ347" s="343">
        <v>0</v>
      </c>
      <c r="AK347" s="343">
        <v>0</v>
      </c>
      <c r="AL347" s="342" t="s">
        <v>2170</v>
      </c>
      <c r="AM347" s="342" t="s">
        <v>2466</v>
      </c>
      <c r="AN347" s="342" t="s">
        <v>2469</v>
      </c>
    </row>
    <row r="348" spans="1:40" ht="15.6">
      <c r="A348" s="342" t="s">
        <v>1570</v>
      </c>
      <c r="B348" s="343">
        <v>0</v>
      </c>
      <c r="C348" s="343">
        <v>0</v>
      </c>
      <c r="D348" s="343">
        <v>1318</v>
      </c>
      <c r="E348" s="343">
        <v>0</v>
      </c>
      <c r="F348" s="343">
        <v>710</v>
      </c>
      <c r="G348" s="343">
        <v>0</v>
      </c>
      <c r="H348" s="343">
        <v>0</v>
      </c>
      <c r="I348" s="343">
        <v>0</v>
      </c>
      <c r="J348" s="343">
        <v>2028</v>
      </c>
      <c r="K348" s="343">
        <v>0</v>
      </c>
      <c r="L348" s="343">
        <v>0</v>
      </c>
      <c r="M348" s="343">
        <v>0</v>
      </c>
      <c r="N348" s="343">
        <v>0</v>
      </c>
      <c r="O348" s="343">
        <v>0</v>
      </c>
      <c r="P348" s="343">
        <v>0</v>
      </c>
      <c r="Q348" s="343">
        <v>0</v>
      </c>
      <c r="R348" s="343">
        <v>0</v>
      </c>
      <c r="S348" s="343">
        <v>0</v>
      </c>
      <c r="T348" s="343">
        <v>0</v>
      </c>
      <c r="U348" s="343">
        <v>0</v>
      </c>
      <c r="V348" s="343">
        <v>0</v>
      </c>
      <c r="W348" s="343">
        <v>0</v>
      </c>
      <c r="X348" s="343">
        <v>2028</v>
      </c>
      <c r="Y348" s="343">
        <v>0</v>
      </c>
      <c r="Z348" s="343">
        <v>428</v>
      </c>
      <c r="AA348" s="343">
        <v>0</v>
      </c>
      <c r="AB348" s="343">
        <v>0</v>
      </c>
      <c r="AC348" s="343">
        <v>0</v>
      </c>
      <c r="AD348" s="343">
        <v>0</v>
      </c>
      <c r="AE348" s="343">
        <v>0</v>
      </c>
      <c r="AF348" s="343">
        <v>0</v>
      </c>
      <c r="AG348" s="343">
        <v>0</v>
      </c>
      <c r="AH348" s="343">
        <v>428</v>
      </c>
      <c r="AI348" s="343">
        <v>0</v>
      </c>
      <c r="AJ348" s="343">
        <v>0</v>
      </c>
      <c r="AK348" s="343">
        <v>0</v>
      </c>
      <c r="AL348" s="342" t="s">
        <v>1568</v>
      </c>
      <c r="AM348" s="342" t="s">
        <v>2466</v>
      </c>
      <c r="AN348" s="342" t="s">
        <v>2469</v>
      </c>
    </row>
    <row r="349" spans="1:40" ht="15.6">
      <c r="A349" s="342" t="s">
        <v>2130</v>
      </c>
      <c r="B349" s="343">
        <v>0</v>
      </c>
      <c r="C349" s="343">
        <v>0</v>
      </c>
      <c r="D349" s="343">
        <v>610</v>
      </c>
      <c r="E349" s="343">
        <v>0</v>
      </c>
      <c r="F349" s="343">
        <v>300</v>
      </c>
      <c r="G349" s="343">
        <v>0</v>
      </c>
      <c r="H349" s="343">
        <v>76</v>
      </c>
      <c r="I349" s="343">
        <v>0</v>
      </c>
      <c r="J349" s="343">
        <v>986</v>
      </c>
      <c r="K349" s="343">
        <v>0</v>
      </c>
      <c r="L349" s="343">
        <v>0</v>
      </c>
      <c r="M349" s="343">
        <v>0</v>
      </c>
      <c r="N349" s="343">
        <v>0</v>
      </c>
      <c r="O349" s="343">
        <v>0</v>
      </c>
      <c r="P349" s="343">
        <v>0</v>
      </c>
      <c r="Q349" s="343">
        <v>0</v>
      </c>
      <c r="R349" s="343">
        <v>0</v>
      </c>
      <c r="S349" s="343">
        <v>0</v>
      </c>
      <c r="T349" s="343">
        <v>0</v>
      </c>
      <c r="U349" s="343">
        <v>0</v>
      </c>
      <c r="V349" s="343">
        <v>0</v>
      </c>
      <c r="W349" s="343">
        <v>0</v>
      </c>
      <c r="X349" s="343">
        <v>986</v>
      </c>
      <c r="Y349" s="343">
        <v>0</v>
      </c>
      <c r="Z349" s="343">
        <v>0</v>
      </c>
      <c r="AA349" s="343">
        <v>0</v>
      </c>
      <c r="AB349" s="343">
        <v>0</v>
      </c>
      <c r="AC349" s="343">
        <v>0</v>
      </c>
      <c r="AD349" s="343">
        <v>0</v>
      </c>
      <c r="AE349" s="343">
        <v>0</v>
      </c>
      <c r="AF349" s="343">
        <v>0</v>
      </c>
      <c r="AG349" s="343">
        <v>0</v>
      </c>
      <c r="AH349" s="343">
        <v>0</v>
      </c>
      <c r="AI349" s="343">
        <v>0</v>
      </c>
      <c r="AJ349" s="343">
        <v>0</v>
      </c>
      <c r="AK349" s="343">
        <v>0</v>
      </c>
      <c r="AL349" s="342" t="s">
        <v>2128</v>
      </c>
      <c r="AM349" s="342" t="s">
        <v>2466</v>
      </c>
      <c r="AN349" s="342" t="s">
        <v>2469</v>
      </c>
    </row>
    <row r="350" spans="1:40" ht="15.6">
      <c r="A350" s="342" t="s">
        <v>1663</v>
      </c>
      <c r="B350" s="343">
        <v>0</v>
      </c>
      <c r="C350" s="343">
        <v>0</v>
      </c>
      <c r="D350" s="343">
        <v>4498</v>
      </c>
      <c r="E350" s="343">
        <v>0</v>
      </c>
      <c r="F350" s="343">
        <v>1632</v>
      </c>
      <c r="G350" s="343">
        <v>0</v>
      </c>
      <c r="H350" s="343">
        <v>9</v>
      </c>
      <c r="I350" s="343">
        <v>0</v>
      </c>
      <c r="J350" s="343">
        <v>6139</v>
      </c>
      <c r="K350" s="343">
        <v>0</v>
      </c>
      <c r="L350" s="343">
        <v>0</v>
      </c>
      <c r="M350" s="343">
        <v>0</v>
      </c>
      <c r="N350" s="343">
        <v>0</v>
      </c>
      <c r="O350" s="343">
        <v>0</v>
      </c>
      <c r="P350" s="343">
        <v>0</v>
      </c>
      <c r="Q350" s="343">
        <v>0</v>
      </c>
      <c r="R350" s="343">
        <v>0</v>
      </c>
      <c r="S350" s="343">
        <v>0</v>
      </c>
      <c r="T350" s="343">
        <v>0</v>
      </c>
      <c r="U350" s="343">
        <v>0</v>
      </c>
      <c r="V350" s="343">
        <v>0</v>
      </c>
      <c r="W350" s="343">
        <v>0</v>
      </c>
      <c r="X350" s="343">
        <v>6139</v>
      </c>
      <c r="Y350" s="343">
        <v>0</v>
      </c>
      <c r="Z350" s="343">
        <v>745</v>
      </c>
      <c r="AA350" s="343">
        <v>0</v>
      </c>
      <c r="AB350" s="343">
        <v>0</v>
      </c>
      <c r="AC350" s="343">
        <v>0</v>
      </c>
      <c r="AD350" s="343">
        <v>0</v>
      </c>
      <c r="AE350" s="343">
        <v>0</v>
      </c>
      <c r="AF350" s="343">
        <v>0</v>
      </c>
      <c r="AG350" s="343">
        <v>0</v>
      </c>
      <c r="AH350" s="343">
        <v>745</v>
      </c>
      <c r="AI350" s="343">
        <v>0</v>
      </c>
      <c r="AJ350" s="343">
        <v>0</v>
      </c>
      <c r="AK350" s="343">
        <v>0</v>
      </c>
      <c r="AL350" s="342" t="s">
        <v>1661</v>
      </c>
      <c r="AM350" s="342" t="s">
        <v>2466</v>
      </c>
      <c r="AN350" s="342" t="s">
        <v>2469</v>
      </c>
    </row>
    <row r="351" spans="1:40" ht="15.6">
      <c r="A351" s="342" t="s">
        <v>2133</v>
      </c>
      <c r="B351" s="343">
        <v>0</v>
      </c>
      <c r="C351" s="343">
        <v>0</v>
      </c>
      <c r="D351" s="343">
        <v>228</v>
      </c>
      <c r="E351" s="343">
        <v>0</v>
      </c>
      <c r="F351" s="343">
        <v>1730</v>
      </c>
      <c r="G351" s="343">
        <v>0</v>
      </c>
      <c r="H351" s="343">
        <v>225</v>
      </c>
      <c r="I351" s="343">
        <v>0</v>
      </c>
      <c r="J351" s="343">
        <v>2183</v>
      </c>
      <c r="K351" s="343">
        <v>0</v>
      </c>
      <c r="L351" s="343">
        <v>0</v>
      </c>
      <c r="M351" s="343">
        <v>0</v>
      </c>
      <c r="N351" s="343">
        <v>0</v>
      </c>
      <c r="O351" s="343">
        <v>0</v>
      </c>
      <c r="P351" s="343">
        <v>0</v>
      </c>
      <c r="Q351" s="343">
        <v>0</v>
      </c>
      <c r="R351" s="343">
        <v>0</v>
      </c>
      <c r="S351" s="343">
        <v>0</v>
      </c>
      <c r="T351" s="343">
        <v>0</v>
      </c>
      <c r="U351" s="343">
        <v>0</v>
      </c>
      <c r="V351" s="343">
        <v>0</v>
      </c>
      <c r="W351" s="343">
        <v>0</v>
      </c>
      <c r="X351" s="343">
        <v>2183</v>
      </c>
      <c r="Y351" s="343">
        <v>0</v>
      </c>
      <c r="Z351" s="343">
        <v>401</v>
      </c>
      <c r="AA351" s="343">
        <v>0</v>
      </c>
      <c r="AB351" s="343">
        <v>0</v>
      </c>
      <c r="AC351" s="343">
        <v>0</v>
      </c>
      <c r="AD351" s="343">
        <v>0</v>
      </c>
      <c r="AE351" s="343">
        <v>0</v>
      </c>
      <c r="AF351" s="343">
        <v>0</v>
      </c>
      <c r="AG351" s="343">
        <v>0</v>
      </c>
      <c r="AH351" s="343">
        <v>401</v>
      </c>
      <c r="AI351" s="343">
        <v>0</v>
      </c>
      <c r="AJ351" s="343">
        <v>0</v>
      </c>
      <c r="AK351" s="343">
        <v>0</v>
      </c>
      <c r="AL351" s="342" t="s">
        <v>2131</v>
      </c>
      <c r="AM351" s="342" t="s">
        <v>2466</v>
      </c>
      <c r="AN351" s="342" t="s">
        <v>2469</v>
      </c>
    </row>
    <row r="352" spans="1:40" ht="15.6">
      <c r="A352" s="342" t="s">
        <v>1401</v>
      </c>
      <c r="B352" s="343">
        <v>0</v>
      </c>
      <c r="C352" s="343">
        <v>0</v>
      </c>
      <c r="D352" s="343">
        <v>646</v>
      </c>
      <c r="E352" s="343">
        <v>0</v>
      </c>
      <c r="F352" s="343">
        <v>2206</v>
      </c>
      <c r="G352" s="343">
        <v>0</v>
      </c>
      <c r="H352" s="343">
        <v>0</v>
      </c>
      <c r="I352" s="343">
        <v>0</v>
      </c>
      <c r="J352" s="343">
        <v>2852</v>
      </c>
      <c r="K352" s="343">
        <v>0</v>
      </c>
      <c r="L352" s="343">
        <v>0</v>
      </c>
      <c r="M352" s="343">
        <v>0</v>
      </c>
      <c r="N352" s="343">
        <v>0</v>
      </c>
      <c r="O352" s="343">
        <v>0</v>
      </c>
      <c r="P352" s="343">
        <v>0</v>
      </c>
      <c r="Q352" s="343">
        <v>0</v>
      </c>
      <c r="R352" s="343">
        <v>0</v>
      </c>
      <c r="S352" s="343">
        <v>0</v>
      </c>
      <c r="T352" s="343">
        <v>0</v>
      </c>
      <c r="U352" s="343">
        <v>0</v>
      </c>
      <c r="V352" s="343">
        <v>0</v>
      </c>
      <c r="W352" s="343">
        <v>0</v>
      </c>
      <c r="X352" s="343">
        <v>2852</v>
      </c>
      <c r="Y352" s="343">
        <v>0</v>
      </c>
      <c r="Z352" s="343">
        <v>0</v>
      </c>
      <c r="AA352" s="343">
        <v>0</v>
      </c>
      <c r="AB352" s="343">
        <v>0</v>
      </c>
      <c r="AC352" s="343">
        <v>0</v>
      </c>
      <c r="AD352" s="343">
        <v>0</v>
      </c>
      <c r="AE352" s="343">
        <v>0</v>
      </c>
      <c r="AF352" s="343">
        <v>0</v>
      </c>
      <c r="AG352" s="343">
        <v>0</v>
      </c>
      <c r="AH352" s="343">
        <v>0</v>
      </c>
      <c r="AI352" s="343">
        <v>0</v>
      </c>
      <c r="AJ352" s="343">
        <v>0</v>
      </c>
      <c r="AK352" s="343">
        <v>0</v>
      </c>
      <c r="AL352" s="342" t="s">
        <v>1399</v>
      </c>
      <c r="AM352" s="342" t="s">
        <v>2466</v>
      </c>
      <c r="AN352" s="342" t="s">
        <v>2469</v>
      </c>
    </row>
    <row r="353" spans="1:40" ht="15.6">
      <c r="A353" s="342" t="s">
        <v>1141</v>
      </c>
      <c r="B353" s="343">
        <v>0</v>
      </c>
      <c r="C353" s="343">
        <v>0</v>
      </c>
      <c r="D353" s="343">
        <v>113</v>
      </c>
      <c r="E353" s="343">
        <v>0</v>
      </c>
      <c r="F353" s="343">
        <v>1806</v>
      </c>
      <c r="G353" s="343">
        <v>0</v>
      </c>
      <c r="H353" s="343">
        <v>0</v>
      </c>
      <c r="I353" s="343">
        <v>0</v>
      </c>
      <c r="J353" s="343">
        <v>1919</v>
      </c>
      <c r="K353" s="343">
        <v>0</v>
      </c>
      <c r="L353" s="343">
        <v>0</v>
      </c>
      <c r="M353" s="343">
        <v>0</v>
      </c>
      <c r="N353" s="343">
        <v>0</v>
      </c>
      <c r="O353" s="343">
        <v>0</v>
      </c>
      <c r="P353" s="343">
        <v>0</v>
      </c>
      <c r="Q353" s="343">
        <v>0</v>
      </c>
      <c r="R353" s="343">
        <v>0</v>
      </c>
      <c r="S353" s="343">
        <v>0</v>
      </c>
      <c r="T353" s="343">
        <v>0</v>
      </c>
      <c r="U353" s="343">
        <v>0</v>
      </c>
      <c r="V353" s="343">
        <v>0</v>
      </c>
      <c r="W353" s="343">
        <v>0</v>
      </c>
      <c r="X353" s="343">
        <v>1919</v>
      </c>
      <c r="Y353" s="343">
        <v>0</v>
      </c>
      <c r="Z353" s="343">
        <v>12</v>
      </c>
      <c r="AA353" s="343">
        <v>0</v>
      </c>
      <c r="AB353" s="343">
        <v>0</v>
      </c>
      <c r="AC353" s="343">
        <v>0</v>
      </c>
      <c r="AD353" s="343">
        <v>0</v>
      </c>
      <c r="AE353" s="343">
        <v>0</v>
      </c>
      <c r="AF353" s="343">
        <v>0</v>
      </c>
      <c r="AG353" s="343">
        <v>0</v>
      </c>
      <c r="AH353" s="343">
        <v>12</v>
      </c>
      <c r="AI353" s="343">
        <v>0</v>
      </c>
      <c r="AJ353" s="343">
        <v>0</v>
      </c>
      <c r="AK353" s="343">
        <v>0</v>
      </c>
      <c r="AL353" s="342" t="s">
        <v>1139</v>
      </c>
      <c r="AM353" s="342" t="s">
        <v>2466</v>
      </c>
      <c r="AN353" s="342" t="s">
        <v>2469</v>
      </c>
    </row>
    <row r="354" spans="1:40" ht="15.6">
      <c r="A354" s="342" t="s">
        <v>1534</v>
      </c>
      <c r="B354" s="343">
        <v>0</v>
      </c>
      <c r="C354" s="343">
        <v>0</v>
      </c>
      <c r="D354" s="343">
        <v>71</v>
      </c>
      <c r="E354" s="343">
        <v>0</v>
      </c>
      <c r="F354" s="343">
        <v>666</v>
      </c>
      <c r="G354" s="343">
        <v>0</v>
      </c>
      <c r="H354" s="343">
        <v>131</v>
      </c>
      <c r="I354" s="343">
        <v>0</v>
      </c>
      <c r="J354" s="343">
        <v>868</v>
      </c>
      <c r="K354" s="343">
        <v>0</v>
      </c>
      <c r="L354" s="343">
        <v>0</v>
      </c>
      <c r="M354" s="343">
        <v>0</v>
      </c>
      <c r="N354" s="343">
        <v>0</v>
      </c>
      <c r="O354" s="343">
        <v>0</v>
      </c>
      <c r="P354" s="343">
        <v>0</v>
      </c>
      <c r="Q354" s="343">
        <v>0</v>
      </c>
      <c r="R354" s="343">
        <v>0</v>
      </c>
      <c r="S354" s="343">
        <v>0</v>
      </c>
      <c r="T354" s="343">
        <v>0</v>
      </c>
      <c r="U354" s="343">
        <v>0</v>
      </c>
      <c r="V354" s="343">
        <v>0</v>
      </c>
      <c r="W354" s="343">
        <v>0</v>
      </c>
      <c r="X354" s="343">
        <v>868</v>
      </c>
      <c r="Y354" s="343">
        <v>0</v>
      </c>
      <c r="Z354" s="343">
        <v>0</v>
      </c>
      <c r="AA354" s="343">
        <v>0</v>
      </c>
      <c r="AB354" s="343">
        <v>0</v>
      </c>
      <c r="AC354" s="343">
        <v>0</v>
      </c>
      <c r="AD354" s="343">
        <v>0</v>
      </c>
      <c r="AE354" s="343">
        <v>0</v>
      </c>
      <c r="AF354" s="343">
        <v>0</v>
      </c>
      <c r="AG354" s="343">
        <v>0</v>
      </c>
      <c r="AH354" s="343">
        <v>0</v>
      </c>
      <c r="AI354" s="343">
        <v>0</v>
      </c>
      <c r="AJ354" s="343">
        <v>0</v>
      </c>
      <c r="AK354" s="343">
        <v>0</v>
      </c>
      <c r="AL354" s="342" t="s">
        <v>1532</v>
      </c>
      <c r="AM354" s="342" t="s">
        <v>2466</v>
      </c>
      <c r="AN354" s="342" t="s">
        <v>2469</v>
      </c>
    </row>
    <row r="355" spans="1:40" ht="15.6">
      <c r="A355" s="342" t="s">
        <v>2316</v>
      </c>
      <c r="B355" s="343">
        <v>0</v>
      </c>
      <c r="C355" s="343">
        <v>0</v>
      </c>
      <c r="D355" s="343">
        <v>1260</v>
      </c>
      <c r="E355" s="343">
        <v>0</v>
      </c>
      <c r="F355" s="343">
        <v>169</v>
      </c>
      <c r="G355" s="343">
        <v>0</v>
      </c>
      <c r="H355" s="343">
        <v>0</v>
      </c>
      <c r="I355" s="343">
        <v>0</v>
      </c>
      <c r="J355" s="343">
        <v>1429</v>
      </c>
      <c r="K355" s="343">
        <v>0</v>
      </c>
      <c r="L355" s="343">
        <v>0</v>
      </c>
      <c r="M355" s="343">
        <v>0</v>
      </c>
      <c r="N355" s="343">
        <v>0</v>
      </c>
      <c r="O355" s="343">
        <v>0</v>
      </c>
      <c r="P355" s="343">
        <v>0</v>
      </c>
      <c r="Q355" s="343">
        <v>0</v>
      </c>
      <c r="R355" s="343">
        <v>0</v>
      </c>
      <c r="S355" s="343">
        <v>0</v>
      </c>
      <c r="T355" s="343">
        <v>0</v>
      </c>
      <c r="U355" s="343">
        <v>0</v>
      </c>
      <c r="V355" s="343">
        <v>0</v>
      </c>
      <c r="W355" s="343">
        <v>0</v>
      </c>
      <c r="X355" s="343">
        <v>1429</v>
      </c>
      <c r="Y355" s="343">
        <v>0</v>
      </c>
      <c r="Z355" s="343">
        <v>0</v>
      </c>
      <c r="AA355" s="343">
        <v>0</v>
      </c>
      <c r="AB355" s="343">
        <v>0</v>
      </c>
      <c r="AC355" s="343">
        <v>0</v>
      </c>
      <c r="AD355" s="343">
        <v>0</v>
      </c>
      <c r="AE355" s="343">
        <v>0</v>
      </c>
      <c r="AF355" s="343">
        <v>0</v>
      </c>
      <c r="AG355" s="343">
        <v>0</v>
      </c>
      <c r="AH355" s="343">
        <v>0</v>
      </c>
      <c r="AI355" s="343">
        <v>0</v>
      </c>
      <c r="AJ355" s="343">
        <v>0</v>
      </c>
      <c r="AK355" s="343">
        <v>0</v>
      </c>
      <c r="AL355" s="342" t="s">
        <v>2314</v>
      </c>
      <c r="AM355" s="342" t="s">
        <v>2466</v>
      </c>
      <c r="AN355" s="342" t="s">
        <v>2469</v>
      </c>
    </row>
    <row r="356" spans="1:40" ht="15.6">
      <c r="A356" s="342" t="s">
        <v>1416</v>
      </c>
      <c r="B356" s="343">
        <v>0</v>
      </c>
      <c r="C356" s="343">
        <v>0</v>
      </c>
      <c r="D356" s="343">
        <v>1118</v>
      </c>
      <c r="E356" s="343">
        <v>0</v>
      </c>
      <c r="F356" s="343">
        <v>408</v>
      </c>
      <c r="G356" s="343">
        <v>0</v>
      </c>
      <c r="H356" s="343">
        <v>0</v>
      </c>
      <c r="I356" s="343">
        <v>0</v>
      </c>
      <c r="J356" s="343">
        <v>1526</v>
      </c>
      <c r="K356" s="343">
        <v>0</v>
      </c>
      <c r="L356" s="343">
        <v>0</v>
      </c>
      <c r="M356" s="343">
        <v>0</v>
      </c>
      <c r="N356" s="343">
        <v>0</v>
      </c>
      <c r="O356" s="343">
        <v>0</v>
      </c>
      <c r="P356" s="343">
        <v>0</v>
      </c>
      <c r="Q356" s="343">
        <v>0</v>
      </c>
      <c r="R356" s="343">
        <v>0</v>
      </c>
      <c r="S356" s="343">
        <v>0</v>
      </c>
      <c r="T356" s="343">
        <v>0</v>
      </c>
      <c r="U356" s="343">
        <v>0</v>
      </c>
      <c r="V356" s="343">
        <v>0</v>
      </c>
      <c r="W356" s="343">
        <v>0</v>
      </c>
      <c r="X356" s="343">
        <v>1526</v>
      </c>
      <c r="Y356" s="343">
        <v>0</v>
      </c>
      <c r="Z356" s="343">
        <v>27</v>
      </c>
      <c r="AA356" s="343">
        <v>0</v>
      </c>
      <c r="AB356" s="343">
        <v>0</v>
      </c>
      <c r="AC356" s="343">
        <v>0</v>
      </c>
      <c r="AD356" s="343">
        <v>0</v>
      </c>
      <c r="AE356" s="343">
        <v>0</v>
      </c>
      <c r="AF356" s="343">
        <v>0</v>
      </c>
      <c r="AG356" s="343">
        <v>0</v>
      </c>
      <c r="AH356" s="343">
        <v>27</v>
      </c>
      <c r="AI356" s="343">
        <v>0</v>
      </c>
      <c r="AJ356" s="343">
        <v>0</v>
      </c>
      <c r="AK356" s="343">
        <v>0</v>
      </c>
      <c r="AL356" s="342" t="s">
        <v>1414</v>
      </c>
      <c r="AM356" s="342" t="s">
        <v>2466</v>
      </c>
      <c r="AN356" s="342" t="s">
        <v>2469</v>
      </c>
    </row>
    <row r="357" spans="1:40" ht="15.6">
      <c r="A357" s="342" t="s">
        <v>1379</v>
      </c>
      <c r="B357" s="343">
        <v>0</v>
      </c>
      <c r="C357" s="343">
        <v>0</v>
      </c>
      <c r="D357" s="343">
        <v>0</v>
      </c>
      <c r="E357" s="343">
        <v>0</v>
      </c>
      <c r="F357" s="343">
        <v>0</v>
      </c>
      <c r="G357" s="343">
        <v>0</v>
      </c>
      <c r="H357" s="343">
        <v>0</v>
      </c>
      <c r="I357" s="343">
        <v>0</v>
      </c>
      <c r="J357" s="343">
        <v>0</v>
      </c>
      <c r="K357" s="343">
        <v>0</v>
      </c>
      <c r="L357" s="343">
        <v>0</v>
      </c>
      <c r="M357" s="343">
        <v>0</v>
      </c>
      <c r="N357" s="343">
        <v>0</v>
      </c>
      <c r="O357" s="343">
        <v>0</v>
      </c>
      <c r="P357" s="343">
        <v>0</v>
      </c>
      <c r="Q357" s="343">
        <v>0</v>
      </c>
      <c r="R357" s="343">
        <v>0</v>
      </c>
      <c r="S357" s="343">
        <v>0</v>
      </c>
      <c r="T357" s="343">
        <v>0</v>
      </c>
      <c r="U357" s="343">
        <v>0</v>
      </c>
      <c r="V357" s="343">
        <v>0</v>
      </c>
      <c r="W357" s="343">
        <v>0</v>
      </c>
      <c r="X357" s="343">
        <v>0</v>
      </c>
      <c r="Y357" s="343">
        <v>0</v>
      </c>
      <c r="Z357" s="343">
        <v>0</v>
      </c>
      <c r="AA357" s="343">
        <v>0</v>
      </c>
      <c r="AB357" s="343">
        <v>0</v>
      </c>
      <c r="AC357" s="343">
        <v>0</v>
      </c>
      <c r="AD357" s="343">
        <v>0</v>
      </c>
      <c r="AE357" s="343">
        <v>0</v>
      </c>
      <c r="AF357" s="343">
        <v>0</v>
      </c>
      <c r="AG357" s="343">
        <v>0</v>
      </c>
      <c r="AH357" s="343">
        <v>0</v>
      </c>
      <c r="AI357" s="343">
        <v>0</v>
      </c>
      <c r="AJ357" s="343">
        <v>0</v>
      </c>
      <c r="AK357" s="343">
        <v>0</v>
      </c>
      <c r="AL357" s="342" t="s">
        <v>1377</v>
      </c>
      <c r="AM357" s="342" t="s">
        <v>2466</v>
      </c>
      <c r="AN357" s="342" t="s">
        <v>2473</v>
      </c>
    </row>
    <row r="358" spans="1:40" ht="15.6">
      <c r="A358" s="342" t="s">
        <v>1504</v>
      </c>
      <c r="B358" s="343">
        <v>0</v>
      </c>
      <c r="C358" s="343">
        <v>0</v>
      </c>
      <c r="D358" s="343">
        <v>0</v>
      </c>
      <c r="E358" s="343">
        <v>0</v>
      </c>
      <c r="F358" s="343">
        <v>36</v>
      </c>
      <c r="G358" s="343">
        <v>0</v>
      </c>
      <c r="H358" s="343">
        <v>0</v>
      </c>
      <c r="I358" s="343">
        <v>0</v>
      </c>
      <c r="J358" s="343">
        <v>36</v>
      </c>
      <c r="K358" s="343">
        <v>0</v>
      </c>
      <c r="L358" s="343">
        <v>0</v>
      </c>
      <c r="M358" s="343">
        <v>0</v>
      </c>
      <c r="N358" s="343">
        <v>0</v>
      </c>
      <c r="O358" s="343">
        <v>0</v>
      </c>
      <c r="P358" s="343">
        <v>0</v>
      </c>
      <c r="Q358" s="343">
        <v>0</v>
      </c>
      <c r="R358" s="343">
        <v>0</v>
      </c>
      <c r="S358" s="343">
        <v>0</v>
      </c>
      <c r="T358" s="343">
        <v>0</v>
      </c>
      <c r="U358" s="343">
        <v>0</v>
      </c>
      <c r="V358" s="343">
        <v>0</v>
      </c>
      <c r="W358" s="343">
        <v>0</v>
      </c>
      <c r="X358" s="343">
        <v>36</v>
      </c>
      <c r="Y358" s="343">
        <v>0</v>
      </c>
      <c r="Z358" s="343">
        <v>0</v>
      </c>
      <c r="AA358" s="343">
        <v>0</v>
      </c>
      <c r="AB358" s="343">
        <v>0</v>
      </c>
      <c r="AC358" s="343">
        <v>0</v>
      </c>
      <c r="AD358" s="343">
        <v>0</v>
      </c>
      <c r="AE358" s="343">
        <v>0</v>
      </c>
      <c r="AF358" s="343">
        <v>0</v>
      </c>
      <c r="AG358" s="343">
        <v>0</v>
      </c>
      <c r="AH358" s="343">
        <v>0</v>
      </c>
      <c r="AI358" s="343">
        <v>0</v>
      </c>
      <c r="AJ358" s="343">
        <v>0</v>
      </c>
      <c r="AK358" s="343">
        <v>0</v>
      </c>
      <c r="AL358" s="342" t="s">
        <v>1502</v>
      </c>
      <c r="AM358" s="342" t="s">
        <v>2466</v>
      </c>
      <c r="AN358" s="342" t="s">
        <v>2473</v>
      </c>
    </row>
    <row r="359" spans="1:40" ht="15.6">
      <c r="A359" s="342" t="s">
        <v>1884</v>
      </c>
      <c r="B359" s="343">
        <v>0</v>
      </c>
      <c r="C359" s="343">
        <v>0</v>
      </c>
      <c r="D359" s="343">
        <v>0</v>
      </c>
      <c r="E359" s="343">
        <v>0</v>
      </c>
      <c r="F359" s="343">
        <v>0</v>
      </c>
      <c r="G359" s="343">
        <v>0</v>
      </c>
      <c r="H359" s="343">
        <v>0</v>
      </c>
      <c r="I359" s="343">
        <v>0</v>
      </c>
      <c r="J359" s="343">
        <v>0</v>
      </c>
      <c r="K359" s="343">
        <v>0</v>
      </c>
      <c r="L359" s="343">
        <v>0</v>
      </c>
      <c r="M359" s="343">
        <v>0</v>
      </c>
      <c r="N359" s="343">
        <v>0</v>
      </c>
      <c r="O359" s="343">
        <v>0</v>
      </c>
      <c r="P359" s="343">
        <v>0</v>
      </c>
      <c r="Q359" s="343">
        <v>0</v>
      </c>
      <c r="R359" s="343">
        <v>0</v>
      </c>
      <c r="S359" s="343">
        <v>0</v>
      </c>
      <c r="T359" s="343">
        <v>0</v>
      </c>
      <c r="U359" s="343">
        <v>0</v>
      </c>
      <c r="V359" s="343">
        <v>0</v>
      </c>
      <c r="W359" s="343">
        <v>0</v>
      </c>
      <c r="X359" s="343">
        <v>0</v>
      </c>
      <c r="Y359" s="343">
        <v>0</v>
      </c>
      <c r="Z359" s="343">
        <v>0</v>
      </c>
      <c r="AA359" s="343">
        <v>0</v>
      </c>
      <c r="AB359" s="343">
        <v>0</v>
      </c>
      <c r="AC359" s="343">
        <v>0</v>
      </c>
      <c r="AD359" s="343">
        <v>0</v>
      </c>
      <c r="AE359" s="343">
        <v>0</v>
      </c>
      <c r="AF359" s="343">
        <v>0</v>
      </c>
      <c r="AG359" s="343">
        <v>0</v>
      </c>
      <c r="AH359" s="343">
        <v>0</v>
      </c>
      <c r="AI359" s="343">
        <v>0</v>
      </c>
      <c r="AJ359" s="343">
        <v>0</v>
      </c>
      <c r="AK359" s="343">
        <v>0</v>
      </c>
      <c r="AL359" s="342" t="s">
        <v>1882</v>
      </c>
      <c r="AM359" s="342" t="s">
        <v>2466</v>
      </c>
      <c r="AN359" s="342" t="s">
        <v>2473</v>
      </c>
    </row>
    <row r="360" spans="1:40" ht="15.6">
      <c r="A360" s="342" t="s">
        <v>1863</v>
      </c>
      <c r="B360" s="343">
        <v>0</v>
      </c>
      <c r="C360" s="343">
        <v>0</v>
      </c>
      <c r="D360" s="343">
        <v>137</v>
      </c>
      <c r="E360" s="343">
        <v>0</v>
      </c>
      <c r="F360" s="343">
        <v>4</v>
      </c>
      <c r="G360" s="343">
        <v>0</v>
      </c>
      <c r="H360" s="343">
        <v>0</v>
      </c>
      <c r="I360" s="343">
        <v>0</v>
      </c>
      <c r="J360" s="343">
        <v>141</v>
      </c>
      <c r="K360" s="343">
        <v>0</v>
      </c>
      <c r="L360" s="343">
        <v>0</v>
      </c>
      <c r="M360" s="343">
        <v>0</v>
      </c>
      <c r="N360" s="343">
        <v>0</v>
      </c>
      <c r="O360" s="343">
        <v>0</v>
      </c>
      <c r="P360" s="343">
        <v>0</v>
      </c>
      <c r="Q360" s="343">
        <v>0</v>
      </c>
      <c r="R360" s="343">
        <v>0</v>
      </c>
      <c r="S360" s="343">
        <v>0</v>
      </c>
      <c r="T360" s="343">
        <v>0</v>
      </c>
      <c r="U360" s="343">
        <v>0</v>
      </c>
      <c r="V360" s="343">
        <v>0</v>
      </c>
      <c r="W360" s="343">
        <v>0</v>
      </c>
      <c r="X360" s="343">
        <v>141</v>
      </c>
      <c r="Y360" s="343">
        <v>0</v>
      </c>
      <c r="Z360" s="343">
        <v>3</v>
      </c>
      <c r="AA360" s="343">
        <v>0</v>
      </c>
      <c r="AB360" s="343">
        <v>0</v>
      </c>
      <c r="AC360" s="343">
        <v>0</v>
      </c>
      <c r="AD360" s="343">
        <v>0</v>
      </c>
      <c r="AE360" s="343">
        <v>0</v>
      </c>
      <c r="AF360" s="343">
        <v>0</v>
      </c>
      <c r="AG360" s="343">
        <v>0</v>
      </c>
      <c r="AH360" s="343">
        <v>3</v>
      </c>
      <c r="AI360" s="343">
        <v>0</v>
      </c>
      <c r="AJ360" s="343">
        <v>0</v>
      </c>
      <c r="AK360" s="343">
        <v>0</v>
      </c>
      <c r="AL360" s="342" t="s">
        <v>1861</v>
      </c>
      <c r="AM360" s="342" t="s">
        <v>2466</v>
      </c>
      <c r="AN360" s="342" t="s">
        <v>2473</v>
      </c>
    </row>
    <row r="361" spans="1:40" ht="15.6">
      <c r="A361" s="342" t="s">
        <v>1920</v>
      </c>
      <c r="B361" s="343">
        <v>0</v>
      </c>
      <c r="C361" s="343">
        <v>0</v>
      </c>
      <c r="D361" s="343">
        <v>13</v>
      </c>
      <c r="E361" s="343">
        <v>0</v>
      </c>
      <c r="F361" s="343">
        <v>9</v>
      </c>
      <c r="G361" s="343">
        <v>0</v>
      </c>
      <c r="H361" s="343">
        <v>0</v>
      </c>
      <c r="I361" s="343">
        <v>0</v>
      </c>
      <c r="J361" s="343">
        <v>22</v>
      </c>
      <c r="K361" s="343">
        <v>0</v>
      </c>
      <c r="L361" s="343">
        <v>0</v>
      </c>
      <c r="M361" s="343">
        <v>0</v>
      </c>
      <c r="N361" s="343">
        <v>0</v>
      </c>
      <c r="O361" s="343">
        <v>0</v>
      </c>
      <c r="P361" s="343">
        <v>0</v>
      </c>
      <c r="Q361" s="343">
        <v>0</v>
      </c>
      <c r="R361" s="343">
        <v>0</v>
      </c>
      <c r="S361" s="343">
        <v>0</v>
      </c>
      <c r="T361" s="343">
        <v>0</v>
      </c>
      <c r="U361" s="343">
        <v>0</v>
      </c>
      <c r="V361" s="343">
        <v>0</v>
      </c>
      <c r="W361" s="343">
        <v>0</v>
      </c>
      <c r="X361" s="343">
        <v>22</v>
      </c>
      <c r="Y361" s="343">
        <v>0</v>
      </c>
      <c r="Z361" s="343">
        <v>0</v>
      </c>
      <c r="AA361" s="343">
        <v>0</v>
      </c>
      <c r="AB361" s="343">
        <v>0</v>
      </c>
      <c r="AC361" s="343">
        <v>0</v>
      </c>
      <c r="AD361" s="343">
        <v>0</v>
      </c>
      <c r="AE361" s="343">
        <v>0</v>
      </c>
      <c r="AF361" s="343">
        <v>0</v>
      </c>
      <c r="AG361" s="343">
        <v>0</v>
      </c>
      <c r="AH361" s="343">
        <v>0</v>
      </c>
      <c r="AI361" s="343">
        <v>0</v>
      </c>
      <c r="AJ361" s="343">
        <v>0</v>
      </c>
      <c r="AK361" s="343">
        <v>0</v>
      </c>
      <c r="AL361" s="342" t="s">
        <v>1918</v>
      </c>
      <c r="AM361" s="342" t="s">
        <v>2466</v>
      </c>
      <c r="AN361" s="342" t="s">
        <v>2473</v>
      </c>
    </row>
    <row r="362" spans="1:40" ht="15.6">
      <c r="A362" s="342" t="s">
        <v>2178</v>
      </c>
      <c r="B362" s="343">
        <v>0</v>
      </c>
      <c r="C362" s="343">
        <v>0</v>
      </c>
      <c r="D362" s="343">
        <v>1</v>
      </c>
      <c r="E362" s="343">
        <v>0</v>
      </c>
      <c r="F362" s="343">
        <v>79</v>
      </c>
      <c r="G362" s="343">
        <v>0</v>
      </c>
      <c r="H362" s="343">
        <v>0</v>
      </c>
      <c r="I362" s="343">
        <v>0</v>
      </c>
      <c r="J362" s="343">
        <v>80</v>
      </c>
      <c r="K362" s="343">
        <v>0</v>
      </c>
      <c r="L362" s="343">
        <v>0</v>
      </c>
      <c r="M362" s="343">
        <v>0</v>
      </c>
      <c r="N362" s="343">
        <v>0</v>
      </c>
      <c r="O362" s="343">
        <v>0</v>
      </c>
      <c r="P362" s="343">
        <v>0</v>
      </c>
      <c r="Q362" s="343">
        <v>0</v>
      </c>
      <c r="R362" s="343">
        <v>0</v>
      </c>
      <c r="S362" s="343">
        <v>0</v>
      </c>
      <c r="T362" s="343">
        <v>0</v>
      </c>
      <c r="U362" s="343">
        <v>0</v>
      </c>
      <c r="V362" s="343">
        <v>0</v>
      </c>
      <c r="W362" s="343">
        <v>0</v>
      </c>
      <c r="X362" s="343">
        <v>80</v>
      </c>
      <c r="Y362" s="343">
        <v>0</v>
      </c>
      <c r="Z362" s="343">
        <v>0</v>
      </c>
      <c r="AA362" s="343">
        <v>0</v>
      </c>
      <c r="AB362" s="343">
        <v>0</v>
      </c>
      <c r="AC362" s="343">
        <v>0</v>
      </c>
      <c r="AD362" s="343">
        <v>0</v>
      </c>
      <c r="AE362" s="343">
        <v>0</v>
      </c>
      <c r="AF362" s="343">
        <v>0</v>
      </c>
      <c r="AG362" s="343">
        <v>0</v>
      </c>
      <c r="AH362" s="343">
        <v>0</v>
      </c>
      <c r="AI362" s="343">
        <v>0</v>
      </c>
      <c r="AJ362" s="343">
        <v>0</v>
      </c>
      <c r="AK362" s="343">
        <v>0</v>
      </c>
      <c r="AL362" s="342" t="s">
        <v>2176</v>
      </c>
      <c r="AM362" s="342" t="s">
        <v>2466</v>
      </c>
      <c r="AN362" s="342" t="s">
        <v>2473</v>
      </c>
    </row>
    <row r="363" spans="1:40" ht="15.6">
      <c r="A363" s="342" t="s">
        <v>1797</v>
      </c>
      <c r="B363" s="343">
        <v>0</v>
      </c>
      <c r="C363" s="343">
        <v>0</v>
      </c>
      <c r="D363" s="343">
        <v>0</v>
      </c>
      <c r="E363" s="343">
        <v>0</v>
      </c>
      <c r="F363" s="343">
        <v>0</v>
      </c>
      <c r="G363" s="343">
        <v>0</v>
      </c>
      <c r="H363" s="343">
        <v>0</v>
      </c>
      <c r="I363" s="343">
        <v>0</v>
      </c>
      <c r="J363" s="343">
        <v>0</v>
      </c>
      <c r="K363" s="343">
        <v>0</v>
      </c>
      <c r="L363" s="343">
        <v>0</v>
      </c>
      <c r="M363" s="343">
        <v>0</v>
      </c>
      <c r="N363" s="343">
        <v>0</v>
      </c>
      <c r="O363" s="343">
        <v>0</v>
      </c>
      <c r="P363" s="343">
        <v>0</v>
      </c>
      <c r="Q363" s="343">
        <v>0</v>
      </c>
      <c r="R363" s="343">
        <v>0</v>
      </c>
      <c r="S363" s="343">
        <v>0</v>
      </c>
      <c r="T363" s="343">
        <v>0</v>
      </c>
      <c r="U363" s="343">
        <v>0</v>
      </c>
      <c r="V363" s="343">
        <v>0</v>
      </c>
      <c r="W363" s="343">
        <v>0</v>
      </c>
      <c r="X363" s="343">
        <v>0</v>
      </c>
      <c r="Y363" s="343">
        <v>0</v>
      </c>
      <c r="Z363" s="343">
        <v>0</v>
      </c>
      <c r="AA363" s="343">
        <v>0</v>
      </c>
      <c r="AB363" s="343">
        <v>0</v>
      </c>
      <c r="AC363" s="343">
        <v>0</v>
      </c>
      <c r="AD363" s="343">
        <v>0</v>
      </c>
      <c r="AE363" s="343">
        <v>0</v>
      </c>
      <c r="AF363" s="343">
        <v>0</v>
      </c>
      <c r="AG363" s="343">
        <v>0</v>
      </c>
      <c r="AH363" s="343">
        <v>0</v>
      </c>
      <c r="AI363" s="343">
        <v>0</v>
      </c>
      <c r="AJ363" s="343">
        <v>0</v>
      </c>
      <c r="AK363" s="343">
        <v>0</v>
      </c>
      <c r="AL363" s="342" t="s">
        <v>1795</v>
      </c>
      <c r="AM363" s="342" t="s">
        <v>2466</v>
      </c>
      <c r="AN363" s="342" t="s">
        <v>2473</v>
      </c>
    </row>
    <row r="364" spans="1:40" ht="15.6">
      <c r="A364" s="342" t="s">
        <v>2025</v>
      </c>
      <c r="B364" s="343">
        <v>0</v>
      </c>
      <c r="C364" s="343">
        <v>0</v>
      </c>
      <c r="D364" s="343">
        <v>48</v>
      </c>
      <c r="E364" s="343">
        <v>0</v>
      </c>
      <c r="F364" s="343">
        <v>44</v>
      </c>
      <c r="G364" s="343">
        <v>0</v>
      </c>
      <c r="H364" s="343">
        <v>0</v>
      </c>
      <c r="I364" s="343">
        <v>0</v>
      </c>
      <c r="J364" s="343">
        <v>92</v>
      </c>
      <c r="K364" s="343">
        <v>0</v>
      </c>
      <c r="L364" s="343">
        <v>0</v>
      </c>
      <c r="M364" s="343">
        <v>0</v>
      </c>
      <c r="N364" s="343">
        <v>0</v>
      </c>
      <c r="O364" s="343">
        <v>0</v>
      </c>
      <c r="P364" s="343">
        <v>0</v>
      </c>
      <c r="Q364" s="343">
        <v>0</v>
      </c>
      <c r="R364" s="343">
        <v>0</v>
      </c>
      <c r="S364" s="343">
        <v>0</v>
      </c>
      <c r="T364" s="343">
        <v>0</v>
      </c>
      <c r="U364" s="343">
        <v>0</v>
      </c>
      <c r="V364" s="343">
        <v>0</v>
      </c>
      <c r="W364" s="343">
        <v>0</v>
      </c>
      <c r="X364" s="343">
        <v>92</v>
      </c>
      <c r="Y364" s="343">
        <v>0</v>
      </c>
      <c r="Z364" s="343">
        <v>0</v>
      </c>
      <c r="AA364" s="343">
        <v>0</v>
      </c>
      <c r="AB364" s="343">
        <v>0</v>
      </c>
      <c r="AC364" s="343">
        <v>0</v>
      </c>
      <c r="AD364" s="343">
        <v>0</v>
      </c>
      <c r="AE364" s="343">
        <v>0</v>
      </c>
      <c r="AF364" s="343">
        <v>0</v>
      </c>
      <c r="AG364" s="343">
        <v>0</v>
      </c>
      <c r="AH364" s="343">
        <v>0</v>
      </c>
      <c r="AI364" s="343">
        <v>0</v>
      </c>
      <c r="AJ364" s="343">
        <v>0</v>
      </c>
      <c r="AK364" s="343">
        <v>0</v>
      </c>
      <c r="AL364" s="342" t="s">
        <v>2023</v>
      </c>
      <c r="AM364" s="342" t="s">
        <v>2466</v>
      </c>
      <c r="AN364" s="342" t="s">
        <v>2473</v>
      </c>
    </row>
    <row r="365" spans="1:40" ht="15.6">
      <c r="A365" s="342" t="s">
        <v>1681</v>
      </c>
      <c r="B365" s="343">
        <v>0</v>
      </c>
      <c r="C365" s="343">
        <v>0</v>
      </c>
      <c r="D365" s="343">
        <v>364</v>
      </c>
      <c r="E365" s="343">
        <v>0</v>
      </c>
      <c r="F365" s="343">
        <v>32</v>
      </c>
      <c r="G365" s="343">
        <v>0</v>
      </c>
      <c r="H365" s="343">
        <v>0</v>
      </c>
      <c r="I365" s="343">
        <v>0</v>
      </c>
      <c r="J365" s="343">
        <v>396</v>
      </c>
      <c r="K365" s="343">
        <v>0</v>
      </c>
      <c r="L365" s="343">
        <v>0</v>
      </c>
      <c r="M365" s="343">
        <v>0</v>
      </c>
      <c r="N365" s="343">
        <v>0</v>
      </c>
      <c r="O365" s="343">
        <v>0</v>
      </c>
      <c r="P365" s="343">
        <v>0</v>
      </c>
      <c r="Q365" s="343">
        <v>0</v>
      </c>
      <c r="R365" s="343">
        <v>0</v>
      </c>
      <c r="S365" s="343">
        <v>0</v>
      </c>
      <c r="T365" s="343">
        <v>0</v>
      </c>
      <c r="U365" s="343">
        <v>0</v>
      </c>
      <c r="V365" s="343">
        <v>0</v>
      </c>
      <c r="W365" s="343">
        <v>0</v>
      </c>
      <c r="X365" s="343">
        <v>396</v>
      </c>
      <c r="Y365" s="343">
        <v>0</v>
      </c>
      <c r="Z365" s="343">
        <v>0</v>
      </c>
      <c r="AA365" s="343">
        <v>0</v>
      </c>
      <c r="AB365" s="343">
        <v>0</v>
      </c>
      <c r="AC365" s="343">
        <v>0</v>
      </c>
      <c r="AD365" s="343">
        <v>0</v>
      </c>
      <c r="AE365" s="343">
        <v>0</v>
      </c>
      <c r="AF365" s="343">
        <v>0</v>
      </c>
      <c r="AG365" s="343">
        <v>0</v>
      </c>
      <c r="AH365" s="343">
        <v>0</v>
      </c>
      <c r="AI365" s="343">
        <v>0</v>
      </c>
      <c r="AJ365" s="343">
        <v>0</v>
      </c>
      <c r="AK365" s="343">
        <v>0</v>
      </c>
      <c r="AL365" s="342" t="s">
        <v>1679</v>
      </c>
      <c r="AM365" s="342" t="s">
        <v>2466</v>
      </c>
      <c r="AN365" s="342" t="s">
        <v>2473</v>
      </c>
    </row>
    <row r="366" spans="1:40" ht="15.6">
      <c r="A366" s="342" t="s">
        <v>2358</v>
      </c>
      <c r="B366" s="343">
        <v>0</v>
      </c>
      <c r="C366" s="343">
        <v>0</v>
      </c>
      <c r="D366" s="343">
        <v>0</v>
      </c>
      <c r="E366" s="343">
        <v>0</v>
      </c>
      <c r="F366" s="343">
        <v>7</v>
      </c>
      <c r="G366" s="343">
        <v>0</v>
      </c>
      <c r="H366" s="343">
        <v>0</v>
      </c>
      <c r="I366" s="343">
        <v>0</v>
      </c>
      <c r="J366" s="343">
        <v>7</v>
      </c>
      <c r="K366" s="343">
        <v>0</v>
      </c>
      <c r="L366" s="343">
        <v>0</v>
      </c>
      <c r="M366" s="343">
        <v>0</v>
      </c>
      <c r="N366" s="343">
        <v>0</v>
      </c>
      <c r="O366" s="343">
        <v>0</v>
      </c>
      <c r="P366" s="343">
        <v>0</v>
      </c>
      <c r="Q366" s="343">
        <v>0</v>
      </c>
      <c r="R366" s="343">
        <v>0</v>
      </c>
      <c r="S366" s="343">
        <v>0</v>
      </c>
      <c r="T366" s="343">
        <v>0</v>
      </c>
      <c r="U366" s="343">
        <v>0</v>
      </c>
      <c r="V366" s="343">
        <v>0</v>
      </c>
      <c r="W366" s="343">
        <v>0</v>
      </c>
      <c r="X366" s="343">
        <v>7</v>
      </c>
      <c r="Y366" s="343">
        <v>0</v>
      </c>
      <c r="Z366" s="343">
        <v>0</v>
      </c>
      <c r="AA366" s="343">
        <v>0</v>
      </c>
      <c r="AB366" s="343">
        <v>0</v>
      </c>
      <c r="AC366" s="343">
        <v>0</v>
      </c>
      <c r="AD366" s="343">
        <v>11</v>
      </c>
      <c r="AE366" s="343">
        <v>0</v>
      </c>
      <c r="AF366" s="343">
        <v>0</v>
      </c>
      <c r="AG366" s="343">
        <v>0</v>
      </c>
      <c r="AH366" s="343">
        <v>11</v>
      </c>
      <c r="AI366" s="343">
        <v>0</v>
      </c>
      <c r="AJ366" s="343">
        <v>0</v>
      </c>
      <c r="AK366" s="343">
        <v>0</v>
      </c>
      <c r="AL366" s="342" t="s">
        <v>2356</v>
      </c>
      <c r="AM366" s="342" t="s">
        <v>2466</v>
      </c>
      <c r="AN366" s="342" t="s">
        <v>2473</v>
      </c>
    </row>
    <row r="367" spans="1:40" ht="15.6">
      <c r="A367" s="342" t="s">
        <v>1145</v>
      </c>
      <c r="B367" s="343">
        <v>0</v>
      </c>
      <c r="C367" s="343">
        <v>0</v>
      </c>
      <c r="D367" s="343">
        <v>240</v>
      </c>
      <c r="E367" s="343">
        <v>0</v>
      </c>
      <c r="F367" s="343">
        <v>1451</v>
      </c>
      <c r="G367" s="343">
        <v>0</v>
      </c>
      <c r="H367" s="343">
        <v>0</v>
      </c>
      <c r="I367" s="343">
        <v>0</v>
      </c>
      <c r="J367" s="343">
        <v>1691</v>
      </c>
      <c r="K367" s="343">
        <v>0</v>
      </c>
      <c r="L367" s="343">
        <v>0</v>
      </c>
      <c r="M367" s="343">
        <v>0</v>
      </c>
      <c r="N367" s="343">
        <v>0</v>
      </c>
      <c r="O367" s="343">
        <v>0</v>
      </c>
      <c r="P367" s="343">
        <v>0</v>
      </c>
      <c r="Q367" s="343">
        <v>0</v>
      </c>
      <c r="R367" s="343">
        <v>0</v>
      </c>
      <c r="S367" s="343">
        <v>0</v>
      </c>
      <c r="T367" s="343">
        <v>0</v>
      </c>
      <c r="U367" s="343">
        <v>0</v>
      </c>
      <c r="V367" s="343">
        <v>0</v>
      </c>
      <c r="W367" s="343">
        <v>0</v>
      </c>
      <c r="X367" s="343">
        <v>1691</v>
      </c>
      <c r="Y367" s="343">
        <v>0</v>
      </c>
      <c r="Z367" s="343">
        <v>48</v>
      </c>
      <c r="AA367" s="343">
        <v>0</v>
      </c>
      <c r="AB367" s="343">
        <v>0</v>
      </c>
      <c r="AC367" s="343">
        <v>0</v>
      </c>
      <c r="AD367" s="343">
        <v>0</v>
      </c>
      <c r="AE367" s="343">
        <v>0</v>
      </c>
      <c r="AF367" s="343">
        <v>0</v>
      </c>
      <c r="AG367" s="343">
        <v>0</v>
      </c>
      <c r="AH367" s="343">
        <v>48</v>
      </c>
      <c r="AI367" s="343">
        <v>0</v>
      </c>
      <c r="AJ367" s="343">
        <v>0</v>
      </c>
      <c r="AK367" s="343">
        <v>0</v>
      </c>
      <c r="AL367" s="342" t="s">
        <v>1143</v>
      </c>
      <c r="AM367" s="342" t="s">
        <v>2466</v>
      </c>
      <c r="AN367" s="342" t="s">
        <v>2474</v>
      </c>
    </row>
    <row r="368" spans="1:40" ht="15.6">
      <c r="A368" s="342" t="s">
        <v>1179</v>
      </c>
      <c r="B368" s="343">
        <v>0</v>
      </c>
      <c r="C368" s="343">
        <v>0</v>
      </c>
      <c r="D368" s="343">
        <v>8</v>
      </c>
      <c r="E368" s="343">
        <v>0</v>
      </c>
      <c r="F368" s="343">
        <v>92</v>
      </c>
      <c r="G368" s="343">
        <v>0</v>
      </c>
      <c r="H368" s="343">
        <v>0</v>
      </c>
      <c r="I368" s="343">
        <v>0</v>
      </c>
      <c r="J368" s="343">
        <v>100</v>
      </c>
      <c r="K368" s="343">
        <v>0</v>
      </c>
      <c r="L368" s="343">
        <v>0</v>
      </c>
      <c r="M368" s="343">
        <v>0</v>
      </c>
      <c r="N368" s="343">
        <v>0</v>
      </c>
      <c r="O368" s="343">
        <v>0</v>
      </c>
      <c r="P368" s="343">
        <v>0</v>
      </c>
      <c r="Q368" s="343">
        <v>0</v>
      </c>
      <c r="R368" s="343">
        <v>0</v>
      </c>
      <c r="S368" s="343">
        <v>0</v>
      </c>
      <c r="T368" s="343">
        <v>0</v>
      </c>
      <c r="U368" s="343">
        <v>0</v>
      </c>
      <c r="V368" s="343">
        <v>0</v>
      </c>
      <c r="W368" s="343">
        <v>0</v>
      </c>
      <c r="X368" s="343">
        <v>100</v>
      </c>
      <c r="Y368" s="343">
        <v>0</v>
      </c>
      <c r="Z368" s="343">
        <v>0</v>
      </c>
      <c r="AA368" s="343">
        <v>0</v>
      </c>
      <c r="AB368" s="343">
        <v>0</v>
      </c>
      <c r="AC368" s="343">
        <v>0</v>
      </c>
      <c r="AD368" s="343">
        <v>0</v>
      </c>
      <c r="AE368" s="343">
        <v>0</v>
      </c>
      <c r="AF368" s="343">
        <v>0</v>
      </c>
      <c r="AG368" s="343">
        <v>0</v>
      </c>
      <c r="AH368" s="343">
        <v>0</v>
      </c>
      <c r="AI368" s="343">
        <v>0</v>
      </c>
      <c r="AJ368" s="343">
        <v>0</v>
      </c>
      <c r="AK368" s="343">
        <v>0</v>
      </c>
      <c r="AL368" s="342" t="s">
        <v>1177</v>
      </c>
      <c r="AM368" s="342" t="s">
        <v>2466</v>
      </c>
      <c r="AN368" s="342" t="s">
        <v>2474</v>
      </c>
    </row>
    <row r="369" spans="1:40" ht="15.6">
      <c r="A369" s="342" t="s">
        <v>1185</v>
      </c>
      <c r="B369" s="343">
        <v>0</v>
      </c>
      <c r="C369" s="343">
        <v>0</v>
      </c>
      <c r="D369" s="343">
        <v>11</v>
      </c>
      <c r="E369" s="343">
        <v>0</v>
      </c>
      <c r="F369" s="343">
        <v>47</v>
      </c>
      <c r="G369" s="343">
        <v>0</v>
      </c>
      <c r="H369" s="343">
        <v>0</v>
      </c>
      <c r="I369" s="343">
        <v>0</v>
      </c>
      <c r="J369" s="343">
        <v>58</v>
      </c>
      <c r="K369" s="343">
        <v>0</v>
      </c>
      <c r="L369" s="343">
        <v>0</v>
      </c>
      <c r="M369" s="343">
        <v>0</v>
      </c>
      <c r="N369" s="343">
        <v>0</v>
      </c>
      <c r="O369" s="343">
        <v>0</v>
      </c>
      <c r="P369" s="343">
        <v>0</v>
      </c>
      <c r="Q369" s="343">
        <v>0</v>
      </c>
      <c r="R369" s="343">
        <v>0</v>
      </c>
      <c r="S369" s="343">
        <v>0</v>
      </c>
      <c r="T369" s="343">
        <v>0</v>
      </c>
      <c r="U369" s="343">
        <v>0</v>
      </c>
      <c r="V369" s="343">
        <v>0</v>
      </c>
      <c r="W369" s="343">
        <v>0</v>
      </c>
      <c r="X369" s="343">
        <v>58</v>
      </c>
      <c r="Y369" s="343">
        <v>0</v>
      </c>
      <c r="Z369" s="343">
        <v>12</v>
      </c>
      <c r="AA369" s="343">
        <v>0</v>
      </c>
      <c r="AB369" s="343">
        <v>0</v>
      </c>
      <c r="AC369" s="343">
        <v>0</v>
      </c>
      <c r="AD369" s="343">
        <v>0</v>
      </c>
      <c r="AE369" s="343">
        <v>0</v>
      </c>
      <c r="AF369" s="343">
        <v>0</v>
      </c>
      <c r="AG369" s="343">
        <v>0</v>
      </c>
      <c r="AH369" s="343">
        <v>12</v>
      </c>
      <c r="AI369" s="343">
        <v>0</v>
      </c>
      <c r="AJ369" s="343">
        <v>0</v>
      </c>
      <c r="AK369" s="343">
        <v>0</v>
      </c>
      <c r="AL369" s="342" t="s">
        <v>1183</v>
      </c>
      <c r="AM369" s="342" t="s">
        <v>2466</v>
      </c>
      <c r="AN369" s="342" t="s">
        <v>2474</v>
      </c>
    </row>
    <row r="370" spans="1:40" ht="15.6">
      <c r="A370" s="342" t="s">
        <v>1254</v>
      </c>
      <c r="B370" s="343">
        <v>0</v>
      </c>
      <c r="C370" s="343">
        <v>0</v>
      </c>
      <c r="D370" s="343">
        <v>88</v>
      </c>
      <c r="E370" s="343">
        <v>0</v>
      </c>
      <c r="F370" s="343">
        <v>230</v>
      </c>
      <c r="G370" s="343">
        <v>0</v>
      </c>
      <c r="H370" s="343">
        <v>0</v>
      </c>
      <c r="I370" s="343">
        <v>0</v>
      </c>
      <c r="J370" s="343">
        <v>318</v>
      </c>
      <c r="K370" s="343">
        <v>0</v>
      </c>
      <c r="L370" s="343">
        <v>0</v>
      </c>
      <c r="M370" s="343">
        <v>0</v>
      </c>
      <c r="N370" s="343">
        <v>0</v>
      </c>
      <c r="O370" s="343">
        <v>0</v>
      </c>
      <c r="P370" s="343">
        <v>0</v>
      </c>
      <c r="Q370" s="343">
        <v>0</v>
      </c>
      <c r="R370" s="343">
        <v>0</v>
      </c>
      <c r="S370" s="343">
        <v>0</v>
      </c>
      <c r="T370" s="343">
        <v>0</v>
      </c>
      <c r="U370" s="343">
        <v>0</v>
      </c>
      <c r="V370" s="343">
        <v>0</v>
      </c>
      <c r="W370" s="343">
        <v>0</v>
      </c>
      <c r="X370" s="343">
        <v>318</v>
      </c>
      <c r="Y370" s="343">
        <v>0</v>
      </c>
      <c r="Z370" s="343">
        <v>33</v>
      </c>
      <c r="AA370" s="343">
        <v>0</v>
      </c>
      <c r="AB370" s="343">
        <v>0</v>
      </c>
      <c r="AC370" s="343">
        <v>0</v>
      </c>
      <c r="AD370" s="343">
        <v>0</v>
      </c>
      <c r="AE370" s="343">
        <v>0</v>
      </c>
      <c r="AF370" s="343">
        <v>0</v>
      </c>
      <c r="AG370" s="343">
        <v>0</v>
      </c>
      <c r="AH370" s="343">
        <v>33</v>
      </c>
      <c r="AI370" s="343">
        <v>0</v>
      </c>
      <c r="AJ370" s="343">
        <v>0</v>
      </c>
      <c r="AK370" s="343">
        <v>0</v>
      </c>
      <c r="AL370" s="342" t="s">
        <v>1252</v>
      </c>
      <c r="AM370" s="342" t="s">
        <v>2466</v>
      </c>
      <c r="AN370" s="342" t="s">
        <v>2474</v>
      </c>
    </row>
    <row r="371" spans="1:40" ht="15.6">
      <c r="A371" s="342" t="s">
        <v>1280</v>
      </c>
      <c r="B371" s="343">
        <v>0</v>
      </c>
      <c r="C371" s="343">
        <v>0</v>
      </c>
      <c r="D371" s="343">
        <v>152</v>
      </c>
      <c r="E371" s="343">
        <v>0</v>
      </c>
      <c r="F371" s="343">
        <v>98</v>
      </c>
      <c r="G371" s="343">
        <v>0</v>
      </c>
      <c r="H371" s="343">
        <v>32</v>
      </c>
      <c r="I371" s="343">
        <v>0</v>
      </c>
      <c r="J371" s="343">
        <v>282</v>
      </c>
      <c r="K371" s="343">
        <v>0</v>
      </c>
      <c r="L371" s="343">
        <v>0</v>
      </c>
      <c r="M371" s="343">
        <v>0</v>
      </c>
      <c r="N371" s="343">
        <v>0</v>
      </c>
      <c r="O371" s="343">
        <v>0</v>
      </c>
      <c r="P371" s="343">
        <v>0</v>
      </c>
      <c r="Q371" s="343">
        <v>0</v>
      </c>
      <c r="R371" s="343">
        <v>0</v>
      </c>
      <c r="S371" s="343">
        <v>0</v>
      </c>
      <c r="T371" s="343">
        <v>0</v>
      </c>
      <c r="U371" s="343">
        <v>0</v>
      </c>
      <c r="V371" s="343">
        <v>0</v>
      </c>
      <c r="W371" s="343">
        <v>0</v>
      </c>
      <c r="X371" s="343">
        <v>282</v>
      </c>
      <c r="Y371" s="343">
        <v>0</v>
      </c>
      <c r="Z371" s="343">
        <v>411</v>
      </c>
      <c r="AA371" s="343">
        <v>0</v>
      </c>
      <c r="AB371" s="343">
        <v>0</v>
      </c>
      <c r="AC371" s="343">
        <v>0</v>
      </c>
      <c r="AD371" s="343">
        <v>0</v>
      </c>
      <c r="AE371" s="343">
        <v>0</v>
      </c>
      <c r="AF371" s="343">
        <v>0</v>
      </c>
      <c r="AG371" s="343">
        <v>0</v>
      </c>
      <c r="AH371" s="343">
        <v>411</v>
      </c>
      <c r="AI371" s="343">
        <v>0</v>
      </c>
      <c r="AJ371" s="343">
        <v>0</v>
      </c>
      <c r="AK371" s="343">
        <v>0</v>
      </c>
      <c r="AL371" s="342" t="s">
        <v>1278</v>
      </c>
      <c r="AM371" s="342" t="s">
        <v>2466</v>
      </c>
      <c r="AN371" s="342" t="s">
        <v>2474</v>
      </c>
    </row>
    <row r="372" spans="1:40" ht="15.6">
      <c r="A372" s="342" t="s">
        <v>1313</v>
      </c>
      <c r="B372" s="343">
        <v>0</v>
      </c>
      <c r="C372" s="343">
        <v>0</v>
      </c>
      <c r="D372" s="343">
        <v>1688</v>
      </c>
      <c r="E372" s="343">
        <v>0</v>
      </c>
      <c r="F372" s="343">
        <v>170</v>
      </c>
      <c r="G372" s="343">
        <v>0</v>
      </c>
      <c r="H372" s="343">
        <v>0</v>
      </c>
      <c r="I372" s="343">
        <v>0</v>
      </c>
      <c r="J372" s="343">
        <v>1858</v>
      </c>
      <c r="K372" s="343">
        <v>0</v>
      </c>
      <c r="L372" s="343">
        <v>0</v>
      </c>
      <c r="M372" s="343">
        <v>0</v>
      </c>
      <c r="N372" s="343">
        <v>0</v>
      </c>
      <c r="O372" s="343">
        <v>0</v>
      </c>
      <c r="P372" s="343">
        <v>0</v>
      </c>
      <c r="Q372" s="343">
        <v>0</v>
      </c>
      <c r="R372" s="343">
        <v>0</v>
      </c>
      <c r="S372" s="343">
        <v>0</v>
      </c>
      <c r="T372" s="343">
        <v>0</v>
      </c>
      <c r="U372" s="343">
        <v>0</v>
      </c>
      <c r="V372" s="343">
        <v>0</v>
      </c>
      <c r="W372" s="343">
        <v>0</v>
      </c>
      <c r="X372" s="343">
        <v>1858</v>
      </c>
      <c r="Y372" s="343">
        <v>0</v>
      </c>
      <c r="Z372" s="343">
        <v>0</v>
      </c>
      <c r="AA372" s="343">
        <v>0</v>
      </c>
      <c r="AB372" s="343">
        <v>0</v>
      </c>
      <c r="AC372" s="343">
        <v>0</v>
      </c>
      <c r="AD372" s="343">
        <v>0</v>
      </c>
      <c r="AE372" s="343">
        <v>0</v>
      </c>
      <c r="AF372" s="343">
        <v>0</v>
      </c>
      <c r="AG372" s="343">
        <v>0</v>
      </c>
      <c r="AH372" s="343">
        <v>0</v>
      </c>
      <c r="AI372" s="343">
        <v>0</v>
      </c>
      <c r="AJ372" s="343">
        <v>0</v>
      </c>
      <c r="AK372" s="343">
        <v>0</v>
      </c>
      <c r="AL372" s="342" t="s">
        <v>1311</v>
      </c>
      <c r="AM372" s="342" t="s">
        <v>2466</v>
      </c>
      <c r="AN372" s="342" t="s">
        <v>2474</v>
      </c>
    </row>
    <row r="373" spans="1:40" ht="15.6">
      <c r="A373" s="342" t="s">
        <v>1337</v>
      </c>
      <c r="B373" s="343">
        <v>0</v>
      </c>
      <c r="C373" s="343">
        <v>0</v>
      </c>
      <c r="D373" s="343">
        <v>388</v>
      </c>
      <c r="E373" s="343">
        <v>0</v>
      </c>
      <c r="F373" s="343">
        <v>79</v>
      </c>
      <c r="G373" s="343">
        <v>0</v>
      </c>
      <c r="H373" s="343">
        <v>34</v>
      </c>
      <c r="I373" s="343">
        <v>0</v>
      </c>
      <c r="J373" s="343">
        <v>501</v>
      </c>
      <c r="K373" s="343">
        <v>0</v>
      </c>
      <c r="L373" s="343">
        <v>0</v>
      </c>
      <c r="M373" s="343">
        <v>0</v>
      </c>
      <c r="N373" s="343">
        <v>0</v>
      </c>
      <c r="O373" s="343">
        <v>0</v>
      </c>
      <c r="P373" s="343">
        <v>0</v>
      </c>
      <c r="Q373" s="343">
        <v>0</v>
      </c>
      <c r="R373" s="343">
        <v>0</v>
      </c>
      <c r="S373" s="343">
        <v>0</v>
      </c>
      <c r="T373" s="343">
        <v>0</v>
      </c>
      <c r="U373" s="343">
        <v>0</v>
      </c>
      <c r="V373" s="343">
        <v>0</v>
      </c>
      <c r="W373" s="343">
        <v>0</v>
      </c>
      <c r="X373" s="343">
        <v>501</v>
      </c>
      <c r="Y373" s="343">
        <v>0</v>
      </c>
      <c r="Z373" s="343">
        <v>0</v>
      </c>
      <c r="AA373" s="343">
        <v>0</v>
      </c>
      <c r="AB373" s="343">
        <v>0</v>
      </c>
      <c r="AC373" s="343">
        <v>0</v>
      </c>
      <c r="AD373" s="343">
        <v>0</v>
      </c>
      <c r="AE373" s="343">
        <v>0</v>
      </c>
      <c r="AF373" s="343">
        <v>0</v>
      </c>
      <c r="AG373" s="343">
        <v>0</v>
      </c>
      <c r="AH373" s="343">
        <v>0</v>
      </c>
      <c r="AI373" s="343">
        <v>0</v>
      </c>
      <c r="AJ373" s="343">
        <v>0</v>
      </c>
      <c r="AK373" s="343">
        <v>0</v>
      </c>
      <c r="AL373" s="342" t="s">
        <v>1335</v>
      </c>
      <c r="AM373" s="342" t="s">
        <v>2466</v>
      </c>
      <c r="AN373" s="342" t="s">
        <v>2474</v>
      </c>
    </row>
    <row r="374" spans="1:40" ht="15.6">
      <c r="A374" s="342" t="s">
        <v>1364</v>
      </c>
      <c r="B374" s="343">
        <v>0</v>
      </c>
      <c r="C374" s="343">
        <v>0</v>
      </c>
      <c r="D374" s="343">
        <v>0</v>
      </c>
      <c r="E374" s="343">
        <v>0</v>
      </c>
      <c r="F374" s="343">
        <v>0</v>
      </c>
      <c r="G374" s="343">
        <v>0</v>
      </c>
      <c r="H374" s="343">
        <v>0</v>
      </c>
      <c r="I374" s="343">
        <v>0</v>
      </c>
      <c r="J374" s="343">
        <v>0</v>
      </c>
      <c r="K374" s="343">
        <v>0</v>
      </c>
      <c r="L374" s="343">
        <v>0</v>
      </c>
      <c r="M374" s="343">
        <v>0</v>
      </c>
      <c r="N374" s="343">
        <v>0</v>
      </c>
      <c r="O374" s="343">
        <v>0</v>
      </c>
      <c r="P374" s="343">
        <v>0</v>
      </c>
      <c r="Q374" s="343">
        <v>0</v>
      </c>
      <c r="R374" s="343">
        <v>0</v>
      </c>
      <c r="S374" s="343">
        <v>0</v>
      </c>
      <c r="T374" s="343">
        <v>0</v>
      </c>
      <c r="U374" s="343">
        <v>0</v>
      </c>
      <c r="V374" s="343">
        <v>0</v>
      </c>
      <c r="W374" s="343">
        <v>0</v>
      </c>
      <c r="X374" s="343">
        <v>0</v>
      </c>
      <c r="Y374" s="343">
        <v>0</v>
      </c>
      <c r="Z374" s="343">
        <v>0</v>
      </c>
      <c r="AA374" s="343">
        <v>0</v>
      </c>
      <c r="AB374" s="343">
        <v>0</v>
      </c>
      <c r="AC374" s="343">
        <v>0</v>
      </c>
      <c r="AD374" s="343">
        <v>0</v>
      </c>
      <c r="AE374" s="343">
        <v>0</v>
      </c>
      <c r="AF374" s="343">
        <v>0</v>
      </c>
      <c r="AG374" s="343">
        <v>0</v>
      </c>
      <c r="AH374" s="343">
        <v>0</v>
      </c>
      <c r="AI374" s="343">
        <v>0</v>
      </c>
      <c r="AJ374" s="343">
        <v>0</v>
      </c>
      <c r="AK374" s="343">
        <v>0</v>
      </c>
      <c r="AL374" s="342" t="s">
        <v>2475</v>
      </c>
      <c r="AM374" s="342" t="s">
        <v>2466</v>
      </c>
      <c r="AN374" s="342" t="s">
        <v>2474</v>
      </c>
    </row>
    <row r="375" spans="1:40" ht="15.6">
      <c r="A375" s="342" t="s">
        <v>1389</v>
      </c>
      <c r="B375" s="343">
        <v>8</v>
      </c>
      <c r="C375" s="343">
        <v>0</v>
      </c>
      <c r="D375" s="343">
        <v>114</v>
      </c>
      <c r="E375" s="343">
        <v>0</v>
      </c>
      <c r="F375" s="343">
        <v>38</v>
      </c>
      <c r="G375" s="343">
        <v>0</v>
      </c>
      <c r="H375" s="343">
        <v>0</v>
      </c>
      <c r="I375" s="343">
        <v>0</v>
      </c>
      <c r="J375" s="343">
        <v>160</v>
      </c>
      <c r="K375" s="343">
        <v>0</v>
      </c>
      <c r="L375" s="343">
        <v>0</v>
      </c>
      <c r="M375" s="343">
        <v>0</v>
      </c>
      <c r="N375" s="343">
        <v>0</v>
      </c>
      <c r="O375" s="343">
        <v>0</v>
      </c>
      <c r="P375" s="343">
        <v>0</v>
      </c>
      <c r="Q375" s="343">
        <v>0</v>
      </c>
      <c r="R375" s="343">
        <v>0</v>
      </c>
      <c r="S375" s="343">
        <v>0</v>
      </c>
      <c r="T375" s="343">
        <v>0</v>
      </c>
      <c r="U375" s="343">
        <v>0</v>
      </c>
      <c r="V375" s="343">
        <v>0</v>
      </c>
      <c r="W375" s="343">
        <v>0</v>
      </c>
      <c r="X375" s="343">
        <v>160</v>
      </c>
      <c r="Y375" s="343">
        <v>0</v>
      </c>
      <c r="Z375" s="343">
        <v>0</v>
      </c>
      <c r="AA375" s="343">
        <v>0</v>
      </c>
      <c r="AB375" s="343">
        <v>0</v>
      </c>
      <c r="AC375" s="343">
        <v>0</v>
      </c>
      <c r="AD375" s="343">
        <v>0</v>
      </c>
      <c r="AE375" s="343">
        <v>0</v>
      </c>
      <c r="AF375" s="343">
        <v>0</v>
      </c>
      <c r="AG375" s="343">
        <v>0</v>
      </c>
      <c r="AH375" s="343">
        <v>0</v>
      </c>
      <c r="AI375" s="343">
        <v>0</v>
      </c>
      <c r="AJ375" s="343">
        <v>0</v>
      </c>
      <c r="AK375" s="343">
        <v>0</v>
      </c>
      <c r="AL375" s="342" t="s">
        <v>1387</v>
      </c>
      <c r="AM375" s="342" t="s">
        <v>2466</v>
      </c>
      <c r="AN375" s="342" t="s">
        <v>2474</v>
      </c>
    </row>
    <row r="376" spans="1:40" ht="15.6">
      <c r="A376" s="342" t="s">
        <v>1404</v>
      </c>
      <c r="B376" s="343">
        <v>0</v>
      </c>
      <c r="C376" s="343">
        <v>0</v>
      </c>
      <c r="D376" s="343">
        <v>78</v>
      </c>
      <c r="E376" s="343">
        <v>0</v>
      </c>
      <c r="F376" s="343">
        <v>83</v>
      </c>
      <c r="G376" s="343">
        <v>0</v>
      </c>
      <c r="H376" s="343">
        <v>0</v>
      </c>
      <c r="I376" s="343">
        <v>0</v>
      </c>
      <c r="J376" s="343">
        <v>161</v>
      </c>
      <c r="K376" s="343">
        <v>0</v>
      </c>
      <c r="L376" s="343">
        <v>0</v>
      </c>
      <c r="M376" s="343">
        <v>0</v>
      </c>
      <c r="N376" s="343">
        <v>0</v>
      </c>
      <c r="O376" s="343">
        <v>0</v>
      </c>
      <c r="P376" s="343">
        <v>0</v>
      </c>
      <c r="Q376" s="343">
        <v>0</v>
      </c>
      <c r="R376" s="343">
        <v>0</v>
      </c>
      <c r="S376" s="343">
        <v>0</v>
      </c>
      <c r="T376" s="343">
        <v>0</v>
      </c>
      <c r="U376" s="343">
        <v>0</v>
      </c>
      <c r="V376" s="343">
        <v>0</v>
      </c>
      <c r="W376" s="343">
        <v>0</v>
      </c>
      <c r="X376" s="343">
        <v>161</v>
      </c>
      <c r="Y376" s="343">
        <v>0</v>
      </c>
      <c r="Z376" s="343">
        <v>0</v>
      </c>
      <c r="AA376" s="343">
        <v>0</v>
      </c>
      <c r="AB376" s="343">
        <v>0</v>
      </c>
      <c r="AC376" s="343">
        <v>0</v>
      </c>
      <c r="AD376" s="343">
        <v>0</v>
      </c>
      <c r="AE376" s="343">
        <v>0</v>
      </c>
      <c r="AF376" s="343">
        <v>0</v>
      </c>
      <c r="AG376" s="343">
        <v>0</v>
      </c>
      <c r="AH376" s="343">
        <v>0</v>
      </c>
      <c r="AI376" s="343">
        <v>0</v>
      </c>
      <c r="AJ376" s="343">
        <v>0</v>
      </c>
      <c r="AK376" s="343">
        <v>0</v>
      </c>
      <c r="AL376" s="342" t="s">
        <v>1402</v>
      </c>
      <c r="AM376" s="342" t="s">
        <v>2466</v>
      </c>
      <c r="AN376" s="342" t="s">
        <v>2474</v>
      </c>
    </row>
    <row r="377" spans="1:40" ht="15.6">
      <c r="A377" s="342" t="s">
        <v>1428</v>
      </c>
      <c r="B377" s="343">
        <v>0</v>
      </c>
      <c r="C377" s="343">
        <v>0</v>
      </c>
      <c r="D377" s="343">
        <v>346</v>
      </c>
      <c r="E377" s="343">
        <v>0</v>
      </c>
      <c r="F377" s="343">
        <v>87</v>
      </c>
      <c r="G377" s="343">
        <v>0</v>
      </c>
      <c r="H377" s="343">
        <v>0</v>
      </c>
      <c r="I377" s="343">
        <v>0</v>
      </c>
      <c r="J377" s="343">
        <v>433</v>
      </c>
      <c r="K377" s="343">
        <v>0</v>
      </c>
      <c r="L377" s="343">
        <v>0</v>
      </c>
      <c r="M377" s="343">
        <v>0</v>
      </c>
      <c r="N377" s="343">
        <v>0</v>
      </c>
      <c r="O377" s="343">
        <v>0</v>
      </c>
      <c r="P377" s="343">
        <v>0</v>
      </c>
      <c r="Q377" s="343">
        <v>0</v>
      </c>
      <c r="R377" s="343">
        <v>0</v>
      </c>
      <c r="S377" s="343">
        <v>0</v>
      </c>
      <c r="T377" s="343">
        <v>0</v>
      </c>
      <c r="U377" s="343">
        <v>0</v>
      </c>
      <c r="V377" s="343">
        <v>0</v>
      </c>
      <c r="W377" s="343">
        <v>0</v>
      </c>
      <c r="X377" s="343">
        <v>433</v>
      </c>
      <c r="Y377" s="343">
        <v>0</v>
      </c>
      <c r="Z377" s="343">
        <v>0</v>
      </c>
      <c r="AA377" s="343">
        <v>0</v>
      </c>
      <c r="AB377" s="343">
        <v>0</v>
      </c>
      <c r="AC377" s="343">
        <v>0</v>
      </c>
      <c r="AD377" s="343">
        <v>0</v>
      </c>
      <c r="AE377" s="343">
        <v>0</v>
      </c>
      <c r="AF377" s="343">
        <v>0</v>
      </c>
      <c r="AG377" s="343">
        <v>0</v>
      </c>
      <c r="AH377" s="343">
        <v>0</v>
      </c>
      <c r="AI377" s="343">
        <v>0</v>
      </c>
      <c r="AJ377" s="343">
        <v>0</v>
      </c>
      <c r="AK377" s="343">
        <v>0</v>
      </c>
      <c r="AL377" s="342" t="s">
        <v>1426</v>
      </c>
      <c r="AM377" s="342" t="s">
        <v>2466</v>
      </c>
      <c r="AN377" s="342" t="s">
        <v>2474</v>
      </c>
    </row>
    <row r="378" spans="1:40" ht="15.6">
      <c r="A378" s="342" t="s">
        <v>1468</v>
      </c>
      <c r="B378" s="343">
        <v>0</v>
      </c>
      <c r="C378" s="343">
        <v>0</v>
      </c>
      <c r="D378" s="343">
        <v>100</v>
      </c>
      <c r="E378" s="343">
        <v>0</v>
      </c>
      <c r="F378" s="343">
        <v>251</v>
      </c>
      <c r="G378" s="343">
        <v>0</v>
      </c>
      <c r="H378" s="343">
        <v>0</v>
      </c>
      <c r="I378" s="343">
        <v>0</v>
      </c>
      <c r="J378" s="343">
        <v>351</v>
      </c>
      <c r="K378" s="343">
        <v>0</v>
      </c>
      <c r="L378" s="343">
        <v>0</v>
      </c>
      <c r="M378" s="343">
        <v>0</v>
      </c>
      <c r="N378" s="343">
        <v>0</v>
      </c>
      <c r="O378" s="343">
        <v>0</v>
      </c>
      <c r="P378" s="343">
        <v>0</v>
      </c>
      <c r="Q378" s="343">
        <v>0</v>
      </c>
      <c r="R378" s="343">
        <v>0</v>
      </c>
      <c r="S378" s="343">
        <v>0</v>
      </c>
      <c r="T378" s="343">
        <v>0</v>
      </c>
      <c r="U378" s="343">
        <v>0</v>
      </c>
      <c r="V378" s="343">
        <v>0</v>
      </c>
      <c r="W378" s="343">
        <v>0</v>
      </c>
      <c r="X378" s="343">
        <v>351</v>
      </c>
      <c r="Y378" s="343">
        <v>0</v>
      </c>
      <c r="Z378" s="343">
        <v>56</v>
      </c>
      <c r="AA378" s="343">
        <v>0</v>
      </c>
      <c r="AB378" s="343">
        <v>0</v>
      </c>
      <c r="AC378" s="343">
        <v>0</v>
      </c>
      <c r="AD378" s="343">
        <v>0</v>
      </c>
      <c r="AE378" s="343">
        <v>0</v>
      </c>
      <c r="AF378" s="343">
        <v>0</v>
      </c>
      <c r="AG378" s="343">
        <v>0</v>
      </c>
      <c r="AH378" s="343">
        <v>56</v>
      </c>
      <c r="AI378" s="343">
        <v>0</v>
      </c>
      <c r="AJ378" s="343">
        <v>0</v>
      </c>
      <c r="AK378" s="343">
        <v>0</v>
      </c>
      <c r="AL378" s="342" t="s">
        <v>1466</v>
      </c>
      <c r="AM378" s="342" t="s">
        <v>2466</v>
      </c>
      <c r="AN378" s="342" t="s">
        <v>2474</v>
      </c>
    </row>
    <row r="379" spans="1:40" ht="15.6">
      <c r="A379" s="342" t="s">
        <v>1495</v>
      </c>
      <c r="B379" s="343">
        <v>0</v>
      </c>
      <c r="C379" s="343">
        <v>0</v>
      </c>
      <c r="D379" s="343">
        <v>315</v>
      </c>
      <c r="E379" s="343">
        <v>0</v>
      </c>
      <c r="F379" s="343">
        <v>727</v>
      </c>
      <c r="G379" s="343">
        <v>0</v>
      </c>
      <c r="H379" s="343">
        <v>0</v>
      </c>
      <c r="I379" s="343">
        <v>0</v>
      </c>
      <c r="J379" s="343">
        <v>1042</v>
      </c>
      <c r="K379" s="343">
        <v>0</v>
      </c>
      <c r="L379" s="343">
        <v>0</v>
      </c>
      <c r="M379" s="343">
        <v>0</v>
      </c>
      <c r="N379" s="343">
        <v>0</v>
      </c>
      <c r="O379" s="343">
        <v>0</v>
      </c>
      <c r="P379" s="343">
        <v>0</v>
      </c>
      <c r="Q379" s="343">
        <v>0</v>
      </c>
      <c r="R379" s="343">
        <v>0</v>
      </c>
      <c r="S379" s="343">
        <v>0</v>
      </c>
      <c r="T379" s="343">
        <v>0</v>
      </c>
      <c r="U379" s="343">
        <v>0</v>
      </c>
      <c r="V379" s="343">
        <v>0</v>
      </c>
      <c r="W379" s="343">
        <v>0</v>
      </c>
      <c r="X379" s="343">
        <v>1042</v>
      </c>
      <c r="Y379" s="343">
        <v>0</v>
      </c>
      <c r="Z379" s="343">
        <v>350</v>
      </c>
      <c r="AA379" s="343">
        <v>0</v>
      </c>
      <c r="AB379" s="343">
        <v>0</v>
      </c>
      <c r="AC379" s="343">
        <v>0</v>
      </c>
      <c r="AD379" s="343">
        <v>0</v>
      </c>
      <c r="AE379" s="343">
        <v>0</v>
      </c>
      <c r="AF379" s="343">
        <v>0</v>
      </c>
      <c r="AG379" s="343">
        <v>0</v>
      </c>
      <c r="AH379" s="343">
        <v>350</v>
      </c>
      <c r="AI379" s="343">
        <v>0</v>
      </c>
      <c r="AJ379" s="343">
        <v>0</v>
      </c>
      <c r="AK379" s="343">
        <v>0</v>
      </c>
      <c r="AL379" s="342" t="s">
        <v>1493</v>
      </c>
      <c r="AM379" s="342" t="s">
        <v>2466</v>
      </c>
      <c r="AN379" s="342" t="s">
        <v>2474</v>
      </c>
    </row>
    <row r="380" spans="1:40" ht="15.6">
      <c r="A380" s="342" t="s">
        <v>1600</v>
      </c>
      <c r="B380" s="343">
        <v>0</v>
      </c>
      <c r="C380" s="343">
        <v>0</v>
      </c>
      <c r="D380" s="343">
        <v>282</v>
      </c>
      <c r="E380" s="343">
        <v>0</v>
      </c>
      <c r="F380" s="343">
        <v>92</v>
      </c>
      <c r="G380" s="343">
        <v>0</v>
      </c>
      <c r="H380" s="343">
        <v>0</v>
      </c>
      <c r="I380" s="343">
        <v>0</v>
      </c>
      <c r="J380" s="343">
        <v>374</v>
      </c>
      <c r="K380" s="343">
        <v>0</v>
      </c>
      <c r="L380" s="343">
        <v>0</v>
      </c>
      <c r="M380" s="343">
        <v>0</v>
      </c>
      <c r="N380" s="343">
        <v>0</v>
      </c>
      <c r="O380" s="343">
        <v>0</v>
      </c>
      <c r="P380" s="343">
        <v>0</v>
      </c>
      <c r="Q380" s="343">
        <v>0</v>
      </c>
      <c r="R380" s="343">
        <v>0</v>
      </c>
      <c r="S380" s="343">
        <v>0</v>
      </c>
      <c r="T380" s="343">
        <v>0</v>
      </c>
      <c r="U380" s="343">
        <v>0</v>
      </c>
      <c r="V380" s="343">
        <v>0</v>
      </c>
      <c r="W380" s="343">
        <v>0</v>
      </c>
      <c r="X380" s="343">
        <v>374</v>
      </c>
      <c r="Y380" s="343">
        <v>0</v>
      </c>
      <c r="Z380" s="343">
        <v>180</v>
      </c>
      <c r="AA380" s="343">
        <v>0</v>
      </c>
      <c r="AB380" s="343">
        <v>0</v>
      </c>
      <c r="AC380" s="343">
        <v>0</v>
      </c>
      <c r="AD380" s="343">
        <v>0</v>
      </c>
      <c r="AE380" s="343">
        <v>0</v>
      </c>
      <c r="AF380" s="343">
        <v>0</v>
      </c>
      <c r="AG380" s="343">
        <v>0</v>
      </c>
      <c r="AH380" s="343">
        <v>180</v>
      </c>
      <c r="AI380" s="343">
        <v>0</v>
      </c>
      <c r="AJ380" s="343">
        <v>0</v>
      </c>
      <c r="AK380" s="343">
        <v>0</v>
      </c>
      <c r="AL380" s="342" t="s">
        <v>1598</v>
      </c>
      <c r="AM380" s="342" t="s">
        <v>2466</v>
      </c>
      <c r="AN380" s="342" t="s">
        <v>2474</v>
      </c>
    </row>
    <row r="381" spans="1:40" ht="15.6">
      <c r="A381" s="342" t="s">
        <v>1630</v>
      </c>
      <c r="B381" s="343">
        <v>0</v>
      </c>
      <c r="C381" s="343">
        <v>0</v>
      </c>
      <c r="D381" s="343">
        <v>164</v>
      </c>
      <c r="E381" s="343">
        <v>0</v>
      </c>
      <c r="F381" s="343">
        <v>232</v>
      </c>
      <c r="G381" s="343">
        <v>0</v>
      </c>
      <c r="H381" s="343">
        <v>0</v>
      </c>
      <c r="I381" s="343">
        <v>0</v>
      </c>
      <c r="J381" s="343">
        <v>396</v>
      </c>
      <c r="K381" s="343">
        <v>0</v>
      </c>
      <c r="L381" s="343">
        <v>0</v>
      </c>
      <c r="M381" s="343">
        <v>0</v>
      </c>
      <c r="N381" s="343">
        <v>0</v>
      </c>
      <c r="O381" s="343">
        <v>0</v>
      </c>
      <c r="P381" s="343">
        <v>0</v>
      </c>
      <c r="Q381" s="343">
        <v>0</v>
      </c>
      <c r="R381" s="343">
        <v>0</v>
      </c>
      <c r="S381" s="343">
        <v>0</v>
      </c>
      <c r="T381" s="343">
        <v>0</v>
      </c>
      <c r="U381" s="343">
        <v>0</v>
      </c>
      <c r="V381" s="343">
        <v>0</v>
      </c>
      <c r="W381" s="343">
        <v>0</v>
      </c>
      <c r="X381" s="343">
        <v>396</v>
      </c>
      <c r="Y381" s="343">
        <v>0</v>
      </c>
      <c r="Z381" s="343">
        <v>0</v>
      </c>
      <c r="AA381" s="343">
        <v>0</v>
      </c>
      <c r="AB381" s="343">
        <v>0</v>
      </c>
      <c r="AC381" s="343">
        <v>0</v>
      </c>
      <c r="AD381" s="343">
        <v>0</v>
      </c>
      <c r="AE381" s="343">
        <v>0</v>
      </c>
      <c r="AF381" s="343">
        <v>0</v>
      </c>
      <c r="AG381" s="343">
        <v>0</v>
      </c>
      <c r="AH381" s="343">
        <v>0</v>
      </c>
      <c r="AI381" s="343">
        <v>0</v>
      </c>
      <c r="AJ381" s="343">
        <v>0</v>
      </c>
      <c r="AK381" s="343">
        <v>0</v>
      </c>
      <c r="AL381" s="342" t="s">
        <v>1628</v>
      </c>
      <c r="AM381" s="342" t="s">
        <v>2466</v>
      </c>
      <c r="AN381" s="342" t="s">
        <v>2474</v>
      </c>
    </row>
    <row r="382" spans="1:40" ht="15.6">
      <c r="A382" s="342" t="s">
        <v>1660</v>
      </c>
      <c r="B382" s="343">
        <v>0</v>
      </c>
      <c r="C382" s="343">
        <v>0</v>
      </c>
      <c r="D382" s="343">
        <v>403</v>
      </c>
      <c r="E382" s="343">
        <v>0</v>
      </c>
      <c r="F382" s="343">
        <v>287</v>
      </c>
      <c r="G382" s="343">
        <v>0</v>
      </c>
      <c r="H382" s="343">
        <v>0</v>
      </c>
      <c r="I382" s="343">
        <v>0</v>
      </c>
      <c r="J382" s="343">
        <v>690</v>
      </c>
      <c r="K382" s="343">
        <v>0</v>
      </c>
      <c r="L382" s="343">
        <v>0</v>
      </c>
      <c r="M382" s="343">
        <v>0</v>
      </c>
      <c r="N382" s="343">
        <v>0</v>
      </c>
      <c r="O382" s="343">
        <v>0</v>
      </c>
      <c r="P382" s="343">
        <v>0</v>
      </c>
      <c r="Q382" s="343">
        <v>0</v>
      </c>
      <c r="R382" s="343">
        <v>0</v>
      </c>
      <c r="S382" s="343">
        <v>0</v>
      </c>
      <c r="T382" s="343">
        <v>0</v>
      </c>
      <c r="U382" s="343">
        <v>0</v>
      </c>
      <c r="V382" s="343">
        <v>0</v>
      </c>
      <c r="W382" s="343">
        <v>0</v>
      </c>
      <c r="X382" s="343">
        <v>690</v>
      </c>
      <c r="Y382" s="343">
        <v>0</v>
      </c>
      <c r="Z382" s="343">
        <v>0</v>
      </c>
      <c r="AA382" s="343">
        <v>0</v>
      </c>
      <c r="AB382" s="343">
        <v>0</v>
      </c>
      <c r="AC382" s="343">
        <v>0</v>
      </c>
      <c r="AD382" s="343">
        <v>0</v>
      </c>
      <c r="AE382" s="343">
        <v>0</v>
      </c>
      <c r="AF382" s="343">
        <v>0</v>
      </c>
      <c r="AG382" s="343">
        <v>0</v>
      </c>
      <c r="AH382" s="343">
        <v>0</v>
      </c>
      <c r="AI382" s="343">
        <v>0</v>
      </c>
      <c r="AJ382" s="343">
        <v>0</v>
      </c>
      <c r="AK382" s="343">
        <v>0</v>
      </c>
      <c r="AL382" s="342" t="s">
        <v>1658</v>
      </c>
      <c r="AM382" s="342" t="s">
        <v>2466</v>
      </c>
      <c r="AN382" s="342" t="s">
        <v>2474</v>
      </c>
    </row>
    <row r="383" spans="1:40" ht="15.6">
      <c r="A383" s="342" t="s">
        <v>1690</v>
      </c>
      <c r="B383" s="343">
        <v>0</v>
      </c>
      <c r="C383" s="343">
        <v>0</v>
      </c>
      <c r="D383" s="343">
        <v>0</v>
      </c>
      <c r="E383" s="343">
        <v>0</v>
      </c>
      <c r="F383" s="343">
        <v>1422</v>
      </c>
      <c r="G383" s="343">
        <v>0</v>
      </c>
      <c r="H383" s="343">
        <v>10</v>
      </c>
      <c r="I383" s="343">
        <v>0</v>
      </c>
      <c r="J383" s="343">
        <v>1432</v>
      </c>
      <c r="K383" s="343">
        <v>0</v>
      </c>
      <c r="L383" s="343">
        <v>0</v>
      </c>
      <c r="M383" s="343">
        <v>0</v>
      </c>
      <c r="N383" s="343">
        <v>0</v>
      </c>
      <c r="O383" s="343">
        <v>0</v>
      </c>
      <c r="P383" s="343">
        <v>0</v>
      </c>
      <c r="Q383" s="343">
        <v>0</v>
      </c>
      <c r="R383" s="343">
        <v>0</v>
      </c>
      <c r="S383" s="343">
        <v>0</v>
      </c>
      <c r="T383" s="343">
        <v>0</v>
      </c>
      <c r="U383" s="343">
        <v>0</v>
      </c>
      <c r="V383" s="343">
        <v>0</v>
      </c>
      <c r="W383" s="343">
        <v>0</v>
      </c>
      <c r="X383" s="343">
        <v>1432</v>
      </c>
      <c r="Y383" s="343">
        <v>0</v>
      </c>
      <c r="Z383" s="343">
        <v>0</v>
      </c>
      <c r="AA383" s="343">
        <v>0</v>
      </c>
      <c r="AB383" s="343">
        <v>0</v>
      </c>
      <c r="AC383" s="343">
        <v>0</v>
      </c>
      <c r="AD383" s="343">
        <v>0</v>
      </c>
      <c r="AE383" s="343">
        <v>0</v>
      </c>
      <c r="AF383" s="343">
        <v>0</v>
      </c>
      <c r="AG383" s="343">
        <v>0</v>
      </c>
      <c r="AH383" s="343">
        <v>0</v>
      </c>
      <c r="AI383" s="343">
        <v>0</v>
      </c>
      <c r="AJ383" s="343">
        <v>0</v>
      </c>
      <c r="AK383" s="343">
        <v>0</v>
      </c>
      <c r="AL383" s="342" t="s">
        <v>1688</v>
      </c>
      <c r="AM383" s="342" t="s">
        <v>2466</v>
      </c>
      <c r="AN383" s="342" t="s">
        <v>2474</v>
      </c>
    </row>
    <row r="384" spans="1:40" ht="15.6">
      <c r="A384" s="342" t="s">
        <v>1710</v>
      </c>
      <c r="B384" s="343">
        <v>0</v>
      </c>
      <c r="C384" s="343">
        <v>0</v>
      </c>
      <c r="D384" s="343">
        <v>132</v>
      </c>
      <c r="E384" s="343">
        <v>0</v>
      </c>
      <c r="F384" s="343">
        <v>115</v>
      </c>
      <c r="G384" s="343">
        <v>0</v>
      </c>
      <c r="H384" s="343">
        <v>1</v>
      </c>
      <c r="I384" s="343">
        <v>0</v>
      </c>
      <c r="J384" s="343">
        <v>248</v>
      </c>
      <c r="K384" s="343">
        <v>0</v>
      </c>
      <c r="L384" s="343">
        <v>0</v>
      </c>
      <c r="M384" s="343">
        <v>0</v>
      </c>
      <c r="N384" s="343">
        <v>0</v>
      </c>
      <c r="O384" s="343">
        <v>0</v>
      </c>
      <c r="P384" s="343">
        <v>0</v>
      </c>
      <c r="Q384" s="343">
        <v>0</v>
      </c>
      <c r="R384" s="343">
        <v>0</v>
      </c>
      <c r="S384" s="343">
        <v>0</v>
      </c>
      <c r="T384" s="343">
        <v>0</v>
      </c>
      <c r="U384" s="343">
        <v>0</v>
      </c>
      <c r="V384" s="343">
        <v>0</v>
      </c>
      <c r="W384" s="343">
        <v>0</v>
      </c>
      <c r="X384" s="343">
        <v>248</v>
      </c>
      <c r="Y384" s="343">
        <v>0</v>
      </c>
      <c r="Z384" s="343">
        <v>25</v>
      </c>
      <c r="AA384" s="343">
        <v>0</v>
      </c>
      <c r="AB384" s="343">
        <v>0</v>
      </c>
      <c r="AC384" s="343">
        <v>0</v>
      </c>
      <c r="AD384" s="343">
        <v>0</v>
      </c>
      <c r="AE384" s="343">
        <v>0</v>
      </c>
      <c r="AF384" s="343">
        <v>0</v>
      </c>
      <c r="AG384" s="343">
        <v>0</v>
      </c>
      <c r="AH384" s="343">
        <v>25</v>
      </c>
      <c r="AI384" s="343">
        <v>0</v>
      </c>
      <c r="AJ384" s="343">
        <v>0</v>
      </c>
      <c r="AK384" s="343">
        <v>0</v>
      </c>
      <c r="AL384" s="342" t="s">
        <v>1708</v>
      </c>
      <c r="AM384" s="342" t="s">
        <v>2466</v>
      </c>
      <c r="AN384" s="342" t="s">
        <v>2474</v>
      </c>
    </row>
    <row r="385" spans="1:40" ht="15.6">
      <c r="A385" s="342" t="s">
        <v>1869</v>
      </c>
      <c r="B385" s="343">
        <v>0</v>
      </c>
      <c r="C385" s="343">
        <v>0</v>
      </c>
      <c r="D385" s="343">
        <v>181</v>
      </c>
      <c r="E385" s="343">
        <v>0</v>
      </c>
      <c r="F385" s="343">
        <v>105</v>
      </c>
      <c r="G385" s="343">
        <v>0</v>
      </c>
      <c r="H385" s="343">
        <v>0</v>
      </c>
      <c r="I385" s="343">
        <v>0</v>
      </c>
      <c r="J385" s="343">
        <v>286</v>
      </c>
      <c r="K385" s="343">
        <v>0</v>
      </c>
      <c r="L385" s="343">
        <v>0</v>
      </c>
      <c r="M385" s="343">
        <v>0</v>
      </c>
      <c r="N385" s="343">
        <v>0</v>
      </c>
      <c r="O385" s="343">
        <v>0</v>
      </c>
      <c r="P385" s="343">
        <v>0</v>
      </c>
      <c r="Q385" s="343">
        <v>0</v>
      </c>
      <c r="R385" s="343">
        <v>0</v>
      </c>
      <c r="S385" s="343">
        <v>0</v>
      </c>
      <c r="T385" s="343">
        <v>0</v>
      </c>
      <c r="U385" s="343">
        <v>0</v>
      </c>
      <c r="V385" s="343">
        <v>0</v>
      </c>
      <c r="W385" s="343">
        <v>0</v>
      </c>
      <c r="X385" s="343">
        <v>286</v>
      </c>
      <c r="Y385" s="343">
        <v>0</v>
      </c>
      <c r="Z385" s="343">
        <v>0</v>
      </c>
      <c r="AA385" s="343">
        <v>0</v>
      </c>
      <c r="AB385" s="343">
        <v>0</v>
      </c>
      <c r="AC385" s="343">
        <v>0</v>
      </c>
      <c r="AD385" s="343">
        <v>0</v>
      </c>
      <c r="AE385" s="343">
        <v>0</v>
      </c>
      <c r="AF385" s="343">
        <v>0</v>
      </c>
      <c r="AG385" s="343">
        <v>0</v>
      </c>
      <c r="AH385" s="343">
        <v>0</v>
      </c>
      <c r="AI385" s="343">
        <v>0</v>
      </c>
      <c r="AJ385" s="343">
        <v>0</v>
      </c>
      <c r="AK385" s="343">
        <v>0</v>
      </c>
      <c r="AL385" s="342" t="s">
        <v>2476</v>
      </c>
      <c r="AM385" s="342" t="s">
        <v>2466</v>
      </c>
      <c r="AN385" s="342" t="s">
        <v>2474</v>
      </c>
    </row>
    <row r="386" spans="1:40" ht="15.6">
      <c r="A386" s="342" t="s">
        <v>1875</v>
      </c>
      <c r="B386" s="343">
        <v>0</v>
      </c>
      <c r="C386" s="343">
        <v>0</v>
      </c>
      <c r="D386" s="343">
        <v>286</v>
      </c>
      <c r="E386" s="343">
        <v>0</v>
      </c>
      <c r="F386" s="343">
        <v>31</v>
      </c>
      <c r="G386" s="343">
        <v>0</v>
      </c>
      <c r="H386" s="343">
        <v>6</v>
      </c>
      <c r="I386" s="343">
        <v>0</v>
      </c>
      <c r="J386" s="343">
        <v>323</v>
      </c>
      <c r="K386" s="343">
        <v>0</v>
      </c>
      <c r="L386" s="343">
        <v>0</v>
      </c>
      <c r="M386" s="343">
        <v>0</v>
      </c>
      <c r="N386" s="343">
        <v>0</v>
      </c>
      <c r="O386" s="343">
        <v>0</v>
      </c>
      <c r="P386" s="343">
        <v>0</v>
      </c>
      <c r="Q386" s="343">
        <v>0</v>
      </c>
      <c r="R386" s="343">
        <v>0</v>
      </c>
      <c r="S386" s="343">
        <v>0</v>
      </c>
      <c r="T386" s="343">
        <v>0</v>
      </c>
      <c r="U386" s="343">
        <v>0</v>
      </c>
      <c r="V386" s="343">
        <v>0</v>
      </c>
      <c r="W386" s="343">
        <v>0</v>
      </c>
      <c r="X386" s="343">
        <v>323</v>
      </c>
      <c r="Y386" s="343">
        <v>0</v>
      </c>
      <c r="Z386" s="343">
        <v>61</v>
      </c>
      <c r="AA386" s="343">
        <v>0</v>
      </c>
      <c r="AB386" s="343">
        <v>0</v>
      </c>
      <c r="AC386" s="343">
        <v>0</v>
      </c>
      <c r="AD386" s="343">
        <v>0</v>
      </c>
      <c r="AE386" s="343">
        <v>0</v>
      </c>
      <c r="AF386" s="343">
        <v>0</v>
      </c>
      <c r="AG386" s="343">
        <v>0</v>
      </c>
      <c r="AH386" s="343">
        <v>61</v>
      </c>
      <c r="AI386" s="343">
        <v>0</v>
      </c>
      <c r="AJ386" s="343">
        <v>0</v>
      </c>
      <c r="AK386" s="343">
        <v>0</v>
      </c>
      <c r="AL386" s="342" t="s">
        <v>1873</v>
      </c>
      <c r="AM386" s="342" t="s">
        <v>2466</v>
      </c>
      <c r="AN386" s="342" t="s">
        <v>2474</v>
      </c>
    </row>
    <row r="387" spans="1:40" ht="15.6">
      <c r="A387" s="342" t="s">
        <v>1899</v>
      </c>
      <c r="B387" s="343">
        <v>0</v>
      </c>
      <c r="C387" s="343">
        <v>0</v>
      </c>
      <c r="D387" s="343">
        <v>58</v>
      </c>
      <c r="E387" s="343">
        <v>0</v>
      </c>
      <c r="F387" s="343">
        <v>180</v>
      </c>
      <c r="G387" s="343">
        <v>0</v>
      </c>
      <c r="H387" s="343">
        <v>0</v>
      </c>
      <c r="I387" s="343">
        <v>0</v>
      </c>
      <c r="J387" s="343">
        <v>238</v>
      </c>
      <c r="K387" s="343">
        <v>0</v>
      </c>
      <c r="L387" s="343">
        <v>0</v>
      </c>
      <c r="M387" s="343">
        <v>0</v>
      </c>
      <c r="N387" s="343">
        <v>0</v>
      </c>
      <c r="O387" s="343">
        <v>0</v>
      </c>
      <c r="P387" s="343">
        <v>0</v>
      </c>
      <c r="Q387" s="343">
        <v>0</v>
      </c>
      <c r="R387" s="343">
        <v>0</v>
      </c>
      <c r="S387" s="343">
        <v>0</v>
      </c>
      <c r="T387" s="343">
        <v>0</v>
      </c>
      <c r="U387" s="343">
        <v>0</v>
      </c>
      <c r="V387" s="343">
        <v>0</v>
      </c>
      <c r="W387" s="343">
        <v>0</v>
      </c>
      <c r="X387" s="343">
        <v>238</v>
      </c>
      <c r="Y387" s="343">
        <v>0</v>
      </c>
      <c r="Z387" s="343">
        <v>0</v>
      </c>
      <c r="AA387" s="343">
        <v>0</v>
      </c>
      <c r="AB387" s="343">
        <v>0</v>
      </c>
      <c r="AC387" s="343">
        <v>0</v>
      </c>
      <c r="AD387" s="343">
        <v>0</v>
      </c>
      <c r="AE387" s="343">
        <v>0</v>
      </c>
      <c r="AF387" s="343">
        <v>0</v>
      </c>
      <c r="AG387" s="343">
        <v>0</v>
      </c>
      <c r="AH387" s="343">
        <v>0</v>
      </c>
      <c r="AI387" s="343">
        <v>0</v>
      </c>
      <c r="AJ387" s="343">
        <v>0</v>
      </c>
      <c r="AK387" s="343">
        <v>0</v>
      </c>
      <c r="AL387" s="342" t="s">
        <v>1897</v>
      </c>
      <c r="AM387" s="342" t="s">
        <v>2466</v>
      </c>
      <c r="AN387" s="342" t="s">
        <v>2474</v>
      </c>
    </row>
    <row r="388" spans="1:40" ht="15.6">
      <c r="A388" s="342" t="s">
        <v>2007</v>
      </c>
      <c r="B388" s="343">
        <v>0</v>
      </c>
      <c r="C388" s="343">
        <v>0</v>
      </c>
      <c r="D388" s="343">
        <v>1196</v>
      </c>
      <c r="E388" s="343">
        <v>0</v>
      </c>
      <c r="F388" s="343">
        <v>217</v>
      </c>
      <c r="G388" s="343">
        <v>0</v>
      </c>
      <c r="H388" s="343">
        <v>0</v>
      </c>
      <c r="I388" s="343">
        <v>0</v>
      </c>
      <c r="J388" s="343">
        <v>1413</v>
      </c>
      <c r="K388" s="343">
        <v>0</v>
      </c>
      <c r="L388" s="343">
        <v>0</v>
      </c>
      <c r="M388" s="343">
        <v>0</v>
      </c>
      <c r="N388" s="343">
        <v>0</v>
      </c>
      <c r="O388" s="343">
        <v>0</v>
      </c>
      <c r="P388" s="343">
        <v>0</v>
      </c>
      <c r="Q388" s="343">
        <v>0</v>
      </c>
      <c r="R388" s="343">
        <v>0</v>
      </c>
      <c r="S388" s="343">
        <v>0</v>
      </c>
      <c r="T388" s="343">
        <v>0</v>
      </c>
      <c r="U388" s="343">
        <v>0</v>
      </c>
      <c r="V388" s="343">
        <v>0</v>
      </c>
      <c r="W388" s="343">
        <v>0</v>
      </c>
      <c r="X388" s="343">
        <v>1413</v>
      </c>
      <c r="Y388" s="343">
        <v>0</v>
      </c>
      <c r="Z388" s="343">
        <v>0</v>
      </c>
      <c r="AA388" s="343">
        <v>0</v>
      </c>
      <c r="AB388" s="343">
        <v>0</v>
      </c>
      <c r="AC388" s="343">
        <v>0</v>
      </c>
      <c r="AD388" s="343">
        <v>0</v>
      </c>
      <c r="AE388" s="343">
        <v>0</v>
      </c>
      <c r="AF388" s="343">
        <v>0</v>
      </c>
      <c r="AG388" s="343">
        <v>0</v>
      </c>
      <c r="AH388" s="343">
        <v>0</v>
      </c>
      <c r="AI388" s="343">
        <v>0</v>
      </c>
      <c r="AJ388" s="343">
        <v>0</v>
      </c>
      <c r="AK388" s="343">
        <v>0</v>
      </c>
      <c r="AL388" s="342" t="s">
        <v>2005</v>
      </c>
      <c r="AM388" s="342" t="s">
        <v>2466</v>
      </c>
      <c r="AN388" s="342" t="s">
        <v>2474</v>
      </c>
    </row>
    <row r="389" spans="1:40" ht="15.6">
      <c r="A389" s="342" t="s">
        <v>2091</v>
      </c>
      <c r="B389" s="343">
        <v>0</v>
      </c>
      <c r="C389" s="343">
        <v>0</v>
      </c>
      <c r="D389" s="343">
        <v>185</v>
      </c>
      <c r="E389" s="343">
        <v>0</v>
      </c>
      <c r="F389" s="343">
        <v>155</v>
      </c>
      <c r="G389" s="343">
        <v>0</v>
      </c>
      <c r="H389" s="343">
        <v>0</v>
      </c>
      <c r="I389" s="343">
        <v>0</v>
      </c>
      <c r="J389" s="343">
        <v>340</v>
      </c>
      <c r="K389" s="343">
        <v>0</v>
      </c>
      <c r="L389" s="343">
        <v>0</v>
      </c>
      <c r="M389" s="343">
        <v>0</v>
      </c>
      <c r="N389" s="343">
        <v>0</v>
      </c>
      <c r="O389" s="343">
        <v>0</v>
      </c>
      <c r="P389" s="343">
        <v>0</v>
      </c>
      <c r="Q389" s="343">
        <v>0</v>
      </c>
      <c r="R389" s="343">
        <v>0</v>
      </c>
      <c r="S389" s="343">
        <v>0</v>
      </c>
      <c r="T389" s="343">
        <v>0</v>
      </c>
      <c r="U389" s="343">
        <v>0</v>
      </c>
      <c r="V389" s="343">
        <v>0</v>
      </c>
      <c r="W389" s="343">
        <v>0</v>
      </c>
      <c r="X389" s="343">
        <v>340</v>
      </c>
      <c r="Y389" s="343">
        <v>0</v>
      </c>
      <c r="Z389" s="343">
        <v>0</v>
      </c>
      <c r="AA389" s="343">
        <v>0</v>
      </c>
      <c r="AB389" s="343">
        <v>0</v>
      </c>
      <c r="AC389" s="343">
        <v>0</v>
      </c>
      <c r="AD389" s="343">
        <v>0</v>
      </c>
      <c r="AE389" s="343">
        <v>0</v>
      </c>
      <c r="AF389" s="343">
        <v>0</v>
      </c>
      <c r="AG389" s="343">
        <v>0</v>
      </c>
      <c r="AH389" s="343">
        <v>0</v>
      </c>
      <c r="AI389" s="343">
        <v>0</v>
      </c>
      <c r="AJ389" s="343">
        <v>0</v>
      </c>
      <c r="AK389" s="343">
        <v>0</v>
      </c>
      <c r="AL389" s="342" t="s">
        <v>2477</v>
      </c>
      <c r="AM389" s="342" t="s">
        <v>2466</v>
      </c>
      <c r="AN389" s="342" t="s">
        <v>2474</v>
      </c>
    </row>
    <row r="390" spans="1:40" ht="15.6">
      <c r="A390" s="342" t="s">
        <v>1764</v>
      </c>
      <c r="B390" s="343">
        <v>0</v>
      </c>
      <c r="C390" s="343">
        <v>0</v>
      </c>
      <c r="D390" s="343">
        <v>7328</v>
      </c>
      <c r="E390" s="343">
        <v>0</v>
      </c>
      <c r="F390" s="343">
        <v>395</v>
      </c>
      <c r="G390" s="343">
        <v>0</v>
      </c>
      <c r="H390" s="343">
        <v>263</v>
      </c>
      <c r="I390" s="343">
        <v>0</v>
      </c>
      <c r="J390" s="343">
        <v>7986</v>
      </c>
      <c r="K390" s="343">
        <v>0</v>
      </c>
      <c r="L390" s="343">
        <v>9</v>
      </c>
      <c r="M390" s="343">
        <v>0</v>
      </c>
      <c r="N390" s="343">
        <v>0</v>
      </c>
      <c r="O390" s="343">
        <v>0</v>
      </c>
      <c r="P390" s="343">
        <v>0</v>
      </c>
      <c r="Q390" s="343">
        <v>0</v>
      </c>
      <c r="R390" s="343">
        <v>0</v>
      </c>
      <c r="S390" s="343">
        <v>0</v>
      </c>
      <c r="T390" s="343">
        <v>0</v>
      </c>
      <c r="U390" s="343">
        <v>0</v>
      </c>
      <c r="V390" s="343">
        <v>9</v>
      </c>
      <c r="W390" s="343">
        <v>0</v>
      </c>
      <c r="X390" s="343">
        <v>7995</v>
      </c>
      <c r="Y390" s="343">
        <v>0</v>
      </c>
      <c r="Z390" s="343">
        <v>0</v>
      </c>
      <c r="AA390" s="343">
        <v>0</v>
      </c>
      <c r="AB390" s="343">
        <v>0</v>
      </c>
      <c r="AC390" s="343">
        <v>0</v>
      </c>
      <c r="AD390" s="343">
        <v>0</v>
      </c>
      <c r="AE390" s="343">
        <v>0</v>
      </c>
      <c r="AF390" s="343">
        <v>0</v>
      </c>
      <c r="AG390" s="343">
        <v>0</v>
      </c>
      <c r="AH390" s="343">
        <v>0</v>
      </c>
      <c r="AI390" s="343">
        <v>0</v>
      </c>
      <c r="AJ390" s="343">
        <v>0</v>
      </c>
      <c r="AK390" s="343">
        <v>0</v>
      </c>
      <c r="AL390" s="342" t="s">
        <v>2478</v>
      </c>
      <c r="AM390" s="342" t="s">
        <v>2466</v>
      </c>
      <c r="AN390" s="342" t="s">
        <v>2474</v>
      </c>
    </row>
    <row r="391" spans="1:40" ht="15.6">
      <c r="A391" s="342" t="s">
        <v>2055</v>
      </c>
      <c r="B391" s="343">
        <v>0</v>
      </c>
      <c r="C391" s="343">
        <v>0</v>
      </c>
      <c r="D391" s="343">
        <v>0</v>
      </c>
      <c r="E391" s="343">
        <v>0</v>
      </c>
      <c r="F391" s="343">
        <v>2376</v>
      </c>
      <c r="G391" s="343">
        <v>0</v>
      </c>
      <c r="H391" s="343">
        <v>12</v>
      </c>
      <c r="I391" s="343">
        <v>0</v>
      </c>
      <c r="J391" s="343">
        <v>2388</v>
      </c>
      <c r="K391" s="343">
        <v>0</v>
      </c>
      <c r="L391" s="343">
        <v>0</v>
      </c>
      <c r="M391" s="343">
        <v>0</v>
      </c>
      <c r="N391" s="343">
        <v>0</v>
      </c>
      <c r="O391" s="343">
        <v>0</v>
      </c>
      <c r="P391" s="343">
        <v>0</v>
      </c>
      <c r="Q391" s="343">
        <v>0</v>
      </c>
      <c r="R391" s="343">
        <v>0</v>
      </c>
      <c r="S391" s="343">
        <v>0</v>
      </c>
      <c r="T391" s="343">
        <v>0</v>
      </c>
      <c r="U391" s="343">
        <v>0</v>
      </c>
      <c r="V391" s="343">
        <v>0</v>
      </c>
      <c r="W391" s="343">
        <v>0</v>
      </c>
      <c r="X391" s="343">
        <v>2388</v>
      </c>
      <c r="Y391" s="343">
        <v>0</v>
      </c>
      <c r="Z391" s="343">
        <v>0</v>
      </c>
      <c r="AA391" s="343">
        <v>0</v>
      </c>
      <c r="AB391" s="343">
        <v>0</v>
      </c>
      <c r="AC391" s="343">
        <v>0</v>
      </c>
      <c r="AD391" s="343">
        <v>0</v>
      </c>
      <c r="AE391" s="343">
        <v>0</v>
      </c>
      <c r="AF391" s="343">
        <v>0</v>
      </c>
      <c r="AG391" s="343">
        <v>0</v>
      </c>
      <c r="AH391" s="343">
        <v>0</v>
      </c>
      <c r="AI391" s="343">
        <v>0</v>
      </c>
      <c r="AJ391" s="343">
        <v>0</v>
      </c>
      <c r="AK391" s="343">
        <v>0</v>
      </c>
      <c r="AL391" s="342" t="s">
        <v>2479</v>
      </c>
      <c r="AM391" s="342" t="s">
        <v>2466</v>
      </c>
      <c r="AN391" s="342" t="s">
        <v>2474</v>
      </c>
    </row>
    <row r="392" spans="1:40" ht="15.6">
      <c r="A392" s="342" t="s">
        <v>2205</v>
      </c>
      <c r="B392" s="343">
        <v>0</v>
      </c>
      <c r="C392" s="343">
        <v>0</v>
      </c>
      <c r="D392" s="343">
        <v>1658</v>
      </c>
      <c r="E392" s="343">
        <v>0</v>
      </c>
      <c r="F392" s="343">
        <v>653</v>
      </c>
      <c r="G392" s="343">
        <v>0</v>
      </c>
      <c r="H392" s="343">
        <v>0</v>
      </c>
      <c r="I392" s="343">
        <v>0</v>
      </c>
      <c r="J392" s="343">
        <v>2311</v>
      </c>
      <c r="K392" s="343">
        <v>0</v>
      </c>
      <c r="L392" s="343">
        <v>0</v>
      </c>
      <c r="M392" s="343">
        <v>0</v>
      </c>
      <c r="N392" s="343">
        <v>0</v>
      </c>
      <c r="O392" s="343">
        <v>0</v>
      </c>
      <c r="P392" s="343">
        <v>0</v>
      </c>
      <c r="Q392" s="343">
        <v>0</v>
      </c>
      <c r="R392" s="343">
        <v>0</v>
      </c>
      <c r="S392" s="343">
        <v>0</v>
      </c>
      <c r="T392" s="343">
        <v>0</v>
      </c>
      <c r="U392" s="343">
        <v>0</v>
      </c>
      <c r="V392" s="343">
        <v>0</v>
      </c>
      <c r="W392" s="343">
        <v>0</v>
      </c>
      <c r="X392" s="343">
        <v>2311</v>
      </c>
      <c r="Y392" s="343">
        <v>0</v>
      </c>
      <c r="Z392" s="343">
        <v>0</v>
      </c>
      <c r="AA392" s="343">
        <v>0</v>
      </c>
      <c r="AB392" s="343">
        <v>0</v>
      </c>
      <c r="AC392" s="343">
        <v>0</v>
      </c>
      <c r="AD392" s="343">
        <v>0</v>
      </c>
      <c r="AE392" s="343">
        <v>0</v>
      </c>
      <c r="AF392" s="343">
        <v>0</v>
      </c>
      <c r="AG392" s="343">
        <v>0</v>
      </c>
      <c r="AH392" s="343">
        <v>0</v>
      </c>
      <c r="AI392" s="343">
        <v>0</v>
      </c>
      <c r="AJ392" s="343">
        <v>0</v>
      </c>
      <c r="AK392" s="343">
        <v>0</v>
      </c>
      <c r="AL392" s="342" t="s">
        <v>2203</v>
      </c>
      <c r="AM392" s="342" t="s">
        <v>2466</v>
      </c>
      <c r="AN392" s="342" t="s">
        <v>2474</v>
      </c>
    </row>
    <row r="393" spans="1:40" ht="15.6">
      <c r="A393" s="342" t="s">
        <v>2271</v>
      </c>
      <c r="B393" s="343">
        <v>0</v>
      </c>
      <c r="C393" s="343">
        <v>0</v>
      </c>
      <c r="D393" s="343">
        <v>1</v>
      </c>
      <c r="E393" s="343">
        <v>0</v>
      </c>
      <c r="F393" s="343">
        <v>174</v>
      </c>
      <c r="G393" s="343">
        <v>0</v>
      </c>
      <c r="H393" s="343">
        <v>0</v>
      </c>
      <c r="I393" s="343">
        <v>0</v>
      </c>
      <c r="J393" s="343">
        <v>175</v>
      </c>
      <c r="K393" s="343">
        <v>0</v>
      </c>
      <c r="L393" s="343">
        <v>0</v>
      </c>
      <c r="M393" s="343">
        <v>0</v>
      </c>
      <c r="N393" s="343">
        <v>0</v>
      </c>
      <c r="O393" s="343">
        <v>0</v>
      </c>
      <c r="P393" s="343">
        <v>0</v>
      </c>
      <c r="Q393" s="343">
        <v>0</v>
      </c>
      <c r="R393" s="343">
        <v>0</v>
      </c>
      <c r="S393" s="343">
        <v>0</v>
      </c>
      <c r="T393" s="343">
        <v>0</v>
      </c>
      <c r="U393" s="343">
        <v>0</v>
      </c>
      <c r="V393" s="343">
        <v>0</v>
      </c>
      <c r="W393" s="343">
        <v>0</v>
      </c>
      <c r="X393" s="343">
        <v>175</v>
      </c>
      <c r="Y393" s="343">
        <v>0</v>
      </c>
      <c r="Z393" s="343">
        <v>0</v>
      </c>
      <c r="AA393" s="343">
        <v>0</v>
      </c>
      <c r="AB393" s="343">
        <v>0</v>
      </c>
      <c r="AC393" s="343">
        <v>0</v>
      </c>
      <c r="AD393" s="343">
        <v>0</v>
      </c>
      <c r="AE393" s="343">
        <v>0</v>
      </c>
      <c r="AF393" s="343">
        <v>0</v>
      </c>
      <c r="AG393" s="343">
        <v>0</v>
      </c>
      <c r="AH393" s="343">
        <v>0</v>
      </c>
      <c r="AI393" s="343">
        <v>0</v>
      </c>
      <c r="AJ393" s="343">
        <v>0</v>
      </c>
      <c r="AK393" s="343">
        <v>0</v>
      </c>
      <c r="AL393" s="342" t="s">
        <v>2269</v>
      </c>
      <c r="AM393" s="342" t="s">
        <v>2466</v>
      </c>
      <c r="AN393" s="342" t="s">
        <v>2474</v>
      </c>
    </row>
    <row r="394" spans="1:40" ht="15.6">
      <c r="A394" s="342" t="s">
        <v>2295</v>
      </c>
      <c r="B394" s="343">
        <v>0</v>
      </c>
      <c r="C394" s="343">
        <v>0</v>
      </c>
      <c r="D394" s="343">
        <v>2752</v>
      </c>
      <c r="E394" s="343">
        <v>0</v>
      </c>
      <c r="F394" s="343">
        <v>2642</v>
      </c>
      <c r="G394" s="343">
        <v>0</v>
      </c>
      <c r="H394" s="343">
        <v>0</v>
      </c>
      <c r="I394" s="343">
        <v>0</v>
      </c>
      <c r="J394" s="343">
        <v>5394</v>
      </c>
      <c r="K394" s="343">
        <v>0</v>
      </c>
      <c r="L394" s="343">
        <v>0</v>
      </c>
      <c r="M394" s="343">
        <v>0</v>
      </c>
      <c r="N394" s="343">
        <v>0</v>
      </c>
      <c r="O394" s="343">
        <v>0</v>
      </c>
      <c r="P394" s="343">
        <v>0</v>
      </c>
      <c r="Q394" s="343">
        <v>0</v>
      </c>
      <c r="R394" s="343">
        <v>0</v>
      </c>
      <c r="S394" s="343">
        <v>0</v>
      </c>
      <c r="T394" s="343">
        <v>0</v>
      </c>
      <c r="U394" s="343">
        <v>0</v>
      </c>
      <c r="V394" s="343">
        <v>0</v>
      </c>
      <c r="W394" s="343">
        <v>0</v>
      </c>
      <c r="X394" s="343">
        <v>5394</v>
      </c>
      <c r="Y394" s="343">
        <v>0</v>
      </c>
      <c r="Z394" s="343">
        <v>0</v>
      </c>
      <c r="AA394" s="343">
        <v>0</v>
      </c>
      <c r="AB394" s="343">
        <v>0</v>
      </c>
      <c r="AC394" s="343">
        <v>0</v>
      </c>
      <c r="AD394" s="343">
        <v>0</v>
      </c>
      <c r="AE394" s="343">
        <v>0</v>
      </c>
      <c r="AF394" s="343">
        <v>0</v>
      </c>
      <c r="AG394" s="343">
        <v>0</v>
      </c>
      <c r="AH394" s="343">
        <v>0</v>
      </c>
      <c r="AI394" s="343">
        <v>0</v>
      </c>
      <c r="AJ394" s="343">
        <v>0</v>
      </c>
      <c r="AK394" s="343">
        <v>0</v>
      </c>
      <c r="AL394" s="342" t="s">
        <v>2480</v>
      </c>
      <c r="AM394" s="342" t="s">
        <v>2466</v>
      </c>
      <c r="AN394" s="342" t="s">
        <v>2474</v>
      </c>
    </row>
    <row r="395" spans="1:40" ht="15.6">
      <c r="A395" s="342" t="s">
        <v>1413</v>
      </c>
      <c r="B395" s="343">
        <v>0</v>
      </c>
      <c r="C395" s="343">
        <v>0</v>
      </c>
      <c r="D395" s="343">
        <v>212</v>
      </c>
      <c r="E395" s="343">
        <v>0</v>
      </c>
      <c r="F395" s="343">
        <v>1448</v>
      </c>
      <c r="G395" s="343">
        <v>0</v>
      </c>
      <c r="H395" s="343">
        <v>0</v>
      </c>
      <c r="I395" s="343">
        <v>0</v>
      </c>
      <c r="J395" s="343">
        <v>1660</v>
      </c>
      <c r="K395" s="343">
        <v>0</v>
      </c>
      <c r="L395" s="343">
        <v>0</v>
      </c>
      <c r="M395" s="343">
        <v>0</v>
      </c>
      <c r="N395" s="343">
        <v>0</v>
      </c>
      <c r="O395" s="343">
        <v>0</v>
      </c>
      <c r="P395" s="343">
        <v>0</v>
      </c>
      <c r="Q395" s="343">
        <v>0</v>
      </c>
      <c r="R395" s="343">
        <v>0</v>
      </c>
      <c r="S395" s="343">
        <v>0</v>
      </c>
      <c r="T395" s="343">
        <v>0</v>
      </c>
      <c r="U395" s="343">
        <v>0</v>
      </c>
      <c r="V395" s="343">
        <v>0</v>
      </c>
      <c r="W395" s="343">
        <v>0</v>
      </c>
      <c r="X395" s="343">
        <v>1660</v>
      </c>
      <c r="Y395" s="343">
        <v>0</v>
      </c>
      <c r="Z395" s="343">
        <v>53</v>
      </c>
      <c r="AA395" s="343">
        <v>0</v>
      </c>
      <c r="AB395" s="343">
        <v>0</v>
      </c>
      <c r="AC395" s="343">
        <v>0</v>
      </c>
      <c r="AD395" s="343">
        <v>0</v>
      </c>
      <c r="AE395" s="343">
        <v>0</v>
      </c>
      <c r="AF395" s="343">
        <v>0</v>
      </c>
      <c r="AG395" s="343">
        <v>0</v>
      </c>
      <c r="AH395" s="343">
        <v>53</v>
      </c>
      <c r="AI395" s="343">
        <v>0</v>
      </c>
      <c r="AJ395" s="343">
        <v>0</v>
      </c>
      <c r="AK395" s="343">
        <v>0</v>
      </c>
      <c r="AL395" s="342" t="s">
        <v>1411</v>
      </c>
      <c r="AM395" s="342" t="s">
        <v>2466</v>
      </c>
      <c r="AN395" s="342" t="s">
        <v>2474</v>
      </c>
    </row>
    <row r="396" spans="1:40" ht="15.6">
      <c r="A396" s="342" t="s">
        <v>1567</v>
      </c>
      <c r="B396" s="343">
        <v>0</v>
      </c>
      <c r="C396" s="343">
        <v>0</v>
      </c>
      <c r="D396" s="343">
        <v>3866</v>
      </c>
      <c r="E396" s="343">
        <v>0</v>
      </c>
      <c r="F396" s="343">
        <v>2581</v>
      </c>
      <c r="G396" s="343">
        <v>0</v>
      </c>
      <c r="H396" s="343">
        <v>0</v>
      </c>
      <c r="I396" s="343">
        <v>0</v>
      </c>
      <c r="J396" s="343">
        <v>6447</v>
      </c>
      <c r="K396" s="343">
        <v>0</v>
      </c>
      <c r="L396" s="343">
        <v>0</v>
      </c>
      <c r="M396" s="343">
        <v>0</v>
      </c>
      <c r="N396" s="343">
        <v>0</v>
      </c>
      <c r="O396" s="343">
        <v>0</v>
      </c>
      <c r="P396" s="343">
        <v>0</v>
      </c>
      <c r="Q396" s="343">
        <v>0</v>
      </c>
      <c r="R396" s="343">
        <v>0</v>
      </c>
      <c r="S396" s="343">
        <v>0</v>
      </c>
      <c r="T396" s="343">
        <v>0</v>
      </c>
      <c r="U396" s="343">
        <v>0</v>
      </c>
      <c r="V396" s="343">
        <v>0</v>
      </c>
      <c r="W396" s="343">
        <v>0</v>
      </c>
      <c r="X396" s="343">
        <v>6447</v>
      </c>
      <c r="Y396" s="343">
        <v>0</v>
      </c>
      <c r="Z396" s="343">
        <v>17</v>
      </c>
      <c r="AA396" s="343">
        <v>0</v>
      </c>
      <c r="AB396" s="343">
        <v>0</v>
      </c>
      <c r="AC396" s="343">
        <v>0</v>
      </c>
      <c r="AD396" s="343">
        <v>0</v>
      </c>
      <c r="AE396" s="343">
        <v>0</v>
      </c>
      <c r="AF396" s="343">
        <v>0</v>
      </c>
      <c r="AG396" s="343">
        <v>0</v>
      </c>
      <c r="AH396" s="343">
        <v>17</v>
      </c>
      <c r="AI396" s="343">
        <v>0</v>
      </c>
      <c r="AJ396" s="343">
        <v>0</v>
      </c>
      <c r="AK396" s="343">
        <v>0</v>
      </c>
      <c r="AL396" s="342" t="s">
        <v>2481</v>
      </c>
      <c r="AM396" s="342" t="s">
        <v>2466</v>
      </c>
      <c r="AN396" s="342" t="s">
        <v>2474</v>
      </c>
    </row>
    <row r="397" spans="1:40" ht="15.6">
      <c r="A397" s="342" t="s">
        <v>1546</v>
      </c>
      <c r="B397" s="343">
        <v>13457</v>
      </c>
      <c r="C397" s="343">
        <v>0</v>
      </c>
      <c r="D397" s="343">
        <v>1518</v>
      </c>
      <c r="E397" s="343">
        <v>0</v>
      </c>
      <c r="F397" s="343">
        <v>3679</v>
      </c>
      <c r="G397" s="343">
        <v>0</v>
      </c>
      <c r="H397" s="343">
        <v>107</v>
      </c>
      <c r="I397" s="343">
        <v>0</v>
      </c>
      <c r="J397" s="343">
        <v>18761</v>
      </c>
      <c r="K397" s="343">
        <v>0</v>
      </c>
      <c r="L397" s="343">
        <v>15076</v>
      </c>
      <c r="M397" s="343">
        <v>0</v>
      </c>
      <c r="N397" s="343">
        <v>0</v>
      </c>
      <c r="O397" s="343">
        <v>0</v>
      </c>
      <c r="P397" s="343">
        <v>18395</v>
      </c>
      <c r="Q397" s="343">
        <v>0</v>
      </c>
      <c r="R397" s="343">
        <v>0</v>
      </c>
      <c r="S397" s="343">
        <v>0</v>
      </c>
      <c r="T397" s="343">
        <v>470</v>
      </c>
      <c r="U397" s="343">
        <v>0</v>
      </c>
      <c r="V397" s="343">
        <v>33941</v>
      </c>
      <c r="W397" s="343">
        <v>0</v>
      </c>
      <c r="X397" s="343">
        <v>52702</v>
      </c>
      <c r="Y397" s="343">
        <v>0</v>
      </c>
      <c r="Z397" s="343">
        <v>0</v>
      </c>
      <c r="AA397" s="343">
        <v>0</v>
      </c>
      <c r="AB397" s="343">
        <v>0</v>
      </c>
      <c r="AC397" s="343">
        <v>0</v>
      </c>
      <c r="AD397" s="343">
        <v>8890</v>
      </c>
      <c r="AE397" s="343">
        <v>0</v>
      </c>
      <c r="AF397" s="343">
        <v>0</v>
      </c>
      <c r="AG397" s="343">
        <v>0</v>
      </c>
      <c r="AH397" s="343">
        <v>8890</v>
      </c>
      <c r="AI397" s="343">
        <v>0</v>
      </c>
      <c r="AJ397" s="343">
        <v>0</v>
      </c>
      <c r="AK397" s="343">
        <v>0</v>
      </c>
      <c r="AL397" s="342" t="s">
        <v>1544</v>
      </c>
      <c r="AM397" s="342" t="s">
        <v>2466</v>
      </c>
      <c r="AN397" s="342" t="s">
        <v>2482</v>
      </c>
    </row>
    <row r="398" spans="1:40" ht="15.6">
      <c r="A398" s="342" t="s">
        <v>2058</v>
      </c>
      <c r="B398" s="343">
        <v>0</v>
      </c>
      <c r="C398" s="343">
        <v>0</v>
      </c>
      <c r="D398" s="343">
        <v>2049</v>
      </c>
      <c r="E398" s="343">
        <v>0</v>
      </c>
      <c r="F398" s="343">
        <v>68</v>
      </c>
      <c r="G398" s="343">
        <v>0</v>
      </c>
      <c r="H398" s="343">
        <v>0</v>
      </c>
      <c r="I398" s="343">
        <v>0</v>
      </c>
      <c r="J398" s="343">
        <v>2117</v>
      </c>
      <c r="K398" s="343">
        <v>0</v>
      </c>
      <c r="L398" s="343">
        <v>1576</v>
      </c>
      <c r="M398" s="343">
        <v>0</v>
      </c>
      <c r="N398" s="343">
        <v>0</v>
      </c>
      <c r="O398" s="343">
        <v>0</v>
      </c>
      <c r="P398" s="343">
        <v>0</v>
      </c>
      <c r="Q398" s="343">
        <v>0</v>
      </c>
      <c r="R398" s="343">
        <v>0</v>
      </c>
      <c r="S398" s="343">
        <v>0</v>
      </c>
      <c r="T398" s="343">
        <v>0</v>
      </c>
      <c r="U398" s="343">
        <v>0</v>
      </c>
      <c r="V398" s="343">
        <v>1576</v>
      </c>
      <c r="W398" s="343">
        <v>0</v>
      </c>
      <c r="X398" s="343">
        <v>3693</v>
      </c>
      <c r="Y398" s="343">
        <v>0</v>
      </c>
      <c r="Z398" s="343">
        <v>1500</v>
      </c>
      <c r="AA398" s="343">
        <v>0</v>
      </c>
      <c r="AB398" s="343">
        <v>0</v>
      </c>
      <c r="AC398" s="343">
        <v>0</v>
      </c>
      <c r="AD398" s="343">
        <v>0</v>
      </c>
      <c r="AE398" s="343">
        <v>0</v>
      </c>
      <c r="AF398" s="343">
        <v>0</v>
      </c>
      <c r="AG398" s="343">
        <v>0</v>
      </c>
      <c r="AH398" s="343">
        <v>1500</v>
      </c>
      <c r="AI398" s="343">
        <v>0</v>
      </c>
      <c r="AJ398" s="343">
        <v>0</v>
      </c>
      <c r="AK398" s="343">
        <v>0</v>
      </c>
      <c r="AL398" s="342" t="s">
        <v>2483</v>
      </c>
      <c r="AM398" s="342" t="s">
        <v>2466</v>
      </c>
      <c r="AN398" s="342" t="s">
        <v>2482</v>
      </c>
    </row>
    <row r="399" spans="1:40" ht="15.6">
      <c r="A399" s="342" t="s">
        <v>2292</v>
      </c>
      <c r="B399" s="343">
        <v>0</v>
      </c>
      <c r="C399" s="343">
        <v>0</v>
      </c>
      <c r="D399" s="343">
        <v>4045</v>
      </c>
      <c r="E399" s="343">
        <v>0</v>
      </c>
      <c r="F399" s="343">
        <v>191</v>
      </c>
      <c r="G399" s="343">
        <v>0</v>
      </c>
      <c r="H399" s="343">
        <v>0</v>
      </c>
      <c r="I399" s="343">
        <v>0</v>
      </c>
      <c r="J399" s="343">
        <v>4236</v>
      </c>
      <c r="K399" s="343">
        <v>0</v>
      </c>
      <c r="L399" s="343">
        <v>3957</v>
      </c>
      <c r="M399" s="343">
        <v>0</v>
      </c>
      <c r="N399" s="343">
        <v>3699</v>
      </c>
      <c r="O399" s="343">
        <v>0</v>
      </c>
      <c r="P399" s="343">
        <v>0</v>
      </c>
      <c r="Q399" s="343">
        <v>0</v>
      </c>
      <c r="R399" s="343">
        <v>0</v>
      </c>
      <c r="S399" s="343">
        <v>0</v>
      </c>
      <c r="T399" s="343">
        <v>0</v>
      </c>
      <c r="U399" s="343">
        <v>0</v>
      </c>
      <c r="V399" s="343">
        <v>3957</v>
      </c>
      <c r="W399" s="343">
        <v>0</v>
      </c>
      <c r="X399" s="343">
        <v>8193</v>
      </c>
      <c r="Y399" s="343">
        <v>0</v>
      </c>
      <c r="Z399" s="343">
        <v>0</v>
      </c>
      <c r="AA399" s="343">
        <v>0</v>
      </c>
      <c r="AB399" s="343">
        <v>0</v>
      </c>
      <c r="AC399" s="343">
        <v>0</v>
      </c>
      <c r="AD399" s="343">
        <v>0</v>
      </c>
      <c r="AE399" s="343">
        <v>0</v>
      </c>
      <c r="AF399" s="343">
        <v>0</v>
      </c>
      <c r="AG399" s="343">
        <v>0</v>
      </c>
      <c r="AH399" s="343">
        <v>0</v>
      </c>
      <c r="AI399" s="343">
        <v>0</v>
      </c>
      <c r="AJ399" s="343">
        <v>0</v>
      </c>
      <c r="AK399" s="343">
        <v>0</v>
      </c>
      <c r="AL399" s="342" t="s">
        <v>2290</v>
      </c>
      <c r="AM399" s="342" t="s">
        <v>2466</v>
      </c>
      <c r="AN399" s="342" t="s">
        <v>2482</v>
      </c>
    </row>
    <row r="400" spans="1:40" ht="15.6">
      <c r="A400" s="342" t="s">
        <v>1737</v>
      </c>
      <c r="B400" s="343">
        <v>0</v>
      </c>
      <c r="C400" s="343">
        <v>0</v>
      </c>
      <c r="D400" s="343">
        <v>2708</v>
      </c>
      <c r="E400" s="343">
        <v>0</v>
      </c>
      <c r="F400" s="343">
        <v>895</v>
      </c>
      <c r="G400" s="343">
        <v>0</v>
      </c>
      <c r="H400" s="343">
        <v>211</v>
      </c>
      <c r="I400" s="343">
        <v>0</v>
      </c>
      <c r="J400" s="343">
        <v>3814</v>
      </c>
      <c r="K400" s="343">
        <v>0</v>
      </c>
      <c r="L400" s="343">
        <v>34419</v>
      </c>
      <c r="M400" s="343">
        <v>0</v>
      </c>
      <c r="N400" s="343">
        <v>9407</v>
      </c>
      <c r="O400" s="343">
        <v>0</v>
      </c>
      <c r="P400" s="343">
        <v>0</v>
      </c>
      <c r="Q400" s="343">
        <v>0</v>
      </c>
      <c r="R400" s="343">
        <v>0</v>
      </c>
      <c r="S400" s="343">
        <v>0</v>
      </c>
      <c r="T400" s="343">
        <v>0</v>
      </c>
      <c r="U400" s="343">
        <v>0</v>
      </c>
      <c r="V400" s="343">
        <v>34419</v>
      </c>
      <c r="W400" s="343">
        <v>0</v>
      </c>
      <c r="X400" s="343">
        <v>38233</v>
      </c>
      <c r="Y400" s="343">
        <v>0</v>
      </c>
      <c r="Z400" s="343">
        <v>0</v>
      </c>
      <c r="AA400" s="343">
        <v>0</v>
      </c>
      <c r="AB400" s="343">
        <v>0</v>
      </c>
      <c r="AC400" s="343">
        <v>0</v>
      </c>
      <c r="AD400" s="343">
        <v>0</v>
      </c>
      <c r="AE400" s="343">
        <v>0</v>
      </c>
      <c r="AF400" s="343">
        <v>0</v>
      </c>
      <c r="AG400" s="343">
        <v>0</v>
      </c>
      <c r="AH400" s="343">
        <v>0</v>
      </c>
      <c r="AI400" s="343">
        <v>0</v>
      </c>
      <c r="AJ400" s="343">
        <v>0</v>
      </c>
      <c r="AK400" s="343">
        <v>0</v>
      </c>
      <c r="AL400" s="342" t="s">
        <v>1735</v>
      </c>
      <c r="AM400" s="342" t="s">
        <v>2466</v>
      </c>
      <c r="AN400" s="342" t="s">
        <v>2482</v>
      </c>
    </row>
    <row r="401" spans="1:40" ht="15.6">
      <c r="A401" s="342" t="s">
        <v>2154</v>
      </c>
      <c r="B401" s="343">
        <v>0</v>
      </c>
      <c r="C401" s="343">
        <v>0</v>
      </c>
      <c r="D401" s="343">
        <v>5494</v>
      </c>
      <c r="E401" s="343">
        <v>0</v>
      </c>
      <c r="F401" s="343">
        <v>0</v>
      </c>
      <c r="G401" s="343">
        <v>0</v>
      </c>
      <c r="H401" s="343">
        <v>0</v>
      </c>
      <c r="I401" s="343">
        <v>0</v>
      </c>
      <c r="J401" s="343">
        <v>5494</v>
      </c>
      <c r="K401" s="343">
        <v>0</v>
      </c>
      <c r="L401" s="343">
        <v>19249</v>
      </c>
      <c r="M401" s="343">
        <v>0</v>
      </c>
      <c r="N401" s="343">
        <v>15519</v>
      </c>
      <c r="O401" s="343">
        <v>0</v>
      </c>
      <c r="P401" s="343">
        <v>8620</v>
      </c>
      <c r="Q401" s="343">
        <v>0</v>
      </c>
      <c r="R401" s="343">
        <v>83</v>
      </c>
      <c r="S401" s="343">
        <v>0</v>
      </c>
      <c r="T401" s="343">
        <v>0</v>
      </c>
      <c r="U401" s="343">
        <v>0</v>
      </c>
      <c r="V401" s="343">
        <v>27869</v>
      </c>
      <c r="W401" s="343">
        <v>0</v>
      </c>
      <c r="X401" s="343">
        <v>33363</v>
      </c>
      <c r="Y401" s="343">
        <v>0</v>
      </c>
      <c r="Z401" s="343">
        <v>0</v>
      </c>
      <c r="AA401" s="343">
        <v>0</v>
      </c>
      <c r="AB401" s="343">
        <v>0</v>
      </c>
      <c r="AC401" s="343">
        <v>0</v>
      </c>
      <c r="AD401" s="343">
        <v>0</v>
      </c>
      <c r="AE401" s="343">
        <v>0</v>
      </c>
      <c r="AF401" s="343">
        <v>0</v>
      </c>
      <c r="AG401" s="343">
        <v>0</v>
      </c>
      <c r="AH401" s="343">
        <v>0</v>
      </c>
      <c r="AI401" s="343">
        <v>0</v>
      </c>
      <c r="AJ401" s="343">
        <v>0</v>
      </c>
      <c r="AK401" s="343">
        <v>0</v>
      </c>
      <c r="AL401" s="342" t="s">
        <v>2152</v>
      </c>
      <c r="AM401" s="342" t="s">
        <v>2466</v>
      </c>
      <c r="AN401" s="342" t="s">
        <v>2482</v>
      </c>
    </row>
    <row r="402" spans="1:40" ht="15.6">
      <c r="A402" s="342" t="s">
        <v>2268</v>
      </c>
      <c r="B402" s="343">
        <v>1524</v>
      </c>
      <c r="C402" s="343">
        <v>0</v>
      </c>
      <c r="D402" s="343">
        <v>61211</v>
      </c>
      <c r="E402" s="343">
        <v>0</v>
      </c>
      <c r="F402" s="343">
        <v>273</v>
      </c>
      <c r="G402" s="343">
        <v>0</v>
      </c>
      <c r="H402" s="343">
        <v>0</v>
      </c>
      <c r="I402" s="343">
        <v>0</v>
      </c>
      <c r="J402" s="343">
        <v>63008</v>
      </c>
      <c r="K402" s="343">
        <v>0</v>
      </c>
      <c r="L402" s="343">
        <v>26940</v>
      </c>
      <c r="M402" s="343">
        <v>0</v>
      </c>
      <c r="N402" s="343">
        <v>26894</v>
      </c>
      <c r="O402" s="343">
        <v>0</v>
      </c>
      <c r="P402" s="343">
        <v>8048</v>
      </c>
      <c r="Q402" s="343">
        <v>0</v>
      </c>
      <c r="R402" s="343">
        <v>0</v>
      </c>
      <c r="S402" s="343">
        <v>0</v>
      </c>
      <c r="T402" s="343">
        <v>0</v>
      </c>
      <c r="U402" s="343">
        <v>0</v>
      </c>
      <c r="V402" s="343">
        <v>34988</v>
      </c>
      <c r="W402" s="343">
        <v>0</v>
      </c>
      <c r="X402" s="343">
        <v>97996</v>
      </c>
      <c r="Y402" s="343">
        <v>0</v>
      </c>
      <c r="Z402" s="343">
        <v>0</v>
      </c>
      <c r="AA402" s="343">
        <v>0</v>
      </c>
      <c r="AB402" s="343">
        <v>0</v>
      </c>
      <c r="AC402" s="343">
        <v>0</v>
      </c>
      <c r="AD402" s="343">
        <v>1769</v>
      </c>
      <c r="AE402" s="343">
        <v>0</v>
      </c>
      <c r="AF402" s="343">
        <v>0</v>
      </c>
      <c r="AG402" s="343">
        <v>0</v>
      </c>
      <c r="AH402" s="343">
        <v>1769</v>
      </c>
      <c r="AI402" s="343">
        <v>0</v>
      </c>
      <c r="AJ402" s="343">
        <v>0</v>
      </c>
      <c r="AK402" s="343">
        <v>0</v>
      </c>
      <c r="AL402" s="342" t="s">
        <v>2266</v>
      </c>
      <c r="AM402" s="342" t="s">
        <v>2466</v>
      </c>
      <c r="AN402" s="342" t="s">
        <v>2482</v>
      </c>
    </row>
    <row r="403" spans="1:40" ht="15.6">
      <c r="A403" s="342" t="s">
        <v>1276</v>
      </c>
      <c r="B403" s="343">
        <v>0</v>
      </c>
      <c r="C403" s="343">
        <v>0</v>
      </c>
      <c r="D403" s="343">
        <v>0</v>
      </c>
      <c r="E403" s="343">
        <v>0</v>
      </c>
      <c r="F403" s="343">
        <v>0</v>
      </c>
      <c r="G403" s="343">
        <v>0</v>
      </c>
      <c r="H403" s="343">
        <v>0</v>
      </c>
      <c r="I403" s="343">
        <v>0</v>
      </c>
      <c r="J403" s="343">
        <v>0</v>
      </c>
      <c r="K403" s="343">
        <v>0</v>
      </c>
      <c r="L403" s="343">
        <v>23833</v>
      </c>
      <c r="M403" s="343">
        <v>0</v>
      </c>
      <c r="N403" s="343">
        <v>15226</v>
      </c>
      <c r="O403" s="343">
        <v>0</v>
      </c>
      <c r="P403" s="343">
        <v>271</v>
      </c>
      <c r="Q403" s="343">
        <v>0</v>
      </c>
      <c r="R403" s="343">
        <v>0</v>
      </c>
      <c r="S403" s="343">
        <v>0</v>
      </c>
      <c r="T403" s="343">
        <v>0</v>
      </c>
      <c r="U403" s="343">
        <v>0</v>
      </c>
      <c r="V403" s="343">
        <v>24104</v>
      </c>
      <c r="W403" s="343">
        <v>0</v>
      </c>
      <c r="X403" s="343">
        <v>24104</v>
      </c>
      <c r="Y403" s="343">
        <v>0</v>
      </c>
      <c r="Z403" s="343">
        <v>0</v>
      </c>
      <c r="AA403" s="343">
        <v>0</v>
      </c>
      <c r="AB403" s="343">
        <v>0</v>
      </c>
      <c r="AC403" s="343">
        <v>0</v>
      </c>
      <c r="AD403" s="343">
        <v>0</v>
      </c>
      <c r="AE403" s="343">
        <v>0</v>
      </c>
      <c r="AF403" s="343">
        <v>0</v>
      </c>
      <c r="AG403" s="343">
        <v>0</v>
      </c>
      <c r="AH403" s="343">
        <v>0</v>
      </c>
      <c r="AI403" s="343">
        <v>0</v>
      </c>
      <c r="AJ403" s="343">
        <v>0</v>
      </c>
      <c r="AK403" s="343">
        <v>0</v>
      </c>
      <c r="AL403" s="342" t="s">
        <v>1274</v>
      </c>
      <c r="AM403" s="342" t="s">
        <v>2466</v>
      </c>
      <c r="AN403" s="342" t="s">
        <v>2482</v>
      </c>
    </row>
    <row r="404" spans="1:40" ht="15.6">
      <c r="A404" s="342" t="s">
        <v>2280</v>
      </c>
      <c r="B404" s="343">
        <v>0</v>
      </c>
      <c r="C404" s="343">
        <v>0</v>
      </c>
      <c r="D404" s="343">
        <v>4432</v>
      </c>
      <c r="E404" s="343">
        <v>0</v>
      </c>
      <c r="F404" s="343">
        <v>3</v>
      </c>
      <c r="G404" s="343">
        <v>0</v>
      </c>
      <c r="H404" s="343">
        <v>0</v>
      </c>
      <c r="I404" s="343">
        <v>0</v>
      </c>
      <c r="J404" s="343">
        <v>4435</v>
      </c>
      <c r="K404" s="343">
        <v>0</v>
      </c>
      <c r="L404" s="343">
        <v>10503</v>
      </c>
      <c r="M404" s="343">
        <v>0</v>
      </c>
      <c r="N404" s="343">
        <v>10503</v>
      </c>
      <c r="O404" s="343">
        <v>0</v>
      </c>
      <c r="P404" s="343">
        <v>0</v>
      </c>
      <c r="Q404" s="343">
        <v>0</v>
      </c>
      <c r="R404" s="343">
        <v>0</v>
      </c>
      <c r="S404" s="343">
        <v>0</v>
      </c>
      <c r="T404" s="343">
        <v>0</v>
      </c>
      <c r="U404" s="343">
        <v>0</v>
      </c>
      <c r="V404" s="343">
        <v>10503</v>
      </c>
      <c r="W404" s="343">
        <v>0</v>
      </c>
      <c r="X404" s="343">
        <v>14938</v>
      </c>
      <c r="Y404" s="343">
        <v>0</v>
      </c>
      <c r="Z404" s="343">
        <v>0</v>
      </c>
      <c r="AA404" s="343">
        <v>0</v>
      </c>
      <c r="AB404" s="343">
        <v>0</v>
      </c>
      <c r="AC404" s="343">
        <v>0</v>
      </c>
      <c r="AD404" s="343">
        <v>0</v>
      </c>
      <c r="AE404" s="343">
        <v>0</v>
      </c>
      <c r="AF404" s="343">
        <v>0</v>
      </c>
      <c r="AG404" s="343">
        <v>0</v>
      </c>
      <c r="AH404" s="343">
        <v>0</v>
      </c>
      <c r="AI404" s="343">
        <v>0</v>
      </c>
      <c r="AJ404" s="343">
        <v>0</v>
      </c>
      <c r="AK404" s="343">
        <v>0</v>
      </c>
      <c r="AL404" s="342" t="s">
        <v>2278</v>
      </c>
      <c r="AM404" s="342" t="s">
        <v>2466</v>
      </c>
      <c r="AN404" s="342" t="s">
        <v>2482</v>
      </c>
    </row>
    <row r="405" spans="1:40" ht="15.6">
      <c r="A405" s="342" t="s">
        <v>1821</v>
      </c>
      <c r="B405" s="343">
        <v>0</v>
      </c>
      <c r="C405" s="343">
        <v>0</v>
      </c>
      <c r="D405" s="343">
        <v>28362</v>
      </c>
      <c r="E405" s="343">
        <v>0</v>
      </c>
      <c r="F405" s="343">
        <v>2202</v>
      </c>
      <c r="G405" s="343">
        <v>0</v>
      </c>
      <c r="H405" s="343">
        <v>860</v>
      </c>
      <c r="I405" s="343">
        <v>0</v>
      </c>
      <c r="J405" s="343">
        <v>31424</v>
      </c>
      <c r="K405" s="343">
        <v>0</v>
      </c>
      <c r="L405" s="343">
        <v>8481</v>
      </c>
      <c r="M405" s="343">
        <v>0</v>
      </c>
      <c r="N405" s="343">
        <v>8481</v>
      </c>
      <c r="O405" s="343">
        <v>0</v>
      </c>
      <c r="P405" s="343">
        <v>0</v>
      </c>
      <c r="Q405" s="343">
        <v>0</v>
      </c>
      <c r="R405" s="343">
        <v>0</v>
      </c>
      <c r="S405" s="343">
        <v>0</v>
      </c>
      <c r="T405" s="343">
        <v>0</v>
      </c>
      <c r="U405" s="343">
        <v>0</v>
      </c>
      <c r="V405" s="343">
        <v>8481</v>
      </c>
      <c r="W405" s="343">
        <v>0</v>
      </c>
      <c r="X405" s="343">
        <v>39905</v>
      </c>
      <c r="Y405" s="343">
        <v>0</v>
      </c>
      <c r="Z405" s="343">
        <v>0</v>
      </c>
      <c r="AA405" s="343">
        <v>0</v>
      </c>
      <c r="AB405" s="343">
        <v>0</v>
      </c>
      <c r="AC405" s="343">
        <v>0</v>
      </c>
      <c r="AD405" s="343">
        <v>0</v>
      </c>
      <c r="AE405" s="343">
        <v>0</v>
      </c>
      <c r="AF405" s="343">
        <v>0</v>
      </c>
      <c r="AG405" s="343">
        <v>0</v>
      </c>
      <c r="AH405" s="343">
        <v>0</v>
      </c>
      <c r="AI405" s="343">
        <v>0</v>
      </c>
      <c r="AJ405" s="343">
        <v>0</v>
      </c>
      <c r="AK405" s="343">
        <v>0</v>
      </c>
      <c r="AL405" s="342" t="s">
        <v>2484</v>
      </c>
      <c r="AM405" s="342" t="s">
        <v>2466</v>
      </c>
      <c r="AN405" s="342" t="s">
        <v>2482</v>
      </c>
    </row>
    <row r="406" spans="1:40" ht="15.6">
      <c r="A406" s="342" t="s">
        <v>1848</v>
      </c>
      <c r="B406" s="343">
        <v>0</v>
      </c>
      <c r="C406" s="343">
        <v>0</v>
      </c>
      <c r="D406" s="343">
        <v>0</v>
      </c>
      <c r="E406" s="343">
        <v>0</v>
      </c>
      <c r="F406" s="343">
        <v>0</v>
      </c>
      <c r="G406" s="343">
        <v>0</v>
      </c>
      <c r="H406" s="343">
        <v>0</v>
      </c>
      <c r="I406" s="343">
        <v>0</v>
      </c>
      <c r="J406" s="343">
        <v>0</v>
      </c>
      <c r="K406" s="343">
        <v>0</v>
      </c>
      <c r="L406" s="343">
        <v>1739</v>
      </c>
      <c r="M406" s="343">
        <v>0</v>
      </c>
      <c r="N406" s="343">
        <v>1196</v>
      </c>
      <c r="O406" s="343">
        <v>0</v>
      </c>
      <c r="P406" s="343">
        <v>0</v>
      </c>
      <c r="Q406" s="343">
        <v>0</v>
      </c>
      <c r="R406" s="343">
        <v>0</v>
      </c>
      <c r="S406" s="343">
        <v>0</v>
      </c>
      <c r="T406" s="343">
        <v>0</v>
      </c>
      <c r="U406" s="343">
        <v>0</v>
      </c>
      <c r="V406" s="343">
        <v>1739</v>
      </c>
      <c r="W406" s="343">
        <v>0</v>
      </c>
      <c r="X406" s="343">
        <v>1739</v>
      </c>
      <c r="Y406" s="343">
        <v>0</v>
      </c>
      <c r="Z406" s="343">
        <v>0</v>
      </c>
      <c r="AA406" s="343">
        <v>0</v>
      </c>
      <c r="AB406" s="343">
        <v>0</v>
      </c>
      <c r="AC406" s="343">
        <v>0</v>
      </c>
      <c r="AD406" s="343">
        <v>0</v>
      </c>
      <c r="AE406" s="343">
        <v>0</v>
      </c>
      <c r="AF406" s="343">
        <v>0</v>
      </c>
      <c r="AG406" s="343">
        <v>0</v>
      </c>
      <c r="AH406" s="343">
        <v>0</v>
      </c>
      <c r="AI406" s="343">
        <v>0</v>
      </c>
      <c r="AJ406" s="343">
        <v>0</v>
      </c>
      <c r="AK406" s="343">
        <v>0</v>
      </c>
      <c r="AL406" s="342" t="s">
        <v>1846</v>
      </c>
      <c r="AM406" s="342" t="s">
        <v>2466</v>
      </c>
      <c r="AN406" s="342" t="s">
        <v>2482</v>
      </c>
    </row>
    <row r="407" spans="1:40" ht="15.6">
      <c r="A407" s="342" t="s">
        <v>1452</v>
      </c>
      <c r="B407" s="343">
        <v>0</v>
      </c>
      <c r="C407" s="343">
        <v>0</v>
      </c>
      <c r="D407" s="343">
        <v>446</v>
      </c>
      <c r="E407" s="343">
        <v>0</v>
      </c>
      <c r="F407" s="343">
        <v>0</v>
      </c>
      <c r="G407" s="343">
        <v>0</v>
      </c>
      <c r="H407" s="343">
        <v>0</v>
      </c>
      <c r="I407" s="343">
        <v>0</v>
      </c>
      <c r="J407" s="343">
        <v>446</v>
      </c>
      <c r="K407" s="343">
        <v>0</v>
      </c>
      <c r="L407" s="343">
        <v>0</v>
      </c>
      <c r="M407" s="343">
        <v>0</v>
      </c>
      <c r="N407" s="343">
        <v>0</v>
      </c>
      <c r="O407" s="343">
        <v>0</v>
      </c>
      <c r="P407" s="343">
        <v>0</v>
      </c>
      <c r="Q407" s="343">
        <v>0</v>
      </c>
      <c r="R407" s="343">
        <v>0</v>
      </c>
      <c r="S407" s="343">
        <v>0</v>
      </c>
      <c r="T407" s="343">
        <v>0</v>
      </c>
      <c r="U407" s="343">
        <v>0</v>
      </c>
      <c r="V407" s="343">
        <v>0</v>
      </c>
      <c r="W407" s="343">
        <v>0</v>
      </c>
      <c r="X407" s="343">
        <v>446</v>
      </c>
      <c r="Y407" s="343">
        <v>0</v>
      </c>
      <c r="Z407" s="343">
        <v>0</v>
      </c>
      <c r="AA407" s="343">
        <v>0</v>
      </c>
      <c r="AB407" s="343">
        <v>0</v>
      </c>
      <c r="AC407" s="343">
        <v>0</v>
      </c>
      <c r="AD407" s="343">
        <v>0</v>
      </c>
      <c r="AE407" s="343">
        <v>0</v>
      </c>
      <c r="AF407" s="343">
        <v>0</v>
      </c>
      <c r="AG407" s="343">
        <v>0</v>
      </c>
      <c r="AH407" s="343">
        <v>0</v>
      </c>
      <c r="AI407" s="343">
        <v>0</v>
      </c>
      <c r="AJ407" s="343">
        <v>0</v>
      </c>
      <c r="AK407" s="343">
        <v>0</v>
      </c>
      <c r="AL407" s="342" t="s">
        <v>1450</v>
      </c>
      <c r="AM407" s="342" t="s">
        <v>2466</v>
      </c>
      <c r="AN407" s="342" t="s">
        <v>2485</v>
      </c>
    </row>
    <row r="408" spans="1:40" ht="15.6">
      <c r="A408" s="342" t="s">
        <v>1839</v>
      </c>
      <c r="B408" s="343">
        <v>0</v>
      </c>
      <c r="C408" s="343">
        <v>0</v>
      </c>
      <c r="D408" s="343">
        <v>51522</v>
      </c>
      <c r="E408" s="343">
        <v>0</v>
      </c>
      <c r="F408" s="343">
        <v>0</v>
      </c>
      <c r="G408" s="343">
        <v>0</v>
      </c>
      <c r="H408" s="343">
        <v>0</v>
      </c>
      <c r="I408" s="343">
        <v>0</v>
      </c>
      <c r="J408" s="343">
        <v>51522</v>
      </c>
      <c r="K408" s="343">
        <v>0</v>
      </c>
      <c r="L408" s="343">
        <v>0</v>
      </c>
      <c r="M408" s="343">
        <v>0</v>
      </c>
      <c r="N408" s="343">
        <v>0</v>
      </c>
      <c r="O408" s="343">
        <v>0</v>
      </c>
      <c r="P408" s="343">
        <v>0</v>
      </c>
      <c r="Q408" s="343">
        <v>0</v>
      </c>
      <c r="R408" s="343">
        <v>0</v>
      </c>
      <c r="S408" s="343">
        <v>0</v>
      </c>
      <c r="T408" s="343">
        <v>0</v>
      </c>
      <c r="U408" s="343">
        <v>0</v>
      </c>
      <c r="V408" s="343">
        <v>0</v>
      </c>
      <c r="W408" s="343">
        <v>0</v>
      </c>
      <c r="X408" s="343">
        <v>51522</v>
      </c>
      <c r="Y408" s="343">
        <v>0</v>
      </c>
      <c r="Z408" s="343">
        <v>0</v>
      </c>
      <c r="AA408" s="343">
        <v>0</v>
      </c>
      <c r="AB408" s="343">
        <v>0</v>
      </c>
      <c r="AC408" s="343">
        <v>0</v>
      </c>
      <c r="AD408" s="343">
        <v>0</v>
      </c>
      <c r="AE408" s="343">
        <v>0</v>
      </c>
      <c r="AF408" s="343">
        <v>0</v>
      </c>
      <c r="AG408" s="343">
        <v>0</v>
      </c>
      <c r="AH408" s="343">
        <v>0</v>
      </c>
      <c r="AI408" s="343">
        <v>0</v>
      </c>
      <c r="AJ408" s="343">
        <v>0</v>
      </c>
      <c r="AK408" s="343">
        <v>0</v>
      </c>
      <c r="AL408" s="342" t="s">
        <v>1837</v>
      </c>
      <c r="AM408" s="342" t="s">
        <v>2466</v>
      </c>
      <c r="AN408" s="342" t="s">
        <v>2485</v>
      </c>
    </row>
    <row r="409" spans="1:40" ht="15.6">
      <c r="A409" s="342" t="s">
        <v>2262</v>
      </c>
      <c r="B409" s="343">
        <v>0</v>
      </c>
      <c r="C409" s="343">
        <v>0</v>
      </c>
      <c r="D409" s="343">
        <v>0</v>
      </c>
      <c r="E409" s="343">
        <v>0</v>
      </c>
      <c r="F409" s="343">
        <v>0</v>
      </c>
      <c r="G409" s="343">
        <v>0</v>
      </c>
      <c r="H409" s="343">
        <v>0</v>
      </c>
      <c r="I409" s="343">
        <v>0</v>
      </c>
      <c r="J409" s="343">
        <v>0</v>
      </c>
      <c r="K409" s="343">
        <v>0</v>
      </c>
      <c r="L409" s="343">
        <v>0</v>
      </c>
      <c r="M409" s="343">
        <v>0</v>
      </c>
      <c r="N409" s="343">
        <v>0</v>
      </c>
      <c r="O409" s="343">
        <v>0</v>
      </c>
      <c r="P409" s="343">
        <v>0</v>
      </c>
      <c r="Q409" s="343">
        <v>0</v>
      </c>
      <c r="R409" s="343">
        <v>0</v>
      </c>
      <c r="S409" s="343">
        <v>0</v>
      </c>
      <c r="T409" s="343">
        <v>0</v>
      </c>
      <c r="U409" s="343">
        <v>0</v>
      </c>
      <c r="V409" s="343">
        <v>0</v>
      </c>
      <c r="W409" s="343">
        <v>0</v>
      </c>
      <c r="X409" s="343">
        <v>0</v>
      </c>
      <c r="Y409" s="343">
        <v>0</v>
      </c>
      <c r="Z409" s="343">
        <v>0</v>
      </c>
      <c r="AA409" s="343">
        <v>0</v>
      </c>
      <c r="AB409" s="343">
        <v>0</v>
      </c>
      <c r="AC409" s="343">
        <v>0</v>
      </c>
      <c r="AD409" s="343">
        <v>0</v>
      </c>
      <c r="AE409" s="343">
        <v>0</v>
      </c>
      <c r="AF409" s="343">
        <v>0</v>
      </c>
      <c r="AG409" s="343">
        <v>0</v>
      </c>
      <c r="AH409" s="343">
        <v>0</v>
      </c>
      <c r="AI409" s="343">
        <v>0</v>
      </c>
      <c r="AJ409" s="343">
        <v>0</v>
      </c>
      <c r="AK409" s="343">
        <v>0</v>
      </c>
      <c r="AL409" s="342" t="s">
        <v>2260</v>
      </c>
      <c r="AM409" s="342" t="s">
        <v>2466</v>
      </c>
      <c r="AN409" s="342" t="s">
        <v>2485</v>
      </c>
    </row>
    <row r="410" spans="1:40" ht="15.6">
      <c r="A410" s="342" t="s">
        <v>2301</v>
      </c>
      <c r="B410" s="343">
        <v>0</v>
      </c>
      <c r="C410" s="343">
        <v>0</v>
      </c>
      <c r="D410" s="343">
        <v>0</v>
      </c>
      <c r="E410" s="343">
        <v>0</v>
      </c>
      <c r="F410" s="343">
        <v>0</v>
      </c>
      <c r="G410" s="343">
        <v>0</v>
      </c>
      <c r="H410" s="343">
        <v>0</v>
      </c>
      <c r="I410" s="343">
        <v>0</v>
      </c>
      <c r="J410" s="343">
        <v>0</v>
      </c>
      <c r="K410" s="343">
        <v>0</v>
      </c>
      <c r="L410" s="343">
        <v>0</v>
      </c>
      <c r="M410" s="343">
        <v>0</v>
      </c>
      <c r="N410" s="343">
        <v>0</v>
      </c>
      <c r="O410" s="343">
        <v>0</v>
      </c>
      <c r="P410" s="343">
        <v>0</v>
      </c>
      <c r="Q410" s="343">
        <v>0</v>
      </c>
      <c r="R410" s="343">
        <v>0</v>
      </c>
      <c r="S410" s="343">
        <v>0</v>
      </c>
      <c r="T410" s="343">
        <v>0</v>
      </c>
      <c r="U410" s="343">
        <v>0</v>
      </c>
      <c r="V410" s="343">
        <v>0</v>
      </c>
      <c r="W410" s="343">
        <v>0</v>
      </c>
      <c r="X410" s="343">
        <v>0</v>
      </c>
      <c r="Y410" s="343">
        <v>0</v>
      </c>
      <c r="Z410" s="343">
        <v>0</v>
      </c>
      <c r="AA410" s="343">
        <v>0</v>
      </c>
      <c r="AB410" s="343">
        <v>0</v>
      </c>
      <c r="AC410" s="343">
        <v>0</v>
      </c>
      <c r="AD410" s="343">
        <v>0</v>
      </c>
      <c r="AE410" s="343">
        <v>0</v>
      </c>
      <c r="AF410" s="343">
        <v>0</v>
      </c>
      <c r="AG410" s="343">
        <v>0</v>
      </c>
      <c r="AH410" s="343">
        <v>0</v>
      </c>
      <c r="AI410" s="343">
        <v>0</v>
      </c>
      <c r="AJ410" s="343">
        <v>0</v>
      </c>
      <c r="AK410" s="343">
        <v>0</v>
      </c>
      <c r="AL410" s="342" t="s">
        <v>2299</v>
      </c>
      <c r="AM410" s="342" t="s">
        <v>2466</v>
      </c>
      <c r="AN410" s="342" t="s">
        <v>2485</v>
      </c>
    </row>
    <row r="411" spans="1:40" ht="15.6">
      <c r="A411" s="342" t="s">
        <v>1770</v>
      </c>
      <c r="B411" s="343">
        <v>0</v>
      </c>
      <c r="C411" s="343">
        <v>0</v>
      </c>
      <c r="D411" s="343">
        <v>0</v>
      </c>
      <c r="E411" s="343">
        <v>0</v>
      </c>
      <c r="F411" s="343">
        <v>0</v>
      </c>
      <c r="G411" s="343">
        <v>0</v>
      </c>
      <c r="H411" s="343">
        <v>0</v>
      </c>
      <c r="I411" s="343">
        <v>0</v>
      </c>
      <c r="J411" s="343">
        <v>0</v>
      </c>
      <c r="K411" s="343">
        <v>0</v>
      </c>
      <c r="L411" s="343">
        <v>0</v>
      </c>
      <c r="M411" s="343">
        <v>0</v>
      </c>
      <c r="N411" s="343">
        <v>0</v>
      </c>
      <c r="O411" s="343">
        <v>0</v>
      </c>
      <c r="P411" s="343">
        <v>0</v>
      </c>
      <c r="Q411" s="343">
        <v>0</v>
      </c>
      <c r="R411" s="343">
        <v>0</v>
      </c>
      <c r="S411" s="343">
        <v>0</v>
      </c>
      <c r="T411" s="343">
        <v>0</v>
      </c>
      <c r="U411" s="343">
        <v>0</v>
      </c>
      <c r="V411" s="343">
        <v>0</v>
      </c>
      <c r="W411" s="343">
        <v>0</v>
      </c>
      <c r="X411" s="343">
        <v>0</v>
      </c>
      <c r="Y411" s="343">
        <v>0</v>
      </c>
      <c r="Z411" s="343">
        <v>0</v>
      </c>
      <c r="AA411" s="343">
        <v>0</v>
      </c>
      <c r="AB411" s="343">
        <v>0</v>
      </c>
      <c r="AC411" s="343">
        <v>0</v>
      </c>
      <c r="AD411" s="343">
        <v>0</v>
      </c>
      <c r="AE411" s="343">
        <v>0</v>
      </c>
      <c r="AF411" s="343">
        <v>0</v>
      </c>
      <c r="AG411" s="343">
        <v>0</v>
      </c>
      <c r="AH411" s="343">
        <v>0</v>
      </c>
      <c r="AI411" s="343">
        <v>0</v>
      </c>
      <c r="AJ411" s="343">
        <v>0</v>
      </c>
      <c r="AK411" s="343">
        <v>0</v>
      </c>
      <c r="AL411" s="342" t="s">
        <v>1768</v>
      </c>
      <c r="AM411" s="342" t="s">
        <v>2466</v>
      </c>
      <c r="AN411" s="342" t="s">
        <v>2485</v>
      </c>
    </row>
    <row r="412" spans="1:40" ht="15.6">
      <c r="A412" s="342" t="s">
        <v>1698</v>
      </c>
      <c r="B412" s="343">
        <v>0</v>
      </c>
      <c r="C412" s="343">
        <v>0</v>
      </c>
      <c r="D412" s="343">
        <v>753</v>
      </c>
      <c r="E412" s="343">
        <v>0</v>
      </c>
      <c r="F412" s="343">
        <v>912</v>
      </c>
      <c r="G412" s="343">
        <v>0</v>
      </c>
      <c r="H412" s="343">
        <v>0</v>
      </c>
      <c r="I412" s="343">
        <v>0</v>
      </c>
      <c r="J412" s="343">
        <v>1665</v>
      </c>
      <c r="K412" s="343">
        <v>0</v>
      </c>
      <c r="L412" s="343">
        <v>0</v>
      </c>
      <c r="M412" s="343">
        <v>0</v>
      </c>
      <c r="N412" s="343">
        <v>0</v>
      </c>
      <c r="O412" s="343">
        <v>0</v>
      </c>
      <c r="P412" s="343">
        <v>0</v>
      </c>
      <c r="Q412" s="343">
        <v>0</v>
      </c>
      <c r="R412" s="343">
        <v>0</v>
      </c>
      <c r="S412" s="343">
        <v>0</v>
      </c>
      <c r="T412" s="343">
        <v>0</v>
      </c>
      <c r="U412" s="343">
        <v>0</v>
      </c>
      <c r="V412" s="343">
        <v>0</v>
      </c>
      <c r="W412" s="343">
        <v>0</v>
      </c>
      <c r="X412" s="343">
        <v>1665</v>
      </c>
      <c r="Y412" s="343">
        <v>0</v>
      </c>
      <c r="Z412" s="343">
        <v>0</v>
      </c>
      <c r="AA412" s="343">
        <v>0</v>
      </c>
      <c r="AB412" s="343">
        <v>0</v>
      </c>
      <c r="AC412" s="343">
        <v>0</v>
      </c>
      <c r="AD412" s="343">
        <v>0</v>
      </c>
      <c r="AE412" s="343">
        <v>0</v>
      </c>
      <c r="AF412" s="343">
        <v>0</v>
      </c>
      <c r="AG412" s="343">
        <v>0</v>
      </c>
      <c r="AH412" s="343">
        <v>0</v>
      </c>
      <c r="AI412" s="343">
        <v>0</v>
      </c>
      <c r="AJ412" s="343">
        <v>0</v>
      </c>
      <c r="AK412" s="343">
        <v>0</v>
      </c>
      <c r="AL412" s="342" t="s">
        <v>1697</v>
      </c>
      <c r="AM412" s="342" t="s">
        <v>2466</v>
      </c>
      <c r="AN412" s="342" t="s">
        <v>2473</v>
      </c>
    </row>
    <row r="413" spans="1:40" ht="15.6">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AN413" s="243"/>
    </row>
    <row r="414" spans="1:40" ht="15.6">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c r="AA414" s="243"/>
      <c r="AB414" s="243"/>
      <c r="AC414" s="243"/>
      <c r="AD414" s="243"/>
      <c r="AE414" s="243"/>
      <c r="AF414" s="243"/>
      <c r="AG414" s="243"/>
      <c r="AH414" s="243"/>
      <c r="AI414" s="243"/>
      <c r="AJ414" s="243"/>
      <c r="AK414" s="243"/>
      <c r="AL414" s="243"/>
      <c r="AM414" s="243"/>
      <c r="AN414" s="243"/>
    </row>
    <row r="415" spans="1:40" ht="15.6">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c r="AA415" s="243"/>
      <c r="AB415" s="243"/>
      <c r="AC415" s="243"/>
      <c r="AD415" s="243"/>
      <c r="AE415" s="243"/>
      <c r="AF415" s="243"/>
      <c r="AG415" s="243"/>
      <c r="AH415" s="243"/>
      <c r="AI415" s="243"/>
      <c r="AJ415" s="243"/>
      <c r="AK415" s="243"/>
      <c r="AL415" s="243"/>
      <c r="AM415" s="243"/>
      <c r="AN415" s="243"/>
    </row>
    <row r="416" spans="1:40" ht="15.6">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3"/>
      <c r="AC416" s="243"/>
      <c r="AD416" s="243"/>
      <c r="AE416" s="243"/>
      <c r="AF416" s="243"/>
      <c r="AG416" s="243"/>
      <c r="AH416" s="243"/>
      <c r="AI416" s="243"/>
      <c r="AJ416" s="243"/>
      <c r="AK416" s="243"/>
      <c r="AL416" s="243"/>
      <c r="AM416" s="243"/>
      <c r="AN416" s="243"/>
    </row>
    <row r="417" spans="1:40" ht="15.6">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c r="AA417" s="243"/>
      <c r="AB417" s="243"/>
      <c r="AC417" s="243"/>
      <c r="AD417" s="243"/>
      <c r="AE417" s="243"/>
      <c r="AF417" s="243"/>
      <c r="AG417" s="243"/>
      <c r="AH417" s="243"/>
      <c r="AI417" s="243"/>
      <c r="AJ417" s="243"/>
      <c r="AK417" s="243"/>
      <c r="AL417" s="243"/>
      <c r="AM417" s="243"/>
      <c r="AN417" s="243"/>
    </row>
    <row r="418" spans="1:40" ht="15.6">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c r="AA418" s="243"/>
      <c r="AB418" s="243"/>
      <c r="AC418" s="243"/>
      <c r="AD418" s="243"/>
      <c r="AE418" s="243"/>
      <c r="AF418" s="243"/>
      <c r="AG418" s="243"/>
      <c r="AH418" s="243"/>
      <c r="AI418" s="243"/>
      <c r="AJ418" s="243"/>
      <c r="AK418" s="243"/>
      <c r="AL418" s="243"/>
      <c r="AM418" s="243"/>
      <c r="AN418" s="243"/>
    </row>
    <row r="419" spans="1:40" ht="15.6">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3"/>
      <c r="AN419" s="243"/>
    </row>
    <row r="420" spans="1:40" ht="15.6">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c r="AA420" s="243"/>
      <c r="AB420" s="243"/>
      <c r="AC420" s="243"/>
      <c r="AD420" s="243"/>
      <c r="AE420" s="243"/>
      <c r="AF420" s="243"/>
      <c r="AG420" s="243"/>
      <c r="AH420" s="243"/>
      <c r="AI420" s="243"/>
      <c r="AJ420" s="243"/>
      <c r="AK420" s="243"/>
      <c r="AL420" s="243"/>
      <c r="AM420" s="243"/>
      <c r="AN420" s="243"/>
    </row>
    <row r="421" spans="1:40" ht="15.6">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c r="AA421" s="243"/>
      <c r="AB421" s="243"/>
      <c r="AC421" s="243"/>
      <c r="AD421" s="243"/>
      <c r="AE421" s="243"/>
      <c r="AF421" s="243"/>
      <c r="AG421" s="243"/>
      <c r="AH421" s="243"/>
      <c r="AI421" s="243"/>
      <c r="AJ421" s="243"/>
      <c r="AK421" s="243"/>
      <c r="AL421" s="243"/>
      <c r="AM421" s="243"/>
      <c r="AN421" s="243"/>
    </row>
    <row r="422" spans="1:40" ht="15.6">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c r="AA422" s="243"/>
      <c r="AB422" s="243"/>
      <c r="AC422" s="243"/>
      <c r="AD422" s="243"/>
      <c r="AE422" s="243"/>
      <c r="AF422" s="243"/>
      <c r="AG422" s="243"/>
      <c r="AH422" s="243"/>
      <c r="AI422" s="243"/>
      <c r="AJ422" s="243"/>
      <c r="AK422" s="243"/>
      <c r="AL422" s="243"/>
      <c r="AM422" s="243"/>
      <c r="AN422" s="243"/>
    </row>
    <row r="423" spans="1:40" ht="15.6">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c r="AB423" s="243"/>
      <c r="AC423" s="243"/>
      <c r="AD423" s="243"/>
      <c r="AE423" s="243"/>
      <c r="AF423" s="243"/>
      <c r="AG423" s="243"/>
      <c r="AH423" s="243"/>
      <c r="AI423" s="243"/>
      <c r="AJ423" s="243"/>
      <c r="AK423" s="243"/>
      <c r="AL423" s="243"/>
      <c r="AM423" s="243"/>
      <c r="AN423" s="243"/>
    </row>
    <row r="424" spans="1:40" ht="15.6">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c r="AA424" s="243"/>
      <c r="AB424" s="243"/>
      <c r="AC424" s="243"/>
      <c r="AD424" s="243"/>
      <c r="AE424" s="243"/>
      <c r="AF424" s="243"/>
      <c r="AG424" s="243"/>
      <c r="AH424" s="243"/>
      <c r="AI424" s="243"/>
      <c r="AJ424" s="243"/>
      <c r="AK424" s="243"/>
      <c r="AL424" s="243"/>
      <c r="AM424" s="243"/>
      <c r="AN424" s="243"/>
    </row>
    <row r="425" spans="1:40" ht="15.6">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c r="AB425" s="243"/>
      <c r="AC425" s="243"/>
      <c r="AD425" s="243"/>
      <c r="AE425" s="243"/>
      <c r="AF425" s="243"/>
      <c r="AG425" s="243"/>
      <c r="AH425" s="243"/>
      <c r="AI425" s="243"/>
      <c r="AJ425" s="243"/>
      <c r="AK425" s="243"/>
      <c r="AL425" s="243"/>
      <c r="AM425" s="243"/>
      <c r="AN425" s="243"/>
    </row>
    <row r="426" spans="1:40" ht="15.6">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c r="AC426" s="243"/>
      <c r="AD426" s="243"/>
      <c r="AE426" s="243"/>
      <c r="AF426" s="243"/>
      <c r="AG426" s="243"/>
      <c r="AH426" s="243"/>
      <c r="AI426" s="243"/>
      <c r="AJ426" s="243"/>
      <c r="AK426" s="243"/>
      <c r="AL426" s="243"/>
      <c r="AM426" s="243"/>
      <c r="AN426" s="243"/>
    </row>
    <row r="427" spans="1:40" ht="15.6">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row>
    <row r="428" spans="1:40" ht="15.6">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c r="AC428" s="243"/>
      <c r="AD428" s="243"/>
      <c r="AE428" s="243"/>
      <c r="AF428" s="243"/>
      <c r="AG428" s="243"/>
      <c r="AH428" s="243"/>
      <c r="AI428" s="243"/>
      <c r="AJ428" s="243"/>
      <c r="AK428" s="243"/>
      <c r="AL428" s="243"/>
      <c r="AM428" s="243"/>
      <c r="AN428" s="243"/>
    </row>
    <row r="429" spans="1:40" ht="15.6">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row>
    <row r="430" spans="1:40" ht="15.6">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c r="AA430" s="243"/>
      <c r="AB430" s="243"/>
      <c r="AC430" s="243"/>
      <c r="AD430" s="243"/>
      <c r="AE430" s="243"/>
      <c r="AF430" s="243"/>
      <c r="AG430" s="243"/>
      <c r="AH430" s="243"/>
      <c r="AI430" s="243"/>
      <c r="AJ430" s="243"/>
      <c r="AK430" s="243"/>
      <c r="AL430" s="243"/>
      <c r="AM430" s="243"/>
      <c r="AN430" s="243"/>
    </row>
    <row r="431" spans="1:40" ht="15.6">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c r="AA431" s="243"/>
      <c r="AB431" s="243"/>
      <c r="AC431" s="243"/>
      <c r="AD431" s="243"/>
      <c r="AE431" s="243"/>
      <c r="AF431" s="243"/>
      <c r="AG431" s="243"/>
      <c r="AH431" s="243"/>
      <c r="AI431" s="243"/>
      <c r="AJ431" s="243"/>
      <c r="AK431" s="243"/>
      <c r="AL431" s="243"/>
      <c r="AM431" s="243"/>
      <c r="AN431" s="243"/>
    </row>
    <row r="432" spans="1:40" ht="15.6">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243"/>
      <c r="AL432" s="243"/>
      <c r="AM432" s="243"/>
      <c r="AN432" s="243"/>
    </row>
    <row r="433" spans="1:40" ht="15.6">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243"/>
      <c r="AL433" s="243"/>
      <c r="AM433" s="243"/>
      <c r="AN433" s="243"/>
    </row>
    <row r="434" spans="1:40" ht="15.6">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c r="AA434" s="243"/>
      <c r="AB434" s="243"/>
      <c r="AC434" s="243"/>
      <c r="AD434" s="243"/>
      <c r="AE434" s="243"/>
      <c r="AF434" s="243"/>
      <c r="AG434" s="243"/>
      <c r="AH434" s="243"/>
      <c r="AI434" s="243"/>
      <c r="AJ434" s="243"/>
      <c r="AK434" s="243"/>
      <c r="AL434" s="243"/>
      <c r="AM434" s="243"/>
      <c r="AN434" s="243"/>
    </row>
    <row r="435" spans="1:40" ht="15.6">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c r="AC435" s="243"/>
      <c r="AD435" s="243"/>
      <c r="AE435" s="243"/>
      <c r="AF435" s="243"/>
      <c r="AG435" s="243"/>
      <c r="AH435" s="243"/>
      <c r="AI435" s="243"/>
      <c r="AJ435" s="243"/>
      <c r="AK435" s="243"/>
      <c r="AL435" s="243"/>
      <c r="AM435" s="243"/>
      <c r="AN435" s="243"/>
    </row>
    <row r="436" spans="1:40" ht="15.6">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c r="AD436" s="243"/>
      <c r="AE436" s="243"/>
      <c r="AF436" s="243"/>
      <c r="AG436" s="243"/>
      <c r="AH436" s="243"/>
      <c r="AI436" s="243"/>
      <c r="AJ436" s="243"/>
      <c r="AK436" s="243"/>
      <c r="AL436" s="243"/>
      <c r="AM436" s="243"/>
      <c r="AN436" s="243"/>
    </row>
    <row r="437" spans="1:40" ht="15.6">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c r="AB437" s="243"/>
      <c r="AC437" s="243"/>
      <c r="AD437" s="243"/>
      <c r="AE437" s="243"/>
      <c r="AF437" s="243"/>
      <c r="AG437" s="243"/>
      <c r="AH437" s="243"/>
      <c r="AI437" s="243"/>
      <c r="AJ437" s="243"/>
      <c r="AK437" s="243"/>
      <c r="AL437" s="243"/>
      <c r="AM437" s="243"/>
      <c r="AN437" s="243"/>
    </row>
  </sheetData>
  <sheetProtection sheet="1" objects="1" scenarios="1"/>
  <pageMargins left="0.7" right="0.7" top="0.75" bottom="0.75" header="0.3" footer="0.3"/>
  <pageSetup paperSize="9" orientation="portrait" horizontalDpi="300" verticalDpi="300" r:id="rId1"/>
  <headerFooter>
    <oddHeader>&amp;C&amp;"Calibri"&amp;10&amp;K000000 OFFICIAL&amp;1#_x000D_</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499984740745262"/>
  </sheetPr>
  <dimension ref="A1:D12"/>
  <sheetViews>
    <sheetView showGridLines="0" workbookViewId="0"/>
  </sheetViews>
  <sheetFormatPr defaultColWidth="8.88671875" defaultRowHeight="15" customHeight="1"/>
  <cols>
    <col min="1" max="1" width="17.109375" customWidth="1"/>
    <col min="2" max="4" width="35.6640625" customWidth="1"/>
  </cols>
  <sheetData>
    <row r="1" spans="1:4" ht="15.6">
      <c r="A1" s="37" t="s">
        <v>25</v>
      </c>
      <c r="B1" s="53"/>
      <c r="C1" s="53"/>
      <c r="D1" s="53"/>
    </row>
    <row r="2" spans="1:4" ht="15.6">
      <c r="A2" s="37"/>
      <c r="B2" s="53"/>
      <c r="C2" s="53"/>
      <c r="D2" s="53"/>
    </row>
    <row r="3" spans="1:4" ht="45" customHeight="1">
      <c r="A3" s="89" t="s">
        <v>26</v>
      </c>
      <c r="B3" s="54"/>
      <c r="C3" s="55" t="s">
        <v>27</v>
      </c>
      <c r="D3" s="277" t="s">
        <v>28</v>
      </c>
    </row>
    <row r="4" spans="1:4" ht="45" customHeight="1">
      <c r="A4" s="90" t="s">
        <v>29</v>
      </c>
      <c r="B4" s="58" t="s">
        <v>30</v>
      </c>
      <c r="C4" s="57" t="s">
        <v>31</v>
      </c>
      <c r="D4" s="219" t="s">
        <v>32</v>
      </c>
    </row>
    <row r="5" spans="1:4" ht="45" customHeight="1">
      <c r="A5" s="91" t="s">
        <v>33</v>
      </c>
      <c r="B5" s="58" t="s">
        <v>34</v>
      </c>
      <c r="C5" s="62"/>
      <c r="D5" s="60"/>
    </row>
    <row r="6" spans="1:4" ht="45" customHeight="1">
      <c r="A6" s="132" t="s">
        <v>35</v>
      </c>
      <c r="B6" s="58" t="s">
        <v>36</v>
      </c>
      <c r="C6" s="57" t="s">
        <v>37</v>
      </c>
      <c r="D6" s="220" t="s">
        <v>38</v>
      </c>
    </row>
    <row r="7" spans="1:4" ht="45" customHeight="1">
      <c r="A7" s="132" t="s">
        <v>39</v>
      </c>
      <c r="B7" s="58" t="s">
        <v>40</v>
      </c>
      <c r="C7" s="62"/>
      <c r="D7" s="60"/>
    </row>
    <row r="8" spans="1:4" ht="45" customHeight="1">
      <c r="A8" s="132" t="s">
        <v>41</v>
      </c>
      <c r="B8" s="58" t="s">
        <v>42</v>
      </c>
      <c r="C8" s="59" t="s">
        <v>43</v>
      </c>
      <c r="D8" s="60" t="s">
        <v>44</v>
      </c>
    </row>
    <row r="9" spans="1:4" ht="45" customHeight="1">
      <c r="A9" s="92" t="s">
        <v>45</v>
      </c>
      <c r="B9" s="56" t="s">
        <v>46</v>
      </c>
      <c r="C9" s="57" t="s">
        <v>47</v>
      </c>
      <c r="D9" s="57" t="s">
        <v>44</v>
      </c>
    </row>
    <row r="10" spans="1:4" ht="45" customHeight="1">
      <c r="A10" s="313"/>
      <c r="B10" s="58"/>
      <c r="C10" s="61" t="s">
        <v>48</v>
      </c>
      <c r="D10" s="61" t="s">
        <v>44</v>
      </c>
    </row>
    <row r="11" spans="1:4" ht="45" customHeight="1">
      <c r="A11" s="132" t="s">
        <v>49</v>
      </c>
      <c r="B11" s="58" t="s">
        <v>50</v>
      </c>
      <c r="C11" s="59"/>
      <c r="D11" s="60"/>
    </row>
    <row r="12" spans="1:4" ht="45.95" customHeight="1">
      <c r="A12" s="132" t="s">
        <v>51</v>
      </c>
      <c r="B12" s="58" t="s">
        <v>52</v>
      </c>
      <c r="C12" s="59" t="s">
        <v>53</v>
      </c>
      <c r="D12" s="60"/>
    </row>
  </sheetData>
  <sheetProtection sheet="1" objects="1" scenarios="1"/>
  <hyperlinks>
    <hyperlink ref="A4" location="'E&amp;R1'!A1" display="E&amp;R1" xr:uid="{00000000-0004-0000-0100-000000000000}"/>
    <hyperlink ref="A6" location="'FIN1'!A1" display="FIN1" xr:uid="{00000000-0004-0000-0100-000002000000}"/>
    <hyperlink ref="A8" location="'PRU1'!A1" display="PRU1" xr:uid="{00000000-0004-0000-0100-000003000000}"/>
    <hyperlink ref="A9" location="'PRU2'!A1" display="PRU2" xr:uid="{00000000-0004-0000-0100-000004000000}"/>
    <hyperlink ref="A5" location="'E&amp;R Validations'!A1" display="E&amp;R Validations" xr:uid="{00000000-0004-0000-0100-00000A000000}"/>
    <hyperlink ref="A7" location="'FIN Validations'!A1" display="FIN Validations" xr:uid="{00000000-0004-0000-0100-00000B000000}"/>
    <hyperlink ref="A11" location="'PRU Validations'!A1" display="PRU Validations" xr:uid="{00000000-0004-0000-0100-00000C000000}"/>
    <hyperlink ref="A12" location="REC!A1" display="REC" xr:uid="{B4519E88-E77D-4A09-B8B8-561482DC2167}"/>
  </hyperlinks>
  <pageMargins left="0.7" right="0.7" top="0.75" bottom="0.75" header="0.3" footer="0.3"/>
  <pageSetup paperSize="9" scale="39" orientation="portrait" r:id="rId1"/>
  <headerFooter>
    <oddHeader>&amp;C&amp;"Calibri"&amp;10&amp;K000000 OFFICIAL&amp;1#_x000D_</oddHead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8" tint="-0.499984740745262"/>
  </sheetPr>
  <dimension ref="A1:D15"/>
  <sheetViews>
    <sheetView showGridLines="0" workbookViewId="0"/>
  </sheetViews>
  <sheetFormatPr defaultColWidth="8.88671875" defaultRowHeight="15.6"/>
  <cols>
    <col min="1" max="1" width="3.21875" customWidth="1"/>
    <col min="2" max="2" width="22" bestFit="1" customWidth="1"/>
    <col min="3" max="3" width="57" bestFit="1" customWidth="1"/>
    <col min="4" max="4" width="3.21875" customWidth="1"/>
  </cols>
  <sheetData>
    <row r="1" spans="1:4">
      <c r="A1" s="23"/>
      <c r="B1" s="155" t="s">
        <v>54</v>
      </c>
      <c r="C1" s="23"/>
      <c r="D1" s="23"/>
    </row>
    <row r="2" spans="1:4">
      <c r="A2" s="23"/>
      <c r="B2" s="23"/>
      <c r="C2" s="23"/>
      <c r="D2" s="23"/>
    </row>
    <row r="3" spans="1:4">
      <c r="A3" s="23"/>
      <c r="B3" s="143" t="s">
        <v>55</v>
      </c>
      <c r="C3" s="26" t="s">
        <v>56</v>
      </c>
      <c r="D3" s="23"/>
    </row>
    <row r="4" spans="1:4">
      <c r="A4" s="23"/>
      <c r="B4" s="144" t="s">
        <v>57</v>
      </c>
      <c r="C4" s="28" t="s">
        <v>58</v>
      </c>
      <c r="D4" s="23"/>
    </row>
    <row r="5" spans="1:4">
      <c r="A5" s="23"/>
      <c r="B5" s="111" t="s">
        <v>59</v>
      </c>
      <c r="C5" s="28" t="s">
        <v>60</v>
      </c>
      <c r="D5" s="23"/>
    </row>
    <row r="6" spans="1:4">
      <c r="A6" s="23"/>
      <c r="B6" s="112" t="s">
        <v>61</v>
      </c>
      <c r="C6" s="28" t="s">
        <v>62</v>
      </c>
      <c r="D6" s="23"/>
    </row>
    <row r="7" spans="1:4">
      <c r="A7" s="23"/>
      <c r="B7" s="142" t="s">
        <v>63</v>
      </c>
      <c r="C7" s="28" t="s">
        <v>64</v>
      </c>
      <c r="D7" s="23"/>
    </row>
    <row r="8" spans="1:4">
      <c r="A8" s="23"/>
      <c r="B8" s="145" t="s">
        <v>65</v>
      </c>
      <c r="C8" s="28" t="s">
        <v>66</v>
      </c>
      <c r="D8" s="23"/>
    </row>
    <row r="9" spans="1:4">
      <c r="A9" s="23"/>
      <c r="B9" s="146" t="s">
        <v>65</v>
      </c>
      <c r="C9" s="28" t="s">
        <v>67</v>
      </c>
      <c r="D9" s="23"/>
    </row>
    <row r="10" spans="1:4" ht="30.95">
      <c r="A10" s="23"/>
      <c r="B10" s="113" t="s">
        <v>68</v>
      </c>
      <c r="C10" s="28" t="s">
        <v>69</v>
      </c>
      <c r="D10" s="23"/>
    </row>
    <row r="11" spans="1:4" ht="30.95">
      <c r="A11" s="23"/>
      <c r="B11" s="212" t="s">
        <v>68</v>
      </c>
      <c r="C11" s="28" t="s">
        <v>70</v>
      </c>
      <c r="D11" s="23"/>
    </row>
    <row r="12" spans="1:4">
      <c r="A12" s="23"/>
      <c r="B12" s="23"/>
      <c r="C12" s="23"/>
      <c r="D12" s="23"/>
    </row>
    <row r="13" spans="1:4">
      <c r="A13" s="23"/>
      <c r="B13" s="28" t="s">
        <v>71</v>
      </c>
      <c r="C13" s="28" t="s">
        <v>72</v>
      </c>
      <c r="D13" s="23"/>
    </row>
    <row r="14" spans="1:4">
      <c r="A14" s="23"/>
      <c r="B14" s="154" t="s">
        <v>73</v>
      </c>
      <c r="C14" s="28" t="s">
        <v>74</v>
      </c>
      <c r="D14" s="23"/>
    </row>
    <row r="15" spans="1:4">
      <c r="A15" s="23"/>
      <c r="B15" s="23"/>
      <c r="C15" s="23"/>
      <c r="D15" s="23"/>
    </row>
  </sheetData>
  <sheetProtection sheet="1" objects="1" scenarios="1"/>
  <conditionalFormatting sqref="B13">
    <cfRule type="expression" dxfId="159" priority="1">
      <formula>$C13&lt;&gt;1</formula>
    </cfRule>
  </conditionalFormatting>
  <pageMargins left="0.7" right="0.7" top="0.75" bottom="0.75" header="0.3" footer="0.3"/>
  <pageSetup paperSize="9" scale="87" orientation="portrait" r:id="rId1"/>
  <headerFooter>
    <oddHeader>&amp;C&amp;"Calibri"&amp;10&amp;K000000 OFFICIAL&amp;1#_x000D_</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pageSetUpPr fitToPage="1"/>
  </sheetPr>
  <dimension ref="A1:AG49"/>
  <sheetViews>
    <sheetView showGridLines="0" topLeftCell="C2" zoomScaleNormal="100" workbookViewId="0">
      <pane ySplit="5" topLeftCell="C7" activePane="bottomLeft" state="frozen"/>
      <selection pane="bottomLeft" activeCell="C2" sqref="C2"/>
      <selection activeCell="C2" sqref="C2"/>
    </sheetView>
  </sheetViews>
  <sheetFormatPr defaultColWidth="8.6640625" defaultRowHeight="15.6"/>
  <cols>
    <col min="1" max="1" width="12" hidden="1" customWidth="1"/>
    <col min="2" max="2" width="7.109375" hidden="1" customWidth="1"/>
    <col min="3" max="3" width="8.6640625" customWidth="1"/>
    <col min="4" max="4" width="45.88671875" customWidth="1"/>
    <col min="5" max="5" width="31.109375" bestFit="1" customWidth="1"/>
    <col min="6" max="6" width="15.88671875" customWidth="1"/>
    <col min="7" max="7" width="18.109375" customWidth="1"/>
    <col min="8" max="8" width="20.21875" customWidth="1"/>
    <col min="9" max="10" width="15.88671875" customWidth="1"/>
    <col min="11" max="11" width="18.21875" customWidth="1"/>
    <col min="12" max="23" width="15.88671875" customWidth="1"/>
    <col min="24" max="24" width="16.21875" customWidth="1"/>
    <col min="25" max="25" width="22.109375" customWidth="1"/>
    <col min="26" max="33" width="15.88671875" customWidth="1"/>
  </cols>
  <sheetData>
    <row r="1" spans="1:33" s="269" customFormat="1" hidden="1">
      <c r="A1" s="269" t="s">
        <v>75</v>
      </c>
      <c r="D1" s="269" t="s">
        <v>76</v>
      </c>
      <c r="F1" s="269" t="s">
        <v>77</v>
      </c>
      <c r="G1" s="269" t="s">
        <v>78</v>
      </c>
      <c r="H1" s="269" t="s">
        <v>79</v>
      </c>
      <c r="I1" s="269" t="s">
        <v>80</v>
      </c>
      <c r="J1" s="269" t="s">
        <v>81</v>
      </c>
      <c r="K1" s="269" t="s">
        <v>82</v>
      </c>
      <c r="L1" s="269" t="s">
        <v>83</v>
      </c>
      <c r="M1" s="269" t="s">
        <v>84</v>
      </c>
      <c r="N1" s="269" t="s">
        <v>85</v>
      </c>
      <c r="O1" s="269" t="s">
        <v>86</v>
      </c>
      <c r="P1" s="269" t="s">
        <v>87</v>
      </c>
      <c r="Q1" s="269" t="s">
        <v>88</v>
      </c>
      <c r="R1" s="269" t="s">
        <v>89</v>
      </c>
      <c r="S1" s="269" t="s">
        <v>90</v>
      </c>
      <c r="T1" s="269" t="s">
        <v>91</v>
      </c>
      <c r="U1" s="269" t="s">
        <v>92</v>
      </c>
      <c r="V1" s="269" t="s">
        <v>93</v>
      </c>
      <c r="W1" s="269" t="s">
        <v>94</v>
      </c>
      <c r="X1" s="269" t="s">
        <v>95</v>
      </c>
      <c r="Y1" s="269" t="s">
        <v>96</v>
      </c>
      <c r="AA1" s="269" t="s">
        <v>97</v>
      </c>
      <c r="AB1" s="269" t="s">
        <v>98</v>
      </c>
      <c r="AC1" s="269" t="s">
        <v>99</v>
      </c>
      <c r="AD1" s="269" t="s">
        <v>100</v>
      </c>
      <c r="AE1" s="269" t="s">
        <v>101</v>
      </c>
      <c r="AF1" s="269" t="s">
        <v>102</v>
      </c>
      <c r="AG1" s="269" t="s">
        <v>103</v>
      </c>
    </row>
    <row r="2" spans="1:33" ht="29.25" customHeight="1">
      <c r="A2" s="243"/>
      <c r="C2" s="5" t="s">
        <v>30</v>
      </c>
      <c r="D2" s="1"/>
      <c r="E2" s="216" t="s">
        <v>54</v>
      </c>
      <c r="F2" s="3"/>
      <c r="G2" s="3"/>
      <c r="H2" s="3"/>
      <c r="I2" s="3"/>
      <c r="J2" s="3"/>
      <c r="K2" s="3"/>
      <c r="L2" s="3"/>
      <c r="M2" s="3"/>
      <c r="N2" s="3"/>
      <c r="O2" s="3"/>
      <c r="P2" s="3"/>
      <c r="Q2" s="3"/>
      <c r="R2" s="3"/>
      <c r="S2" s="3"/>
      <c r="T2" s="3"/>
      <c r="U2" s="3"/>
      <c r="V2" s="3"/>
      <c r="W2" s="3"/>
      <c r="X2" s="3"/>
      <c r="Y2" s="3"/>
      <c r="Z2" s="4"/>
      <c r="AA2" s="3"/>
      <c r="AB2" s="3"/>
      <c r="AC2" s="3"/>
      <c r="AD2" s="3"/>
      <c r="AE2" s="3"/>
      <c r="AF2" s="3"/>
      <c r="AG2" s="3"/>
    </row>
    <row r="3" spans="1:33" ht="20.100000000000001">
      <c r="A3" s="243"/>
      <c r="C3" s="7" t="s">
        <v>31</v>
      </c>
      <c r="D3" s="1"/>
      <c r="E3" s="2"/>
      <c r="F3" s="3"/>
      <c r="G3" s="1"/>
      <c r="H3" s="4"/>
      <c r="I3" s="4"/>
      <c r="J3" s="4"/>
      <c r="K3" s="4"/>
      <c r="L3" s="4"/>
      <c r="M3" s="4"/>
      <c r="N3" s="4"/>
      <c r="O3" s="4"/>
      <c r="P3" s="4"/>
      <c r="Q3" s="4"/>
      <c r="R3" s="4"/>
      <c r="S3" s="4"/>
      <c r="T3" s="4"/>
      <c r="U3" s="4"/>
      <c r="V3" s="4"/>
      <c r="W3" s="4"/>
      <c r="X3" s="6"/>
      <c r="Y3" s="4"/>
      <c r="Z3" s="4"/>
      <c r="AA3" s="6"/>
      <c r="AB3" s="4"/>
      <c r="AC3" s="4"/>
      <c r="AD3" s="4"/>
      <c r="AE3" s="4"/>
      <c r="AF3" s="4"/>
      <c r="AG3" s="4"/>
    </row>
    <row r="4" spans="1:33">
      <c r="A4" s="243" t="s">
        <v>104</v>
      </c>
      <c r="C4" s="9"/>
      <c r="D4" s="10"/>
      <c r="E4" s="156" t="s">
        <v>105</v>
      </c>
      <c r="F4" s="11" t="s">
        <v>106</v>
      </c>
      <c r="G4" s="11" t="s">
        <v>107</v>
      </c>
      <c r="H4" s="11" t="s">
        <v>108</v>
      </c>
      <c r="I4" s="11" t="s">
        <v>109</v>
      </c>
      <c r="J4" s="100" t="s">
        <v>110</v>
      </c>
      <c r="K4" s="102" t="s">
        <v>111</v>
      </c>
      <c r="L4" s="102" t="s">
        <v>112</v>
      </c>
      <c r="M4" s="63" t="s">
        <v>113</v>
      </c>
      <c r="N4" s="11" t="s">
        <v>114</v>
      </c>
      <c r="O4" s="11" t="s">
        <v>115</v>
      </c>
      <c r="P4" s="63" t="s">
        <v>116</v>
      </c>
      <c r="Q4" s="11" t="s">
        <v>117</v>
      </c>
      <c r="R4" s="11" t="s">
        <v>118</v>
      </c>
      <c r="S4" s="11" t="s">
        <v>119</v>
      </c>
      <c r="T4" s="63" t="s">
        <v>120</v>
      </c>
      <c r="U4" s="12" t="s">
        <v>121</v>
      </c>
      <c r="V4" s="13" t="s">
        <v>122</v>
      </c>
      <c r="W4" s="11" t="s">
        <v>123</v>
      </c>
      <c r="X4" s="11" t="s">
        <v>124</v>
      </c>
      <c r="Y4" s="13" t="s">
        <v>125</v>
      </c>
      <c r="Z4" s="108"/>
      <c r="AA4" s="11" t="s">
        <v>126</v>
      </c>
      <c r="AB4" s="11" t="s">
        <v>127</v>
      </c>
      <c r="AC4" s="11" t="s">
        <v>128</v>
      </c>
      <c r="AD4" s="11" t="s">
        <v>129</v>
      </c>
      <c r="AE4" s="8" t="s">
        <v>130</v>
      </c>
      <c r="AF4" s="11" t="s">
        <v>131</v>
      </c>
      <c r="AG4" s="63" t="s">
        <v>132</v>
      </c>
    </row>
    <row r="5" spans="1:33">
      <c r="A5" s="243"/>
      <c r="C5" s="278"/>
      <c r="D5" s="279"/>
      <c r="E5" s="32" t="s">
        <v>133</v>
      </c>
      <c r="F5" s="280" t="s">
        <v>134</v>
      </c>
      <c r="G5" s="280" t="s">
        <v>134</v>
      </c>
      <c r="H5" s="280" t="s">
        <v>134</v>
      </c>
      <c r="I5" s="280" t="s">
        <v>134</v>
      </c>
      <c r="J5" s="281" t="s">
        <v>134</v>
      </c>
      <c r="K5" s="282" t="s">
        <v>134</v>
      </c>
      <c r="L5" s="282" t="s">
        <v>134</v>
      </c>
      <c r="M5" s="283" t="s">
        <v>134</v>
      </c>
      <c r="N5" s="280" t="s">
        <v>134</v>
      </c>
      <c r="O5" s="280" t="s">
        <v>134</v>
      </c>
      <c r="P5" s="283" t="s">
        <v>134</v>
      </c>
      <c r="Q5" s="280" t="s">
        <v>134</v>
      </c>
      <c r="R5" s="280" t="s">
        <v>134</v>
      </c>
      <c r="S5" s="280" t="s">
        <v>135</v>
      </c>
      <c r="T5" s="283" t="s">
        <v>134</v>
      </c>
      <c r="U5" s="284" t="s">
        <v>134</v>
      </c>
      <c r="V5" s="285" t="s">
        <v>134</v>
      </c>
      <c r="W5" s="280" t="s">
        <v>134</v>
      </c>
      <c r="X5" s="280" t="s">
        <v>134</v>
      </c>
      <c r="Y5" s="285" t="s">
        <v>134</v>
      </c>
      <c r="Z5" s="286"/>
      <c r="AA5" s="280" t="s">
        <v>134</v>
      </c>
      <c r="AB5" s="280" t="s">
        <v>134</v>
      </c>
      <c r="AC5" s="280" t="s">
        <v>134</v>
      </c>
      <c r="AD5" s="280" t="s">
        <v>134</v>
      </c>
      <c r="AE5" s="8" t="s">
        <v>134</v>
      </c>
      <c r="AF5" s="280" t="s">
        <v>134</v>
      </c>
      <c r="AG5" s="283" t="s">
        <v>134</v>
      </c>
    </row>
    <row r="6" spans="1:33" ht="77.45">
      <c r="A6" s="243"/>
      <c r="C6" s="109" t="s">
        <v>136</v>
      </c>
      <c r="D6" s="14" t="s">
        <v>137</v>
      </c>
      <c r="E6" s="157"/>
      <c r="F6" s="15" t="s">
        <v>138</v>
      </c>
      <c r="G6" s="15" t="s">
        <v>139</v>
      </c>
      <c r="H6" s="15" t="s">
        <v>140</v>
      </c>
      <c r="I6" s="15" t="s">
        <v>141</v>
      </c>
      <c r="J6" s="101" t="s">
        <v>142</v>
      </c>
      <c r="K6" s="103" t="s">
        <v>143</v>
      </c>
      <c r="L6" s="103" t="s">
        <v>144</v>
      </c>
      <c r="M6" s="64" t="s">
        <v>145</v>
      </c>
      <c r="N6" s="15" t="s">
        <v>146</v>
      </c>
      <c r="O6" s="15" t="s">
        <v>144</v>
      </c>
      <c r="P6" s="64" t="s">
        <v>145</v>
      </c>
      <c r="Q6" s="15" t="s">
        <v>147</v>
      </c>
      <c r="R6" s="15" t="s">
        <v>148</v>
      </c>
      <c r="S6" s="15" t="s">
        <v>149</v>
      </c>
      <c r="T6" s="64" t="s">
        <v>150</v>
      </c>
      <c r="U6" s="16" t="s">
        <v>151</v>
      </c>
      <c r="V6" s="17" t="s">
        <v>152</v>
      </c>
      <c r="W6" s="15" t="s">
        <v>153</v>
      </c>
      <c r="X6" s="15" t="s">
        <v>154</v>
      </c>
      <c r="Y6" s="17" t="s">
        <v>155</v>
      </c>
      <c r="Z6" s="104"/>
      <c r="AA6" s="15" t="s">
        <v>156</v>
      </c>
      <c r="AB6" s="15" t="s">
        <v>157</v>
      </c>
      <c r="AC6" s="15" t="s">
        <v>158</v>
      </c>
      <c r="AD6" s="15" t="s">
        <v>159</v>
      </c>
      <c r="AE6" s="17" t="s">
        <v>160</v>
      </c>
      <c r="AF6" s="250" t="s">
        <v>161</v>
      </c>
      <c r="AG6" s="64" t="s">
        <v>145</v>
      </c>
    </row>
    <row r="7" spans="1:33" ht="42" customHeight="1">
      <c r="A7" s="243" t="s">
        <v>162</v>
      </c>
      <c r="C7" s="185" t="s">
        <v>163</v>
      </c>
      <c r="D7" s="187" t="s">
        <v>164</v>
      </c>
      <c r="E7" s="186"/>
      <c r="F7" s="318" t="e">
        <f t="shared" ref="F7:I9" ca="1" si="0">INDEX(INDIRECT("CPR_"&amp;RIGHT($A7,2)&amp;"_2021_data"),MATCH(import_la_ons_code,CPR_Q1_2021_row,0),MATCH(LEFT($A7,6)&amp;"-"&amp;F$1,CPR_Q1_2021_col,0))</f>
        <v>#N/A</v>
      </c>
      <c r="G7" s="318" t="e">
        <f t="shared" ca="1" si="0"/>
        <v>#N/A</v>
      </c>
      <c r="H7" s="318" t="e">
        <f t="shared" ca="1" si="0"/>
        <v>#N/A</v>
      </c>
      <c r="I7" s="318" t="e">
        <f t="shared" ca="1" si="0"/>
        <v>#N/A</v>
      </c>
      <c r="J7" s="20" t="e">
        <f t="shared" ref="J7:J11" ca="1" si="1">SUM(F7:I7)</f>
        <v>#N/A</v>
      </c>
      <c r="K7" s="318" t="e">
        <f t="shared" ref="K7:L11" ca="1" si="2">INDEX(INDIRECT("CPR_"&amp;RIGHT($A7,2)&amp;"_2021_data"),MATCH(import_la_ons_code,CPR_Q1_2021_row,0),MATCH(LEFT($A7,6)&amp;"-"&amp;K$1,CPR_Q1_2021_col,0))</f>
        <v>#N/A</v>
      </c>
      <c r="L7" s="318" t="e">
        <f t="shared" ca="1" si="2"/>
        <v>#N/A</v>
      </c>
      <c r="M7" s="107" t="e">
        <f ca="1">$K7-$L7</f>
        <v>#N/A</v>
      </c>
      <c r="N7" s="318" t="e">
        <f t="shared" ref="N7:O11" ca="1" si="3">INDEX(INDIRECT("CPR_"&amp;RIGHT($A7,2)&amp;"_2021_data"),MATCH(import_la_ons_code,CPR_Q1_2021_row,0),MATCH(LEFT($A7,6)&amp;"-"&amp;N$1,CPR_Q1_2021_col,0))</f>
        <v>#N/A</v>
      </c>
      <c r="O7" s="318" t="e">
        <f t="shared" ca="1" si="3"/>
        <v>#N/A</v>
      </c>
      <c r="P7" s="107" t="e">
        <f ca="1">$N7-$O7</f>
        <v>#N/A</v>
      </c>
      <c r="Q7" s="318" t="e">
        <f ca="1">INDEX(INDIRECT("CPR_"&amp;RIGHT($A7,2)&amp;"_2021_data"),MATCH(import_la_ons_code,CPR_Q1_2021_row,0),MATCH(LEFT($A7,6)&amp;"-"&amp;Q$1,CPR_Q1_2021_col,0))</f>
        <v>#N/A</v>
      </c>
      <c r="R7" s="232"/>
      <c r="S7" s="232"/>
      <c r="T7" s="107" t="e">
        <f t="shared" ref="T7:T12" ca="1" si="4">$Q7-$R7</f>
        <v>#N/A</v>
      </c>
      <c r="U7" s="20" t="e">
        <f t="shared" ref="U7:U28" ca="1" si="5">SUM($K7,$N7,$Q7)</f>
        <v>#N/A</v>
      </c>
      <c r="V7" s="48" t="e">
        <f t="shared" ref="V7:V28" ca="1" si="6">SUM($J7,$U7)</f>
        <v>#N/A</v>
      </c>
      <c r="W7" s="232"/>
      <c r="X7" s="232"/>
      <c r="Y7" s="232"/>
      <c r="Z7" s="104"/>
      <c r="AA7" s="318" t="e">
        <f t="shared" ref="AA7:AD11" ca="1" si="7">INDEX(INDIRECT("CPR_"&amp;RIGHT($A7,2)&amp;"_2021_data"),MATCH(import_la_ons_code,CPR_Q1_2021_row,0),MATCH(LEFT($A7,6)&amp;"-"&amp;AA$1,CPR_Q1_2021_col,0))</f>
        <v>#N/A</v>
      </c>
      <c r="AB7" s="318" t="e">
        <f t="shared" ca="1" si="7"/>
        <v>#N/A</v>
      </c>
      <c r="AC7" s="318" t="e">
        <f t="shared" ca="1" si="7"/>
        <v>#N/A</v>
      </c>
      <c r="AD7" s="318" t="e">
        <f t="shared" ca="1" si="7"/>
        <v>#N/A</v>
      </c>
      <c r="AE7" s="48" t="e">
        <f t="shared" ref="AE7:AE12" ca="1" si="8">SUM($AA7:$AD7)</f>
        <v>#N/A</v>
      </c>
      <c r="AF7" s="318" t="e">
        <f ca="1">INDEX(INDIRECT("CPR_"&amp;RIGHT($A7,2)&amp;"_2021_data"),MATCH(import_la_ons_code,CPR_Q1_2021_row,0),MATCH(LEFT($A7,6)&amp;"-"&amp;AF$1,CPR_Q1_2021_col,0))</f>
        <v>#N/A</v>
      </c>
      <c r="AG7" s="107" t="e">
        <f t="shared" ref="AG7:AG28" ca="1" si="9">$AE7-$AF7</f>
        <v>#N/A</v>
      </c>
    </row>
    <row r="8" spans="1:33" ht="42" customHeight="1">
      <c r="A8" s="243" t="s">
        <v>165</v>
      </c>
      <c r="C8" s="185" t="s">
        <v>166</v>
      </c>
      <c r="D8" s="187" t="s">
        <v>167</v>
      </c>
      <c r="E8" s="186"/>
      <c r="F8" s="318" t="e">
        <f ca="1">INDEX(INDIRECT("CPR_"&amp;RIGHT($A8,2)&amp;"_2021_data"),MATCH(import_la_ons_code,CPR_Q1_2021_row,0),MATCH(LEFT($A8,9)&amp;"-"&amp;F$1,CPR_Q1_2021_col,0))</f>
        <v>#N/A</v>
      </c>
      <c r="G8" s="318" t="e">
        <f ca="1">INDEX(INDIRECT("CPR_"&amp;RIGHT($A8,2)&amp;"_2021_data"),MATCH(import_la_ons_code,CPR_Q1_2021_row,0),MATCH(LEFT($A8,9)&amp;"-"&amp;G$1,CPR_Q1_2021_col,0))</f>
        <v>#N/A</v>
      </c>
      <c r="H8" s="318" t="e">
        <f ca="1">INDEX(INDIRECT("CPR_"&amp;RIGHT($A8,2)&amp;"_2021_data"),MATCH(import_la_ons_code,CPR_Q1_2021_row,0),MATCH(LEFT($A8,9)&amp;"-"&amp;H$1,CPR_Q1_2021_col,0))</f>
        <v>#N/A</v>
      </c>
      <c r="I8" s="318" t="e">
        <f ca="1">INDEX(INDIRECT("CPR_"&amp;RIGHT($A8,2)&amp;"_2021_data"),MATCH(import_la_ons_code,CPR_Q1_2021_row,0),MATCH(LEFT($A8,9)&amp;"-"&amp;I$1,CPR_Q1_2021_col,0))</f>
        <v>#N/A</v>
      </c>
      <c r="J8" s="20" t="e">
        <f t="shared" ref="J8" ca="1" si="10">SUM(F8:I8)</f>
        <v>#N/A</v>
      </c>
      <c r="K8" s="318" t="e">
        <f ca="1">INDEX(INDIRECT("CPR_"&amp;RIGHT($A8,2)&amp;"_2021_data"),MATCH(import_la_ons_code,CPR_Q1_2021_row,0),MATCH(LEFT($A8,9)&amp;"-"&amp;K$1,CPR_Q1_2021_col,0))</f>
        <v>#N/A</v>
      </c>
      <c r="L8" s="318" t="e">
        <f ca="1">INDEX(INDIRECT("CPR_"&amp;RIGHT($A8,2)&amp;"_2021_data"),MATCH(import_la_ons_code,CPR_Q1_2021_row,0),MATCH(LEFT($A8,9)&amp;"-"&amp;L$1,CPR_Q1_2021_col,0))</f>
        <v>#N/A</v>
      </c>
      <c r="M8" s="107" t="e">
        <f ca="1">$K8-$L8</f>
        <v>#N/A</v>
      </c>
      <c r="N8" s="318" t="e">
        <f ca="1">INDEX(INDIRECT("CPR_"&amp;RIGHT($A8,2)&amp;"_2021_data"),MATCH(import_la_ons_code,CPR_Q1_2021_row,0),MATCH(LEFT($A8,9)&amp;"-"&amp;N$1,CPR_Q1_2021_col,0))</f>
        <v>#N/A</v>
      </c>
      <c r="O8" s="318" t="e">
        <f ca="1">INDEX(INDIRECT("CPR_"&amp;RIGHT($A8,2)&amp;"_2021_data"),MATCH(import_la_ons_code,CPR_Q1_2021_row,0),MATCH(LEFT($A8,9)&amp;"-"&amp;O$1,CPR_Q1_2021_col,0))</f>
        <v>#N/A</v>
      </c>
      <c r="P8" s="107" t="e">
        <f ca="1">$N8-$O8</f>
        <v>#N/A</v>
      </c>
      <c r="Q8" s="318" t="e">
        <f ca="1">INDEX(INDIRECT("CPR_"&amp;RIGHT($A8,2)&amp;"_2021_data"),MATCH(import_la_ons_code,CPR_Q1_2021_row,0),MATCH(LEFT($A8,9)&amp;"-"&amp;Q$1,CPR_Q1_2021_col,0))</f>
        <v>#N/A</v>
      </c>
      <c r="R8" s="232"/>
      <c r="S8" s="232"/>
      <c r="T8" s="107" t="e">
        <f t="shared" ca="1" si="4"/>
        <v>#N/A</v>
      </c>
      <c r="U8" s="20" t="e">
        <f t="shared" ca="1" si="5"/>
        <v>#N/A</v>
      </c>
      <c r="V8" s="48" t="e">
        <f t="shared" ca="1" si="6"/>
        <v>#N/A</v>
      </c>
      <c r="W8" s="232"/>
      <c r="X8" s="232"/>
      <c r="Y8" s="232"/>
      <c r="Z8" s="104"/>
      <c r="AA8" s="318" t="e">
        <f ca="1">INDEX(INDIRECT("CPR_"&amp;RIGHT($A8,2)&amp;"_2021_data"),MATCH(import_la_ons_code,CPR_Q1_2021_row,0),MATCH(LEFT($A8,9)&amp;"-"&amp;AA$1,CPR_Q1_2021_col,0))</f>
        <v>#N/A</v>
      </c>
      <c r="AB8" s="318" t="e">
        <f ca="1">INDEX(INDIRECT("CPR_"&amp;RIGHT($A8,2)&amp;"_2021_data"),MATCH(import_la_ons_code,CPR_Q1_2021_row,0),MATCH(LEFT($A8,9)&amp;"-"&amp;AB$1,CPR_Q1_2021_col,0))</f>
        <v>#N/A</v>
      </c>
      <c r="AC8" s="318" t="e">
        <f ca="1">INDEX(INDIRECT("CPR_"&amp;RIGHT($A8,2)&amp;"_2021_data"),MATCH(import_la_ons_code,CPR_Q1_2021_row,0),MATCH(LEFT($A8,9)&amp;"-"&amp;AC$1,CPR_Q1_2021_col,0))</f>
        <v>#N/A</v>
      </c>
      <c r="AD8" s="318" t="e">
        <f ca="1">INDEX(INDIRECT("CPR_"&amp;RIGHT($A8,2)&amp;"_2021_data"),MATCH(import_la_ons_code,CPR_Q1_2021_row,0),MATCH(LEFT($A8,9)&amp;"-"&amp;AD$1,CPR_Q1_2021_col,0))</f>
        <v>#N/A</v>
      </c>
      <c r="AE8" s="48" t="e">
        <f t="shared" ca="1" si="8"/>
        <v>#N/A</v>
      </c>
      <c r="AF8" s="318" t="e">
        <f ca="1">INDEX(INDIRECT("CPR_"&amp;RIGHT($A8,2)&amp;"_2021_data"),MATCH(import_la_ons_code,CPR_Q1_2021_row,0),MATCH(LEFT($A8,9)&amp;"-"&amp;AF$1,CPR_Q1_2021_col,0))</f>
        <v>#N/A</v>
      </c>
      <c r="AG8" s="107" t="e">
        <f t="shared" ca="1" si="9"/>
        <v>#N/A</v>
      </c>
    </row>
    <row r="9" spans="1:33" ht="46.5" customHeight="1">
      <c r="A9" s="243" t="s">
        <v>168</v>
      </c>
      <c r="C9" s="185" t="s">
        <v>169</v>
      </c>
      <c r="D9" s="187" t="s">
        <v>170</v>
      </c>
      <c r="E9" s="186"/>
      <c r="F9" s="318" t="e">
        <f t="shared" ca="1" si="0"/>
        <v>#N/A</v>
      </c>
      <c r="G9" s="318" t="e">
        <f t="shared" ca="1" si="0"/>
        <v>#N/A</v>
      </c>
      <c r="H9" s="318" t="e">
        <f t="shared" ca="1" si="0"/>
        <v>#N/A</v>
      </c>
      <c r="I9" s="318" t="e">
        <f t="shared" ca="1" si="0"/>
        <v>#N/A</v>
      </c>
      <c r="J9" s="20" t="e">
        <f t="shared" ca="1" si="1"/>
        <v>#N/A</v>
      </c>
      <c r="K9" s="318" t="e">
        <f t="shared" ca="1" si="2"/>
        <v>#N/A</v>
      </c>
      <c r="L9" s="318" t="e">
        <f t="shared" ca="1" si="2"/>
        <v>#N/A</v>
      </c>
      <c r="M9" s="107" t="e">
        <f t="shared" ref="M9:M27" ca="1" si="11">$K9-$L9</f>
        <v>#N/A</v>
      </c>
      <c r="N9" s="318" t="e">
        <f t="shared" ca="1" si="3"/>
        <v>#N/A</v>
      </c>
      <c r="O9" s="318" t="e">
        <f t="shared" ca="1" si="3"/>
        <v>#N/A</v>
      </c>
      <c r="P9" s="107" t="e">
        <f t="shared" ref="P9:P28" ca="1" si="12">$N9-$O9</f>
        <v>#N/A</v>
      </c>
      <c r="Q9" s="318" t="e">
        <f ca="1">INDEX(INDIRECT("CPR_"&amp;RIGHT($A9,2)&amp;"_2021_data"),MATCH(import_la_ons_code,CPR_Q1_2021_row,0),MATCH(LEFT($A9,6)&amp;"-"&amp;Q$1,CPR_Q1_2021_col,0))</f>
        <v>#N/A</v>
      </c>
      <c r="R9" s="232"/>
      <c r="S9" s="232"/>
      <c r="T9" s="107" t="e">
        <f t="shared" ca="1" si="4"/>
        <v>#N/A</v>
      </c>
      <c r="U9" s="20" t="e">
        <f t="shared" ca="1" si="5"/>
        <v>#N/A</v>
      </c>
      <c r="V9" s="48" t="e">
        <f t="shared" ca="1" si="6"/>
        <v>#N/A</v>
      </c>
      <c r="W9" s="232"/>
      <c r="X9" s="232"/>
      <c r="Y9" s="232"/>
      <c r="Z9" s="104"/>
      <c r="AA9" s="318" t="e">
        <f t="shared" ca="1" si="7"/>
        <v>#N/A</v>
      </c>
      <c r="AB9" s="318" t="e">
        <f t="shared" ca="1" si="7"/>
        <v>#N/A</v>
      </c>
      <c r="AC9" s="318" t="e">
        <f t="shared" ca="1" si="7"/>
        <v>#N/A</v>
      </c>
      <c r="AD9" s="318" t="e">
        <f t="shared" ca="1" si="7"/>
        <v>#N/A</v>
      </c>
      <c r="AE9" s="48" t="e">
        <f t="shared" ca="1" si="8"/>
        <v>#N/A</v>
      </c>
      <c r="AF9" s="318" t="e">
        <f ca="1">INDEX(INDIRECT("CPR_"&amp;RIGHT($A9,2)&amp;"_2021_data"),MATCH(import_la_ons_code,CPR_Q1_2021_row,0),MATCH(LEFT($A9,6)&amp;"-"&amp;AF$1,CPR_Q1_2021_col,0))</f>
        <v>#N/A</v>
      </c>
      <c r="AG9" s="107" t="e">
        <f t="shared" ca="1" si="9"/>
        <v>#N/A</v>
      </c>
    </row>
    <row r="10" spans="1:33" ht="46.5" customHeight="1">
      <c r="A10" s="243" t="s">
        <v>171</v>
      </c>
      <c r="C10" s="185" t="s">
        <v>172</v>
      </c>
      <c r="D10" s="187" t="s">
        <v>167</v>
      </c>
      <c r="E10" s="186"/>
      <c r="F10" s="318" t="e">
        <f ca="1">INDEX(INDIRECT("CPR_"&amp;RIGHT($A10,2)&amp;"_2021_data"),MATCH(import_la_ons_code,CPR_Q1_2021_row,0),MATCH(LEFT($A10,9)&amp;"-"&amp;F$1,CPR_Q1_2021_col,0))</f>
        <v>#N/A</v>
      </c>
      <c r="G10" s="318" t="e">
        <f ca="1">INDEX(INDIRECT("CPR_"&amp;RIGHT($A10,2)&amp;"_2021_data"),MATCH(import_la_ons_code,CPR_Q1_2021_row,0),MATCH(LEFT($A10,9)&amp;"-"&amp;G$1,CPR_Q1_2021_col,0))</f>
        <v>#N/A</v>
      </c>
      <c r="H10" s="318" t="e">
        <f ca="1">INDEX(INDIRECT("CPR_"&amp;RIGHT($A10,2)&amp;"_2021_data"),MATCH(import_la_ons_code,CPR_Q1_2021_row,0),MATCH(LEFT($A10,9)&amp;"-"&amp;H$1,CPR_Q1_2021_col,0))</f>
        <v>#N/A</v>
      </c>
      <c r="I10" s="318" t="e">
        <f ca="1">INDEX(INDIRECT("CPR_"&amp;RIGHT($A10,2)&amp;"_2021_data"),MATCH(import_la_ons_code,CPR_Q1_2021_row,0),MATCH(LEFT($A10,9)&amp;"-"&amp;I$1,CPR_Q1_2021_col,0))</f>
        <v>#N/A</v>
      </c>
      <c r="J10" s="20" t="e">
        <f t="shared" ref="J10" ca="1" si="13">SUM(F10:I10)</f>
        <v>#N/A</v>
      </c>
      <c r="K10" s="318" t="e">
        <f ca="1">INDEX(INDIRECT("CPR_"&amp;RIGHT($A10,2)&amp;"_2021_data"),MATCH(import_la_ons_code,CPR_Q1_2021_row,0),MATCH(LEFT($A10,9)&amp;"-"&amp;K$1,CPR_Q1_2021_col,0))</f>
        <v>#N/A</v>
      </c>
      <c r="L10" s="318" t="e">
        <f ca="1">INDEX(INDIRECT("CPR_"&amp;RIGHT($A10,2)&amp;"_2021_data"),MATCH(import_la_ons_code,CPR_Q1_2021_row,0),MATCH(LEFT($A10,9)&amp;"-"&amp;L$1,CPR_Q1_2021_col,0))</f>
        <v>#N/A</v>
      </c>
      <c r="M10" s="107" t="e">
        <f t="shared" ca="1" si="11"/>
        <v>#N/A</v>
      </c>
      <c r="N10" s="318" t="e">
        <f ca="1">INDEX(INDIRECT("CPR_"&amp;RIGHT($A10,2)&amp;"_2021_data"),MATCH(import_la_ons_code,CPR_Q1_2021_row,0),MATCH(LEFT($A10,9)&amp;"-"&amp;N$1,CPR_Q1_2021_col,0))</f>
        <v>#N/A</v>
      </c>
      <c r="O10" s="318" t="e">
        <f ca="1">INDEX(INDIRECT("CPR_"&amp;RIGHT($A10,2)&amp;"_2021_data"),MATCH(import_la_ons_code,CPR_Q1_2021_row,0),MATCH(LEFT($A10,9)&amp;"-"&amp;O$1,CPR_Q1_2021_col,0))</f>
        <v>#N/A</v>
      </c>
      <c r="P10" s="107" t="e">
        <f t="shared" ca="1" si="12"/>
        <v>#N/A</v>
      </c>
      <c r="Q10" s="318" t="e">
        <f ca="1">INDEX(INDIRECT("CPR_"&amp;RIGHT($A10,2)&amp;"_2021_data"),MATCH(import_la_ons_code,CPR_Q1_2021_row,0),MATCH(LEFT($A10,9)&amp;"-"&amp;Q$1,CPR_Q1_2021_col,0))</f>
        <v>#N/A</v>
      </c>
      <c r="R10" s="232"/>
      <c r="S10" s="232"/>
      <c r="T10" s="107" t="e">
        <f t="shared" ca="1" si="4"/>
        <v>#N/A</v>
      </c>
      <c r="U10" s="20" t="e">
        <f t="shared" ca="1" si="5"/>
        <v>#N/A</v>
      </c>
      <c r="V10" s="48" t="e">
        <f t="shared" ca="1" si="6"/>
        <v>#N/A</v>
      </c>
      <c r="W10" s="232"/>
      <c r="X10" s="232"/>
      <c r="Y10" s="232"/>
      <c r="Z10" s="104"/>
      <c r="AA10" s="318" t="e">
        <f ca="1">INDEX(INDIRECT("CPR_"&amp;RIGHT($A10,2)&amp;"_2021_data"),MATCH(import_la_ons_code,CPR_Q1_2021_row,0),MATCH(LEFT($A10,9)&amp;"-"&amp;AA$1,CPR_Q1_2021_col,0))</f>
        <v>#N/A</v>
      </c>
      <c r="AB10" s="318" t="e">
        <f ca="1">INDEX(INDIRECT("CPR_"&amp;RIGHT($A10,2)&amp;"_2021_data"),MATCH(import_la_ons_code,CPR_Q1_2021_row,0),MATCH(LEFT($A10,9)&amp;"-"&amp;AB$1,CPR_Q1_2021_col,0))</f>
        <v>#N/A</v>
      </c>
      <c r="AC10" s="318" t="e">
        <f ca="1">INDEX(INDIRECT("CPR_"&amp;RIGHT($A10,2)&amp;"_2021_data"),MATCH(import_la_ons_code,CPR_Q1_2021_row,0),MATCH(LEFT($A10,9)&amp;"-"&amp;AC$1,CPR_Q1_2021_col,0))</f>
        <v>#N/A</v>
      </c>
      <c r="AD10" s="318" t="e">
        <f ca="1">INDEX(INDIRECT("CPR_"&amp;RIGHT($A10,2)&amp;"_2021_data"),MATCH(import_la_ons_code,CPR_Q1_2021_row,0),MATCH(LEFT($A10,9)&amp;"-"&amp;AD$1,CPR_Q1_2021_col,0))</f>
        <v>#N/A</v>
      </c>
      <c r="AE10" s="48" t="e">
        <f t="shared" ca="1" si="8"/>
        <v>#N/A</v>
      </c>
      <c r="AF10" s="318" t="e">
        <f ca="1">INDEX(INDIRECT("CPR_"&amp;RIGHT($A10,2)&amp;"_2021_data"),MATCH(import_la_ons_code,CPR_Q1_2021_row,0),MATCH(LEFT($A10,9)&amp;"-"&amp;AF$1,CPR_Q1_2021_col,0))</f>
        <v>#N/A</v>
      </c>
      <c r="AG10" s="107" t="e">
        <f t="shared" ca="1" si="9"/>
        <v>#N/A</v>
      </c>
    </row>
    <row r="11" spans="1:33" ht="44.25" customHeight="1">
      <c r="A11" s="243" t="s">
        <v>173</v>
      </c>
      <c r="C11" s="185" t="s">
        <v>174</v>
      </c>
      <c r="D11" s="187" t="s">
        <v>175</v>
      </c>
      <c r="E11" s="186"/>
      <c r="F11" s="318" t="e">
        <f ca="1">INDEX(INDIRECT("CPR_"&amp;RIGHT($A11,2)&amp;"_2021_data"),MATCH(import_la_ons_code,CPR_Q1_2021_row,0),MATCH(LEFT($A11,6)&amp;"-"&amp;F$1,CPR_Q1_2021_col,0))</f>
        <v>#N/A</v>
      </c>
      <c r="G11" s="318" t="e">
        <f ca="1">INDEX(INDIRECT("CPR_"&amp;RIGHT($A11,2)&amp;"_2021_data"),MATCH(import_la_ons_code,CPR_Q1_2021_row,0),MATCH(LEFT($A11,6)&amp;"-"&amp;G$1,CPR_Q1_2021_col,0))</f>
        <v>#N/A</v>
      </c>
      <c r="H11" s="318" t="e">
        <f ca="1">INDEX(INDIRECT("CPR_"&amp;RIGHT($A11,2)&amp;"_2021_data"),MATCH(import_la_ons_code,CPR_Q1_2021_row,0),MATCH(LEFT($A11,6)&amp;"-"&amp;H$1,CPR_Q1_2021_col,0))</f>
        <v>#N/A</v>
      </c>
      <c r="I11" s="318" t="e">
        <f ca="1">INDEX(INDIRECT("CPR_"&amp;RIGHT($A11,2)&amp;"_2021_data"),MATCH(import_la_ons_code,CPR_Q1_2021_row,0),MATCH(LEFT($A11,6)&amp;"-"&amp;I$1,CPR_Q1_2021_col,0))</f>
        <v>#N/A</v>
      </c>
      <c r="J11" s="20" t="e">
        <f t="shared" ca="1" si="1"/>
        <v>#N/A</v>
      </c>
      <c r="K11" s="318" t="e">
        <f ca="1">INDEX(INDIRECT("CPR_"&amp;RIGHT($A11,2)&amp;"_2021_data"),MATCH(import_la_ons_code,CPR_Q1_2021_row,0),MATCH(LEFT($A11,6)&amp;"-"&amp;K$1,CPR_Q1_2021_col,0))</f>
        <v>#N/A</v>
      </c>
      <c r="L11" s="318" t="e">
        <f t="shared" ca="1" si="2"/>
        <v>#N/A</v>
      </c>
      <c r="M11" s="107" t="e">
        <f t="shared" ca="1" si="11"/>
        <v>#N/A</v>
      </c>
      <c r="N11" s="318" t="e">
        <f t="shared" ca="1" si="3"/>
        <v>#N/A</v>
      </c>
      <c r="O11" s="318" t="e">
        <f t="shared" ca="1" si="3"/>
        <v>#N/A</v>
      </c>
      <c r="P11" s="107" t="e">
        <f t="shared" ca="1" si="12"/>
        <v>#N/A</v>
      </c>
      <c r="Q11" s="318" t="e">
        <f ca="1">INDEX(INDIRECT("CPR_"&amp;RIGHT($A11,2)&amp;"_2021_data"),MATCH(import_la_ons_code,CPR_Q1_2021_row,0),MATCH(LEFT($A11,6)&amp;"-"&amp;Q$1,CPR_Q1_2021_col,0))</f>
        <v>#N/A</v>
      </c>
      <c r="R11" s="232"/>
      <c r="S11" s="232"/>
      <c r="T11" s="107" t="e">
        <f t="shared" ca="1" si="4"/>
        <v>#N/A</v>
      </c>
      <c r="U11" s="20" t="e">
        <f t="shared" ca="1" si="5"/>
        <v>#N/A</v>
      </c>
      <c r="V11" s="48" t="e">
        <f t="shared" ca="1" si="6"/>
        <v>#N/A</v>
      </c>
      <c r="W11" s="232"/>
      <c r="X11" s="232"/>
      <c r="Y11" s="232"/>
      <c r="Z11" s="104"/>
      <c r="AA11" s="318" t="e">
        <f t="shared" ca="1" si="7"/>
        <v>#N/A</v>
      </c>
      <c r="AB11" s="318" t="e">
        <f t="shared" ca="1" si="7"/>
        <v>#N/A</v>
      </c>
      <c r="AC11" s="318" t="e">
        <f t="shared" ca="1" si="7"/>
        <v>#N/A</v>
      </c>
      <c r="AD11" s="318" t="e">
        <f t="shared" ca="1" si="7"/>
        <v>#N/A</v>
      </c>
      <c r="AE11" s="48" t="e">
        <f t="shared" ca="1" si="8"/>
        <v>#N/A</v>
      </c>
      <c r="AF11" s="318" t="e">
        <f ca="1">INDEX(INDIRECT("CPR_"&amp;RIGHT($A11,2)&amp;"_2021_data"),MATCH(import_la_ons_code,CPR_Q1_2021_row,0),MATCH(LEFT($A11,6)&amp;"-"&amp;AF$1,CPR_Q1_2021_col,0))</f>
        <v>#N/A</v>
      </c>
      <c r="AG11" s="107" t="e">
        <f t="shared" ca="1" si="9"/>
        <v>#N/A</v>
      </c>
    </row>
    <row r="12" spans="1:33" ht="44.25" customHeight="1">
      <c r="A12" s="243" t="s">
        <v>176</v>
      </c>
      <c r="C12" s="185" t="s">
        <v>177</v>
      </c>
      <c r="D12" s="187" t="s">
        <v>167</v>
      </c>
      <c r="E12" s="186"/>
      <c r="F12" s="318" t="e">
        <f ca="1">INDEX(INDIRECT("CPR_"&amp;RIGHT($A12,2)&amp;"_2021_data"),MATCH(import_la_ons_code,CPR_Q1_2021_row,0),MATCH(LEFT($A12,9)&amp;"-"&amp;F$1,CPR_Q1_2021_col,0))</f>
        <v>#N/A</v>
      </c>
      <c r="G12" s="318" t="e">
        <f ca="1">INDEX(INDIRECT("CPR_"&amp;RIGHT($A12,2)&amp;"_2021_data"),MATCH(import_la_ons_code,CPR_Q1_2021_row,0),MATCH(LEFT($A12,9)&amp;"-"&amp;G$1,CPR_Q1_2021_col,0))</f>
        <v>#N/A</v>
      </c>
      <c r="H12" s="318" t="e">
        <f ca="1">INDEX(INDIRECT("CPR_"&amp;RIGHT($A12,2)&amp;"_2021_data"),MATCH(import_la_ons_code,CPR_Q1_2021_row,0),MATCH(LEFT($A12,9)&amp;"-"&amp;H$1,CPR_Q1_2021_col,0))</f>
        <v>#N/A</v>
      </c>
      <c r="I12" s="318" t="e">
        <f ca="1">INDEX(INDIRECT("CPR_"&amp;RIGHT($A12,2)&amp;"_2021_data"),MATCH(import_la_ons_code,CPR_Q1_2021_row,0),MATCH(LEFT($A12,9)&amp;"-"&amp;I$1,CPR_Q1_2021_col,0))</f>
        <v>#N/A</v>
      </c>
      <c r="J12" s="20" t="e">
        <f t="shared" ref="J12" ca="1" si="14">SUM(F12:I12)</f>
        <v>#N/A</v>
      </c>
      <c r="K12" s="318" t="e">
        <f ca="1">INDEX(INDIRECT("CPR_"&amp;RIGHT($A12,2)&amp;"_2021_data"),MATCH(import_la_ons_code,CPR_Q1_2021_row,0),MATCH(LEFT($A12,9)&amp;"-"&amp;K$1,CPR_Q1_2021_col,0))</f>
        <v>#N/A</v>
      </c>
      <c r="L12" s="318" t="e">
        <f ca="1">INDEX(INDIRECT("CPR_"&amp;RIGHT($A12,2)&amp;"_2021_data"),MATCH(import_la_ons_code,CPR_Q1_2021_row,0),MATCH(LEFT($A12,9)&amp;"-"&amp;L$1,CPR_Q1_2021_col,0))</f>
        <v>#N/A</v>
      </c>
      <c r="M12" s="107" t="e">
        <f t="shared" ca="1" si="11"/>
        <v>#N/A</v>
      </c>
      <c r="N12" s="318" t="e">
        <f ca="1">INDEX(INDIRECT("CPR_"&amp;RIGHT($A12,2)&amp;"_2021_data"),MATCH(import_la_ons_code,CPR_Q1_2021_row,0),MATCH(LEFT($A12,9)&amp;"-"&amp;N$1,CPR_Q1_2021_col,0))</f>
        <v>#N/A</v>
      </c>
      <c r="O12" s="318" t="e">
        <f ca="1">INDEX(INDIRECT("CPR_"&amp;RIGHT($A12,2)&amp;"_2021_data"),MATCH(import_la_ons_code,CPR_Q1_2021_row,0),MATCH(LEFT($A12,9)&amp;"-"&amp;O$1,CPR_Q1_2021_col,0))</f>
        <v>#N/A</v>
      </c>
      <c r="P12" s="107" t="e">
        <f t="shared" ca="1" si="12"/>
        <v>#N/A</v>
      </c>
      <c r="Q12" s="318" t="e">
        <f ca="1">INDEX(INDIRECT("CPR_"&amp;RIGHT($A12,2)&amp;"_2021_data"),MATCH(import_la_ons_code,CPR_Q1_2021_row,0),MATCH(LEFT($A12,9)&amp;"-"&amp;Q$1,CPR_Q1_2021_col,0))</f>
        <v>#N/A</v>
      </c>
      <c r="R12" s="232"/>
      <c r="S12" s="232"/>
      <c r="T12" s="107" t="e">
        <f t="shared" ca="1" si="4"/>
        <v>#N/A</v>
      </c>
      <c r="U12" s="20" t="e">
        <f t="shared" ca="1" si="5"/>
        <v>#N/A</v>
      </c>
      <c r="V12" s="48" t="e">
        <f t="shared" ca="1" si="6"/>
        <v>#N/A</v>
      </c>
      <c r="W12" s="232"/>
      <c r="X12" s="232"/>
      <c r="Y12" s="232"/>
      <c r="Z12" s="104"/>
      <c r="AA12" s="318" t="e">
        <f ca="1">INDEX(INDIRECT("CPR_"&amp;RIGHT($A12,2)&amp;"_2021_data"),MATCH(import_la_ons_code,CPR_Q1_2021_row,0),MATCH(LEFT($A12,9)&amp;"-"&amp;AA$1,CPR_Q1_2021_col,0))</f>
        <v>#N/A</v>
      </c>
      <c r="AB12" s="318" t="e">
        <f ca="1">INDEX(INDIRECT("CPR_"&amp;RIGHT($A12,2)&amp;"_2021_data"),MATCH(import_la_ons_code,CPR_Q1_2021_row,0),MATCH(LEFT($A12,9)&amp;"-"&amp;AB$1,CPR_Q1_2021_col,0))</f>
        <v>#N/A</v>
      </c>
      <c r="AC12" s="318" t="e">
        <f ca="1">INDEX(INDIRECT("CPR_"&amp;RIGHT($A12,2)&amp;"_2021_data"),MATCH(import_la_ons_code,CPR_Q1_2021_row,0),MATCH(LEFT($A12,9)&amp;"-"&amp;AC$1,CPR_Q1_2021_col,0))</f>
        <v>#N/A</v>
      </c>
      <c r="AD12" s="318" t="e">
        <f ca="1">INDEX(INDIRECT("CPR_"&amp;RIGHT($A12,2)&amp;"_2021_data"),MATCH(import_la_ons_code,CPR_Q1_2021_row,0),MATCH(LEFT($A12,9)&amp;"-"&amp;AD$1,CPR_Q1_2021_col,0))</f>
        <v>#N/A</v>
      </c>
      <c r="AE12" s="48" t="e">
        <f t="shared" ca="1" si="8"/>
        <v>#N/A</v>
      </c>
      <c r="AF12" s="318" t="e">
        <f ca="1">INDEX(INDIRECT("CPR_"&amp;RIGHT($A12,2)&amp;"_2021_data"),MATCH(import_la_ons_code,CPR_Q1_2021_row,0),MATCH(LEFT($A12,9)&amp;"-"&amp;AF$1,CPR_Q1_2021_col,0))</f>
        <v>#N/A</v>
      </c>
      <c r="AG12" s="107" t="e">
        <f t="shared" ca="1" si="9"/>
        <v>#N/A</v>
      </c>
    </row>
    <row r="13" spans="1:33" ht="45" customHeight="1">
      <c r="A13" s="243" t="s">
        <v>178</v>
      </c>
      <c r="B13" t="str">
        <f t="shared" ref="B13:B25" si="15">IFERROR(INDEX(threshold_data,MATCH(import_la_ons_code,threshold_row,0),MATCH($A13,threshold_col,0)),"")</f>
        <v/>
      </c>
      <c r="C13" s="35" t="s">
        <v>179</v>
      </c>
      <c r="D13" s="19" t="s">
        <v>180</v>
      </c>
      <c r="E13" s="158" t="str">
        <f>IF($B13&lt;&gt;1,"Not an education authority","")</f>
        <v>Not an education authority</v>
      </c>
      <c r="F13" s="214"/>
      <c r="G13" s="214"/>
      <c r="H13" s="214"/>
      <c r="I13" s="214"/>
      <c r="J13" s="20">
        <f>SUM(F13:I13)</f>
        <v>0</v>
      </c>
      <c r="K13" s="214"/>
      <c r="L13" s="213"/>
      <c r="M13" s="107">
        <f t="shared" si="11"/>
        <v>0</v>
      </c>
      <c r="N13" s="105"/>
      <c r="O13" s="106"/>
      <c r="P13" s="107">
        <f t="shared" si="12"/>
        <v>0</v>
      </c>
      <c r="Q13" s="105"/>
      <c r="R13" s="106"/>
      <c r="S13" s="134"/>
      <c r="T13" s="107">
        <f t="shared" ref="T13:T28" si="16">$Q13-$R13</f>
        <v>0</v>
      </c>
      <c r="U13" s="20">
        <f t="shared" si="5"/>
        <v>0</v>
      </c>
      <c r="V13" s="48">
        <f t="shared" si="6"/>
        <v>0</v>
      </c>
      <c r="W13" s="232"/>
      <c r="X13" s="105"/>
      <c r="Y13" s="48">
        <f t="shared" ref="Y13:Y27" si="17">SUM($V13:$X13)</f>
        <v>0</v>
      </c>
      <c r="Z13" s="104"/>
      <c r="AA13" s="214"/>
      <c r="AB13" s="214"/>
      <c r="AC13" s="214"/>
      <c r="AD13" s="214"/>
      <c r="AE13" s="48">
        <f t="shared" ref="AE13:AE28" si="18">SUM($AA13:$AD13)</f>
        <v>0</v>
      </c>
      <c r="AF13" s="106"/>
      <c r="AG13" s="107">
        <f t="shared" si="9"/>
        <v>0</v>
      </c>
    </row>
    <row r="14" spans="1:33" ht="45" customHeight="1">
      <c r="A14" s="243" t="s">
        <v>181</v>
      </c>
      <c r="B14" t="str">
        <f t="shared" si="15"/>
        <v/>
      </c>
      <c r="C14" s="35" t="s">
        <v>182</v>
      </c>
      <c r="D14" s="19" t="s">
        <v>183</v>
      </c>
      <c r="E14" s="157"/>
      <c r="F14" s="214"/>
      <c r="G14" s="214"/>
      <c r="H14" s="214"/>
      <c r="I14" s="214"/>
      <c r="J14" s="20">
        <f t="shared" ref="J14:J26" si="19">SUM(F14:I14)</f>
        <v>0</v>
      </c>
      <c r="K14" s="214"/>
      <c r="L14" s="213"/>
      <c r="M14" s="107">
        <f t="shared" si="11"/>
        <v>0</v>
      </c>
      <c r="N14" s="105"/>
      <c r="O14" s="106"/>
      <c r="P14" s="107">
        <f t="shared" si="12"/>
        <v>0</v>
      </c>
      <c r="Q14" s="105"/>
      <c r="R14" s="106"/>
      <c r="S14" s="134"/>
      <c r="T14" s="107">
        <f t="shared" si="16"/>
        <v>0</v>
      </c>
      <c r="U14" s="20">
        <f t="shared" si="5"/>
        <v>0</v>
      </c>
      <c r="V14" s="48">
        <f t="shared" si="6"/>
        <v>0</v>
      </c>
      <c r="W14" s="232"/>
      <c r="X14" s="105"/>
      <c r="Y14" s="48">
        <f t="shared" si="17"/>
        <v>0</v>
      </c>
      <c r="Z14" s="104"/>
      <c r="AA14" s="214"/>
      <c r="AB14" s="214"/>
      <c r="AC14" s="214"/>
      <c r="AD14" s="214"/>
      <c r="AE14" s="48">
        <f t="shared" si="18"/>
        <v>0</v>
      </c>
      <c r="AF14" s="106"/>
      <c r="AG14" s="107">
        <f t="shared" si="9"/>
        <v>0</v>
      </c>
    </row>
    <row r="15" spans="1:33" ht="45" customHeight="1">
      <c r="A15" s="243" t="s">
        <v>184</v>
      </c>
      <c r="B15" t="str">
        <f t="shared" si="15"/>
        <v/>
      </c>
      <c r="C15" s="35" t="s">
        <v>185</v>
      </c>
      <c r="D15" s="19" t="s">
        <v>186</v>
      </c>
      <c r="E15" s="158" t="str">
        <f>IF($B15&lt;&gt;1,"Not a social care authority","")</f>
        <v>Not a social care authority</v>
      </c>
      <c r="F15" s="214"/>
      <c r="G15" s="214"/>
      <c r="H15" s="214"/>
      <c r="I15" s="214"/>
      <c r="J15" s="20">
        <f t="shared" si="19"/>
        <v>0</v>
      </c>
      <c r="K15" s="214"/>
      <c r="L15" s="213"/>
      <c r="M15" s="107">
        <f t="shared" si="11"/>
        <v>0</v>
      </c>
      <c r="N15" s="105"/>
      <c r="O15" s="106"/>
      <c r="P15" s="107">
        <f t="shared" si="12"/>
        <v>0</v>
      </c>
      <c r="Q15" s="105"/>
      <c r="R15" s="106"/>
      <c r="S15" s="134"/>
      <c r="T15" s="107">
        <f t="shared" si="16"/>
        <v>0</v>
      </c>
      <c r="U15" s="20">
        <f t="shared" si="5"/>
        <v>0</v>
      </c>
      <c r="V15" s="48">
        <f t="shared" si="6"/>
        <v>0</v>
      </c>
      <c r="W15" s="232"/>
      <c r="X15" s="105"/>
      <c r="Y15" s="48">
        <f t="shared" si="17"/>
        <v>0</v>
      </c>
      <c r="Z15" s="104"/>
      <c r="AA15" s="214"/>
      <c r="AB15" s="214"/>
      <c r="AC15" s="214"/>
      <c r="AD15" s="214"/>
      <c r="AE15" s="48">
        <f t="shared" si="18"/>
        <v>0</v>
      </c>
      <c r="AF15" s="106"/>
      <c r="AG15" s="107">
        <f t="shared" si="9"/>
        <v>0</v>
      </c>
    </row>
    <row r="16" spans="1:33" ht="45" customHeight="1">
      <c r="A16" s="243" t="s">
        <v>187</v>
      </c>
      <c r="B16" t="str">
        <f t="shared" si="15"/>
        <v/>
      </c>
      <c r="C16" s="35" t="s">
        <v>188</v>
      </c>
      <c r="D16" s="19" t="s">
        <v>189</v>
      </c>
      <c r="E16" s="158" t="str">
        <f>IF($B16&lt;&gt;1,"Not a public health authority","")</f>
        <v>Not a public health authority</v>
      </c>
      <c r="F16" s="214"/>
      <c r="G16" s="214"/>
      <c r="H16" s="214"/>
      <c r="I16" s="214"/>
      <c r="J16" s="20">
        <f t="shared" si="19"/>
        <v>0</v>
      </c>
      <c r="K16" s="214"/>
      <c r="L16" s="213"/>
      <c r="M16" s="107">
        <f t="shared" si="11"/>
        <v>0</v>
      </c>
      <c r="N16" s="105"/>
      <c r="O16" s="106"/>
      <c r="P16" s="107">
        <f t="shared" si="12"/>
        <v>0</v>
      </c>
      <c r="Q16" s="105"/>
      <c r="R16" s="106"/>
      <c r="S16" s="134"/>
      <c r="T16" s="107">
        <f t="shared" si="16"/>
        <v>0</v>
      </c>
      <c r="U16" s="20">
        <f t="shared" si="5"/>
        <v>0</v>
      </c>
      <c r="V16" s="48">
        <f t="shared" si="6"/>
        <v>0</v>
      </c>
      <c r="W16" s="232"/>
      <c r="X16" s="105"/>
      <c r="Y16" s="48">
        <f t="shared" si="17"/>
        <v>0</v>
      </c>
      <c r="Z16" s="104"/>
      <c r="AA16" s="214"/>
      <c r="AB16" s="214"/>
      <c r="AC16" s="214"/>
      <c r="AD16" s="214"/>
      <c r="AE16" s="48">
        <f t="shared" si="18"/>
        <v>0</v>
      </c>
      <c r="AF16" s="106"/>
      <c r="AG16" s="107">
        <f t="shared" si="9"/>
        <v>0</v>
      </c>
    </row>
    <row r="17" spans="1:33" ht="45" customHeight="1">
      <c r="A17" s="243" t="s">
        <v>190</v>
      </c>
      <c r="B17" t="str">
        <f t="shared" si="15"/>
        <v/>
      </c>
      <c r="C17" s="35" t="s">
        <v>191</v>
      </c>
      <c r="D17" s="19" t="s">
        <v>192</v>
      </c>
      <c r="E17" s="326" t="str">
        <f>IF($B17&lt;&gt;1,"Not a Housing Revenue Account authority","")</f>
        <v>Not a Housing Revenue Account authority</v>
      </c>
      <c r="F17" s="214"/>
      <c r="G17" s="214"/>
      <c r="H17" s="214"/>
      <c r="I17" s="214"/>
      <c r="J17" s="20">
        <f>SUM(F17:I17)</f>
        <v>0</v>
      </c>
      <c r="K17" s="214"/>
      <c r="L17" s="213"/>
      <c r="M17" s="107">
        <f t="shared" si="11"/>
        <v>0</v>
      </c>
      <c r="N17" s="105"/>
      <c r="O17" s="106"/>
      <c r="P17" s="107">
        <f t="shared" si="12"/>
        <v>0</v>
      </c>
      <c r="Q17" s="105"/>
      <c r="R17" s="106"/>
      <c r="S17" s="134"/>
      <c r="T17" s="107">
        <f t="shared" si="16"/>
        <v>0</v>
      </c>
      <c r="U17" s="20">
        <f t="shared" si="5"/>
        <v>0</v>
      </c>
      <c r="V17" s="48">
        <f t="shared" si="6"/>
        <v>0</v>
      </c>
      <c r="W17" s="232"/>
      <c r="X17" s="105"/>
      <c r="Y17" s="48">
        <f t="shared" si="17"/>
        <v>0</v>
      </c>
      <c r="Z17" s="104"/>
      <c r="AA17" s="214"/>
      <c r="AB17" s="214"/>
      <c r="AC17" s="214"/>
      <c r="AD17" s="214"/>
      <c r="AE17" s="48">
        <f t="shared" si="18"/>
        <v>0</v>
      </c>
      <c r="AF17" s="106"/>
      <c r="AG17" s="107">
        <f t="shared" si="9"/>
        <v>0</v>
      </c>
    </row>
    <row r="18" spans="1:33" ht="45" customHeight="1">
      <c r="A18" s="243" t="s">
        <v>193</v>
      </c>
      <c r="B18" t="str">
        <f t="shared" si="15"/>
        <v/>
      </c>
      <c r="C18" s="35" t="s">
        <v>194</v>
      </c>
      <c r="D18" s="19" t="s">
        <v>195</v>
      </c>
      <c r="E18" s="326" t="str">
        <f t="shared" ref="E18" si="20">IF($B18&lt;&gt;1,"Not a lower-tier service provider","")</f>
        <v>Not a lower-tier service provider</v>
      </c>
      <c r="F18" s="214"/>
      <c r="G18" s="214"/>
      <c r="H18" s="214"/>
      <c r="I18" s="214"/>
      <c r="J18" s="20">
        <f t="shared" si="19"/>
        <v>0</v>
      </c>
      <c r="K18" s="214"/>
      <c r="L18" s="213"/>
      <c r="M18" s="107">
        <f t="shared" si="11"/>
        <v>0</v>
      </c>
      <c r="N18" s="105"/>
      <c r="O18" s="106"/>
      <c r="P18" s="107">
        <f t="shared" si="12"/>
        <v>0</v>
      </c>
      <c r="Q18" s="105"/>
      <c r="R18" s="106"/>
      <c r="S18" s="134"/>
      <c r="T18" s="107">
        <f t="shared" si="16"/>
        <v>0</v>
      </c>
      <c r="U18" s="20">
        <f t="shared" si="5"/>
        <v>0</v>
      </c>
      <c r="V18" s="48">
        <f t="shared" si="6"/>
        <v>0</v>
      </c>
      <c r="W18" s="232"/>
      <c r="X18" s="105"/>
      <c r="Y18" s="48">
        <f t="shared" si="17"/>
        <v>0</v>
      </c>
      <c r="Z18" s="104"/>
      <c r="AA18" s="214"/>
      <c r="AB18" s="214"/>
      <c r="AC18" s="214"/>
      <c r="AD18" s="214"/>
      <c r="AE18" s="48">
        <f t="shared" si="18"/>
        <v>0</v>
      </c>
      <c r="AF18" s="106"/>
      <c r="AG18" s="107">
        <f t="shared" si="9"/>
        <v>0</v>
      </c>
    </row>
    <row r="19" spans="1:33" ht="45" customHeight="1">
      <c r="A19" s="243" t="s">
        <v>196</v>
      </c>
      <c r="B19" t="str">
        <f t="shared" si="15"/>
        <v/>
      </c>
      <c r="C19" s="348" t="s">
        <v>197</v>
      </c>
      <c r="D19" s="349" t="s">
        <v>198</v>
      </c>
      <c r="E19" s="326" t="str">
        <f>IF($B19&lt;&gt;1,"Not a lower-tier service provider","")</f>
        <v>Not a lower-tier service provider</v>
      </c>
      <c r="F19" s="344">
        <f>SUM(F17:F18)</f>
        <v>0</v>
      </c>
      <c r="G19" s="344">
        <f t="shared" ref="G19:I19" si="21">SUM(G17:G18)</f>
        <v>0</v>
      </c>
      <c r="H19" s="344">
        <f t="shared" si="21"/>
        <v>0</v>
      </c>
      <c r="I19" s="344">
        <f t="shared" si="21"/>
        <v>0</v>
      </c>
      <c r="J19" s="20">
        <f t="shared" si="19"/>
        <v>0</v>
      </c>
      <c r="K19" s="344">
        <f t="shared" ref="K19:R19" si="22">SUM(K17:K18)</f>
        <v>0</v>
      </c>
      <c r="L19" s="344">
        <f t="shared" si="22"/>
        <v>0</v>
      </c>
      <c r="M19" s="344">
        <f t="shared" si="11"/>
        <v>0</v>
      </c>
      <c r="N19" s="344">
        <f t="shared" si="22"/>
        <v>0</v>
      </c>
      <c r="O19" s="344">
        <f t="shared" si="22"/>
        <v>0</v>
      </c>
      <c r="P19" s="344">
        <f t="shared" si="12"/>
        <v>0</v>
      </c>
      <c r="Q19" s="344">
        <f t="shared" si="22"/>
        <v>0</v>
      </c>
      <c r="R19" s="344">
        <f t="shared" si="22"/>
        <v>0</v>
      </c>
      <c r="S19" s="346"/>
      <c r="T19" s="345">
        <f t="shared" si="16"/>
        <v>0</v>
      </c>
      <c r="U19" s="20">
        <f t="shared" si="5"/>
        <v>0</v>
      </c>
      <c r="V19" s="48">
        <f t="shared" si="6"/>
        <v>0</v>
      </c>
      <c r="W19" s="347"/>
      <c r="X19" s="344">
        <f t="shared" ref="X19" si="23">SUM(X17:X18)</f>
        <v>0</v>
      </c>
      <c r="Y19" s="48">
        <f t="shared" si="17"/>
        <v>0</v>
      </c>
      <c r="Z19" s="104"/>
      <c r="AA19" s="344">
        <f t="shared" ref="AA19:AD19" si="24">SUM(AA17:AA18)</f>
        <v>0</v>
      </c>
      <c r="AB19" s="344">
        <f t="shared" si="24"/>
        <v>0</v>
      </c>
      <c r="AC19" s="344">
        <f t="shared" si="24"/>
        <v>0</v>
      </c>
      <c r="AD19" s="344">
        <f t="shared" si="24"/>
        <v>0</v>
      </c>
      <c r="AE19" s="48">
        <f t="shared" si="18"/>
        <v>0</v>
      </c>
      <c r="AF19" s="20">
        <f t="shared" ref="AF19" si="25">SUM(AF17:AF18)</f>
        <v>0</v>
      </c>
      <c r="AG19" s="20">
        <f t="shared" si="9"/>
        <v>0</v>
      </c>
    </row>
    <row r="20" spans="1:33" ht="45" customHeight="1">
      <c r="A20" s="243" t="s">
        <v>199</v>
      </c>
      <c r="B20" t="str">
        <f t="shared" si="15"/>
        <v/>
      </c>
      <c r="C20" s="35" t="s">
        <v>200</v>
      </c>
      <c r="D20" s="19" t="s">
        <v>201</v>
      </c>
      <c r="E20" s="157"/>
      <c r="F20" s="214"/>
      <c r="G20" s="214"/>
      <c r="H20" s="214"/>
      <c r="I20" s="214"/>
      <c r="J20" s="20">
        <f t="shared" si="19"/>
        <v>0</v>
      </c>
      <c r="K20" s="214"/>
      <c r="L20" s="213"/>
      <c r="M20" s="107">
        <f t="shared" si="11"/>
        <v>0</v>
      </c>
      <c r="N20" s="105"/>
      <c r="O20" s="106"/>
      <c r="P20" s="107">
        <f t="shared" si="12"/>
        <v>0</v>
      </c>
      <c r="Q20" s="105"/>
      <c r="R20" s="106"/>
      <c r="S20" s="134"/>
      <c r="T20" s="107">
        <f t="shared" si="16"/>
        <v>0</v>
      </c>
      <c r="U20" s="20">
        <f t="shared" si="5"/>
        <v>0</v>
      </c>
      <c r="V20" s="48">
        <f t="shared" si="6"/>
        <v>0</v>
      </c>
      <c r="W20" s="232"/>
      <c r="X20" s="105"/>
      <c r="Y20" s="48">
        <f t="shared" si="17"/>
        <v>0</v>
      </c>
      <c r="Z20" s="104"/>
      <c r="AA20" s="214"/>
      <c r="AB20" s="214"/>
      <c r="AC20" s="214"/>
      <c r="AD20" s="214"/>
      <c r="AE20" s="48">
        <f t="shared" si="18"/>
        <v>0</v>
      </c>
      <c r="AF20" s="106"/>
      <c r="AG20" s="107">
        <f t="shared" si="9"/>
        <v>0</v>
      </c>
    </row>
    <row r="21" spans="1:33" ht="45" customHeight="1">
      <c r="A21" s="243" t="s">
        <v>202</v>
      </c>
      <c r="B21" t="str">
        <f t="shared" si="15"/>
        <v/>
      </c>
      <c r="C21" s="35" t="s">
        <v>203</v>
      </c>
      <c r="D21" s="19" t="s">
        <v>204</v>
      </c>
      <c r="E21" s="157"/>
      <c r="F21" s="214"/>
      <c r="G21" s="214"/>
      <c r="H21" s="214"/>
      <c r="I21" s="214"/>
      <c r="J21" s="20">
        <f t="shared" si="19"/>
        <v>0</v>
      </c>
      <c r="K21" s="214"/>
      <c r="L21" s="213"/>
      <c r="M21" s="107">
        <f t="shared" si="11"/>
        <v>0</v>
      </c>
      <c r="N21" s="105"/>
      <c r="O21" s="106"/>
      <c r="P21" s="107">
        <f t="shared" si="12"/>
        <v>0</v>
      </c>
      <c r="Q21" s="105"/>
      <c r="R21" s="106"/>
      <c r="S21" s="134"/>
      <c r="T21" s="107">
        <f t="shared" si="16"/>
        <v>0</v>
      </c>
      <c r="U21" s="20">
        <f t="shared" si="5"/>
        <v>0</v>
      </c>
      <c r="V21" s="48">
        <f t="shared" si="6"/>
        <v>0</v>
      </c>
      <c r="W21" s="232"/>
      <c r="X21" s="105"/>
      <c r="Y21" s="48">
        <f t="shared" si="17"/>
        <v>0</v>
      </c>
      <c r="Z21" s="104"/>
      <c r="AA21" s="214"/>
      <c r="AB21" s="214"/>
      <c r="AC21" s="214"/>
      <c r="AD21" s="214"/>
      <c r="AE21" s="48">
        <f t="shared" si="18"/>
        <v>0</v>
      </c>
      <c r="AF21" s="106"/>
      <c r="AG21" s="107">
        <f t="shared" si="9"/>
        <v>0</v>
      </c>
    </row>
    <row r="22" spans="1:33" ht="45" customHeight="1">
      <c r="A22" s="243" t="s">
        <v>205</v>
      </c>
      <c r="B22" t="str">
        <f t="shared" si="15"/>
        <v/>
      </c>
      <c r="C22" s="35" t="s">
        <v>206</v>
      </c>
      <c r="D22" s="19" t="s">
        <v>207</v>
      </c>
      <c r="E22" s="158"/>
      <c r="F22" s="214"/>
      <c r="G22" s="214"/>
      <c r="H22" s="214"/>
      <c r="I22" s="214"/>
      <c r="J22" s="20">
        <f t="shared" si="19"/>
        <v>0</v>
      </c>
      <c r="K22" s="214"/>
      <c r="L22" s="213"/>
      <c r="M22" s="107">
        <f t="shared" si="11"/>
        <v>0</v>
      </c>
      <c r="N22" s="105"/>
      <c r="O22" s="106"/>
      <c r="P22" s="107">
        <f t="shared" si="12"/>
        <v>0</v>
      </c>
      <c r="Q22" s="105"/>
      <c r="R22" s="106"/>
      <c r="S22" s="134"/>
      <c r="T22" s="107">
        <f t="shared" si="16"/>
        <v>0</v>
      </c>
      <c r="U22" s="20">
        <f t="shared" si="5"/>
        <v>0</v>
      </c>
      <c r="V22" s="48">
        <f t="shared" si="6"/>
        <v>0</v>
      </c>
      <c r="W22" s="232"/>
      <c r="X22" s="105"/>
      <c r="Y22" s="48">
        <f t="shared" si="17"/>
        <v>0</v>
      </c>
      <c r="Z22" s="104"/>
      <c r="AA22" s="214"/>
      <c r="AB22" s="214"/>
      <c r="AC22" s="214"/>
      <c r="AD22" s="214"/>
      <c r="AE22" s="48">
        <f t="shared" si="18"/>
        <v>0</v>
      </c>
      <c r="AF22" s="106"/>
      <c r="AG22" s="107">
        <f t="shared" si="9"/>
        <v>0</v>
      </c>
    </row>
    <row r="23" spans="1:33" ht="45" customHeight="1">
      <c r="A23" s="243" t="s">
        <v>208</v>
      </c>
      <c r="C23" s="35" t="s">
        <v>209</v>
      </c>
      <c r="D23" s="287" t="s">
        <v>210</v>
      </c>
      <c r="E23" s="158"/>
      <c r="F23" s="214"/>
      <c r="G23" s="214"/>
      <c r="H23" s="214"/>
      <c r="I23" s="214"/>
      <c r="J23" s="20">
        <f t="shared" si="19"/>
        <v>0</v>
      </c>
      <c r="K23" s="214"/>
      <c r="L23" s="213"/>
      <c r="M23" s="107">
        <f t="shared" si="11"/>
        <v>0</v>
      </c>
      <c r="N23" s="105"/>
      <c r="O23" s="106"/>
      <c r="P23" s="107">
        <f t="shared" si="12"/>
        <v>0</v>
      </c>
      <c r="Q23" s="105"/>
      <c r="R23" s="106"/>
      <c r="S23" s="134"/>
      <c r="T23" s="107">
        <f t="shared" si="16"/>
        <v>0</v>
      </c>
      <c r="U23" s="20">
        <f t="shared" si="5"/>
        <v>0</v>
      </c>
      <c r="V23" s="48">
        <f t="shared" si="6"/>
        <v>0</v>
      </c>
      <c r="W23" s="232"/>
      <c r="X23" s="105"/>
      <c r="Y23" s="48">
        <f t="shared" si="17"/>
        <v>0</v>
      </c>
      <c r="Z23" s="104"/>
      <c r="AA23" s="214"/>
      <c r="AB23" s="214"/>
      <c r="AC23" s="214"/>
      <c r="AD23" s="214"/>
      <c r="AE23" s="48">
        <f t="shared" si="18"/>
        <v>0</v>
      </c>
      <c r="AF23" s="106"/>
      <c r="AG23" s="107">
        <f t="shared" si="9"/>
        <v>0</v>
      </c>
    </row>
    <row r="24" spans="1:33" ht="45" customHeight="1">
      <c r="A24" s="243" t="s">
        <v>211</v>
      </c>
      <c r="B24" t="str">
        <f t="shared" si="15"/>
        <v/>
      </c>
      <c r="C24" s="35" t="s">
        <v>212</v>
      </c>
      <c r="D24" s="19" t="s">
        <v>213</v>
      </c>
      <c r="E24" s="158" t="str">
        <f>IF($B24&lt;&gt;1,"Not a police authority","")</f>
        <v>Not a police authority</v>
      </c>
      <c r="F24" s="214"/>
      <c r="G24" s="214"/>
      <c r="H24" s="214"/>
      <c r="I24" s="214"/>
      <c r="J24" s="20">
        <f t="shared" si="19"/>
        <v>0</v>
      </c>
      <c r="K24" s="214"/>
      <c r="L24" s="213"/>
      <c r="M24" s="107">
        <f t="shared" si="11"/>
        <v>0</v>
      </c>
      <c r="N24" s="105"/>
      <c r="O24" s="106"/>
      <c r="P24" s="107">
        <f t="shared" si="12"/>
        <v>0</v>
      </c>
      <c r="Q24" s="105"/>
      <c r="R24" s="106"/>
      <c r="S24" s="134"/>
      <c r="T24" s="107">
        <f t="shared" si="16"/>
        <v>0</v>
      </c>
      <c r="U24" s="20">
        <f t="shared" si="5"/>
        <v>0</v>
      </c>
      <c r="V24" s="48">
        <f t="shared" si="6"/>
        <v>0</v>
      </c>
      <c r="W24" s="232"/>
      <c r="X24" s="105"/>
      <c r="Y24" s="48">
        <f t="shared" si="17"/>
        <v>0</v>
      </c>
      <c r="Z24" s="104"/>
      <c r="AA24" s="214"/>
      <c r="AB24" s="214"/>
      <c r="AC24" s="214"/>
      <c r="AD24" s="214"/>
      <c r="AE24" s="48">
        <f t="shared" si="18"/>
        <v>0</v>
      </c>
      <c r="AF24" s="106"/>
      <c r="AG24" s="107">
        <f t="shared" si="9"/>
        <v>0</v>
      </c>
    </row>
    <row r="25" spans="1:33" ht="45" customHeight="1">
      <c r="A25" s="243" t="s">
        <v>214</v>
      </c>
      <c r="B25" t="str">
        <f t="shared" si="15"/>
        <v/>
      </c>
      <c r="C25" s="35" t="s">
        <v>215</v>
      </c>
      <c r="D25" s="19" t="s">
        <v>216</v>
      </c>
      <c r="E25" s="158" t="str">
        <f>IF($B25&lt;&gt;1,"Not a fire authority","")</f>
        <v>Not a fire authority</v>
      </c>
      <c r="F25" s="214"/>
      <c r="G25" s="214"/>
      <c r="H25" s="214"/>
      <c r="I25" s="214"/>
      <c r="J25" s="20">
        <f t="shared" si="19"/>
        <v>0</v>
      </c>
      <c r="K25" s="214"/>
      <c r="L25" s="213"/>
      <c r="M25" s="107">
        <f t="shared" si="11"/>
        <v>0</v>
      </c>
      <c r="N25" s="105"/>
      <c r="O25" s="106"/>
      <c r="P25" s="107">
        <f t="shared" si="12"/>
        <v>0</v>
      </c>
      <c r="Q25" s="105"/>
      <c r="R25" s="106"/>
      <c r="S25" s="134"/>
      <c r="T25" s="107">
        <f t="shared" si="16"/>
        <v>0</v>
      </c>
      <c r="U25" s="20">
        <f t="shared" si="5"/>
        <v>0</v>
      </c>
      <c r="V25" s="48">
        <f t="shared" si="6"/>
        <v>0</v>
      </c>
      <c r="W25" s="232"/>
      <c r="X25" s="105"/>
      <c r="Y25" s="48">
        <f t="shared" si="17"/>
        <v>0</v>
      </c>
      <c r="Z25" s="104"/>
      <c r="AA25" s="214"/>
      <c r="AB25" s="214"/>
      <c r="AC25" s="214"/>
      <c r="AD25" s="214"/>
      <c r="AE25" s="48">
        <f t="shared" si="18"/>
        <v>0</v>
      </c>
      <c r="AF25" s="106"/>
      <c r="AG25" s="107">
        <f t="shared" si="9"/>
        <v>0</v>
      </c>
    </row>
    <row r="26" spans="1:33" ht="45" customHeight="1">
      <c r="A26" s="243" t="s">
        <v>217</v>
      </c>
      <c r="C26" s="35" t="s">
        <v>218</v>
      </c>
      <c r="D26" s="19" t="s">
        <v>219</v>
      </c>
      <c r="E26" s="158"/>
      <c r="F26" s="214"/>
      <c r="G26" s="214"/>
      <c r="H26" s="214"/>
      <c r="I26" s="214"/>
      <c r="J26" s="20">
        <f t="shared" si="19"/>
        <v>0</v>
      </c>
      <c r="K26" s="214"/>
      <c r="L26" s="213"/>
      <c r="M26" s="107">
        <f t="shared" si="11"/>
        <v>0</v>
      </c>
      <c r="N26" s="105"/>
      <c r="O26" s="106"/>
      <c r="P26" s="107">
        <f t="shared" si="12"/>
        <v>0</v>
      </c>
      <c r="Q26" s="105"/>
      <c r="R26" s="106"/>
      <c r="S26" s="134"/>
      <c r="T26" s="107">
        <f t="shared" si="16"/>
        <v>0</v>
      </c>
      <c r="U26" s="20">
        <f t="shared" si="5"/>
        <v>0</v>
      </c>
      <c r="V26" s="48">
        <f t="shared" si="6"/>
        <v>0</v>
      </c>
      <c r="W26" s="232"/>
      <c r="X26" s="105"/>
      <c r="Y26" s="48">
        <f t="shared" si="17"/>
        <v>0</v>
      </c>
      <c r="Z26" s="104"/>
      <c r="AA26" s="214"/>
      <c r="AB26" s="214"/>
      <c r="AC26" s="214"/>
      <c r="AD26" s="214"/>
      <c r="AE26" s="48">
        <f t="shared" si="18"/>
        <v>0</v>
      </c>
      <c r="AF26" s="106"/>
      <c r="AG26" s="107">
        <f t="shared" si="9"/>
        <v>0</v>
      </c>
    </row>
    <row r="27" spans="1:33" ht="45" customHeight="1">
      <c r="A27" s="243" t="s">
        <v>220</v>
      </c>
      <c r="C27" s="35" t="s">
        <v>221</v>
      </c>
      <c r="D27" s="19" t="s">
        <v>222</v>
      </c>
      <c r="E27" s="215"/>
      <c r="F27" s="214"/>
      <c r="G27" s="214"/>
      <c r="H27" s="214"/>
      <c r="I27" s="214"/>
      <c r="J27" s="20">
        <f>SUM(F27:I27)</f>
        <v>0</v>
      </c>
      <c r="K27" s="214"/>
      <c r="L27" s="213"/>
      <c r="M27" s="107">
        <f t="shared" si="11"/>
        <v>0</v>
      </c>
      <c r="N27" s="105"/>
      <c r="O27" s="106"/>
      <c r="P27" s="107">
        <f t="shared" si="12"/>
        <v>0</v>
      </c>
      <c r="Q27" s="105"/>
      <c r="R27" s="106"/>
      <c r="S27" s="21"/>
      <c r="T27" s="107">
        <f t="shared" si="16"/>
        <v>0</v>
      </c>
      <c r="U27" s="20">
        <f t="shared" si="5"/>
        <v>0</v>
      </c>
      <c r="V27" s="48">
        <f t="shared" si="6"/>
        <v>0</v>
      </c>
      <c r="W27" s="232"/>
      <c r="X27" s="105"/>
      <c r="Y27" s="48">
        <f t="shared" si="17"/>
        <v>0</v>
      </c>
      <c r="Z27" s="104"/>
      <c r="AA27" s="214"/>
      <c r="AB27" s="214"/>
      <c r="AC27" s="214"/>
      <c r="AD27" s="214"/>
      <c r="AE27" s="48">
        <f t="shared" si="18"/>
        <v>0</v>
      </c>
      <c r="AF27" s="106"/>
      <c r="AG27" s="107">
        <f t="shared" si="9"/>
        <v>0</v>
      </c>
    </row>
    <row r="28" spans="1:33" ht="90" customHeight="1">
      <c r="A28" s="243" t="s">
        <v>223</v>
      </c>
      <c r="C28" s="341" t="s">
        <v>224</v>
      </c>
      <c r="D28" s="315" t="s">
        <v>225</v>
      </c>
      <c r="E28" s="314"/>
      <c r="F28" s="51">
        <f t="shared" ref="F28:L28" si="26">SUM(F$13,F$14,F$15,F$16,F$19,F$20,F$21,F$22,F$24,F$25,F$26,F$27,F$23)</f>
        <v>0</v>
      </c>
      <c r="G28" s="51">
        <f t="shared" si="26"/>
        <v>0</v>
      </c>
      <c r="H28" s="51">
        <f t="shared" si="26"/>
        <v>0</v>
      </c>
      <c r="I28" s="51">
        <f t="shared" si="26"/>
        <v>0</v>
      </c>
      <c r="J28" s="51">
        <f t="shared" si="26"/>
        <v>0</v>
      </c>
      <c r="K28" s="51">
        <f t="shared" si="26"/>
        <v>0</v>
      </c>
      <c r="L28" s="51">
        <f t="shared" si="26"/>
        <v>0</v>
      </c>
      <c r="M28" s="51">
        <f>$K28-$L28</f>
        <v>0</v>
      </c>
      <c r="N28" s="51">
        <f>SUM(N$13,N$14,N$15,N$16,N$19,N$20,N$21,N$22,N$24,N$25,N$26,N$27,N$23)</f>
        <v>0</v>
      </c>
      <c r="O28" s="51">
        <f>SUM(O$13,O$14,O$15,O$16,O$19,O$20,O$21,O$22,O$24,O$25,O$26,O$27,O$23)</f>
        <v>0</v>
      </c>
      <c r="P28" s="51">
        <f t="shared" si="12"/>
        <v>0</v>
      </c>
      <c r="Q28" s="51">
        <f>SUM(Q$13,Q$14,Q$15,Q$16,Q$19,Q$20,Q$21,Q$22,Q$24,Q$25,Q$26,Q$27,Q$23)</f>
        <v>0</v>
      </c>
      <c r="R28" s="51">
        <f>SUM(R$13,R$14,R$15,R$16,R$19,R$20,R$21,R$22,R$24,R$25,R$26,R$27,R$23)</f>
        <v>0</v>
      </c>
      <c r="S28" s="232"/>
      <c r="T28" s="51">
        <f t="shared" si="16"/>
        <v>0</v>
      </c>
      <c r="U28" s="51">
        <f t="shared" si="5"/>
        <v>0</v>
      </c>
      <c r="V28" s="48">
        <f t="shared" si="6"/>
        <v>0</v>
      </c>
      <c r="W28" s="48">
        <f>SUM(W$13,W$14,W$15,W$16,W$19,W$20,W$21,W$22,W$24,W$25,W$26,W$27,W$23)</f>
        <v>0</v>
      </c>
      <c r="X28" s="48">
        <f>SUM(X$13,X$14,X$15,X$16,X$19,X$20,X$21,X$22,X$24,X$25,X$26,X$27,X$23)</f>
        <v>0</v>
      </c>
      <c r="Y28" s="48">
        <f>SUM($V28:$X28)</f>
        <v>0</v>
      </c>
      <c r="Z28" s="50"/>
      <c r="AA28" s="51">
        <f>SUM(AA$13,AA$14,AA$15,AA$16,AA$19,AA$20,AA$21,AA$22,AA$24,AA$25,AA$26,AA$27,AA$23)</f>
        <v>0</v>
      </c>
      <c r="AB28" s="51">
        <f>SUM(AB$13,AB$14,AB$15,AB$16,AB$19,AB$20,AB$21,AB$22,AB$24,AB$25,AB$26,AB$27,AB$23)</f>
        <v>0</v>
      </c>
      <c r="AC28" s="51">
        <f>SUM(AC$13,AC$14,AC$15,AC$16,AC$19,AC$20,AC$21,AC$22,AC$24,AC$25,AC$26,AC$27,AC$23)</f>
        <v>0</v>
      </c>
      <c r="AD28" s="51">
        <f>SUM(AD$13,AD$14,AD$15,AD$16,AD$19,AD$20,AD$21,AD$22,AD$24,AD$25,AD$26,AD$27,AD$23)</f>
        <v>0</v>
      </c>
      <c r="AE28" s="48">
        <f t="shared" si="18"/>
        <v>0</v>
      </c>
      <c r="AF28" s="51">
        <f>SUM(AF$13,AF$14,AF$15,AF$16,AF$19,AF$20,AF$21,AF$22,AF$24,AF$25,AF$26,AF$27,AF$23)</f>
        <v>0</v>
      </c>
      <c r="AG28" s="51">
        <f t="shared" si="9"/>
        <v>0</v>
      </c>
    </row>
    <row r="29" spans="1:33" ht="45" customHeight="1">
      <c r="C29" s="133"/>
      <c r="D29" s="133"/>
      <c r="E29" s="195" t="s">
        <v>226</v>
      </c>
      <c r="F29" s="288" t="e">
        <f ca="1">IF(F$28&lt;F$11,"Error","")</f>
        <v>#N/A</v>
      </c>
      <c r="G29" s="288" t="e">
        <f t="shared" ref="G29:L29" ca="1" si="27">IF(G$28&lt;G$11,"Error","")</f>
        <v>#N/A</v>
      </c>
      <c r="H29" s="288" t="e">
        <f t="shared" ca="1" si="27"/>
        <v>#N/A</v>
      </c>
      <c r="I29" s="288" t="e">
        <f t="shared" ca="1" si="27"/>
        <v>#N/A</v>
      </c>
      <c r="J29" s="289"/>
      <c r="K29" s="288" t="e">
        <f t="shared" ca="1" si="27"/>
        <v>#N/A</v>
      </c>
      <c r="L29" s="288" t="e">
        <f t="shared" ca="1" si="27"/>
        <v>#N/A</v>
      </c>
      <c r="M29" s="289"/>
      <c r="N29" s="288" t="e">
        <f t="shared" ref="N29" ca="1" si="28">IF(N$28&lt;N$11,"Error","")</f>
        <v>#N/A</v>
      </c>
      <c r="O29" s="288" t="e">
        <f ca="1">IF(O$28&lt;O$11,"Error","")</f>
        <v>#N/A</v>
      </c>
      <c r="P29" s="289"/>
      <c r="Q29" s="288" t="e">
        <f t="shared" ref="Q29" ca="1" si="29">IF(Q$28&lt;Q$11,"Error","")</f>
        <v>#N/A</v>
      </c>
      <c r="R29" s="289"/>
      <c r="S29" s="289"/>
      <c r="T29" s="289"/>
      <c r="U29" s="289"/>
      <c r="V29" s="289"/>
      <c r="W29" s="289"/>
      <c r="X29" s="289"/>
      <c r="Y29" s="289"/>
      <c r="Z29" s="193"/>
      <c r="AA29" s="288" t="e">
        <f t="shared" ref="AA29:AF29" ca="1" si="30">IF(AA$28&lt;AA$11,"Error","")</f>
        <v>#N/A</v>
      </c>
      <c r="AB29" s="288" t="e">
        <f t="shared" ca="1" si="30"/>
        <v>#N/A</v>
      </c>
      <c r="AC29" s="288" t="e">
        <f t="shared" ca="1" si="30"/>
        <v>#N/A</v>
      </c>
      <c r="AD29" s="288" t="e">
        <f t="shared" ca="1" si="30"/>
        <v>#N/A</v>
      </c>
      <c r="AE29" s="289"/>
      <c r="AF29" s="288" t="e">
        <f t="shared" ca="1" si="30"/>
        <v>#N/A</v>
      </c>
      <c r="AG29" s="289"/>
    </row>
    <row r="30" spans="1:33" ht="45" customHeight="1">
      <c r="C30" s="133"/>
      <c r="D30" s="133"/>
      <c r="E30" s="194" t="s">
        <v>227</v>
      </c>
      <c r="F30" s="288" t="e">
        <f ca="1">IF(AND(F$34=TRUE,F$35=FALSE),"Warning","")</f>
        <v>#N/A</v>
      </c>
      <c r="G30" s="288" t="e">
        <f t="shared" ref="G30:K30" ca="1" si="31">IF(AND(G$34=TRUE,G$35=FALSE),"Warning","")</f>
        <v>#N/A</v>
      </c>
      <c r="H30" s="288" t="e">
        <f t="shared" ca="1" si="31"/>
        <v>#N/A</v>
      </c>
      <c r="I30" s="288" t="e">
        <f t="shared" ca="1" si="31"/>
        <v>#N/A</v>
      </c>
      <c r="J30" s="289"/>
      <c r="K30" s="288" t="e">
        <f t="shared" ca="1" si="31"/>
        <v>#N/A</v>
      </c>
      <c r="L30" s="289"/>
      <c r="M30" s="289"/>
      <c r="N30" s="288" t="e">
        <f t="shared" ref="N30" ca="1" si="32">IF(AND(N$34=TRUE,N$35=FALSE),"Warning","")</f>
        <v>#N/A</v>
      </c>
      <c r="O30" s="289"/>
      <c r="P30" s="289"/>
      <c r="Q30" s="288" t="e">
        <f t="shared" ref="Q30" ca="1" si="33">IF(AND(Q$34=TRUE,Q$35=FALSE),"Warning","")</f>
        <v>#N/A</v>
      </c>
      <c r="R30" s="289"/>
      <c r="S30" s="289"/>
      <c r="T30" s="289"/>
      <c r="U30" s="289"/>
      <c r="V30" s="289"/>
      <c r="W30" s="288" t="e">
        <f t="shared" ref="W30:X30" ca="1" si="34">IF(AND(W$34=TRUE,W$35=FALSE),"Warning","")</f>
        <v>#N/A</v>
      </c>
      <c r="X30" s="288" t="e">
        <f t="shared" ca="1" si="34"/>
        <v>#N/A</v>
      </c>
      <c r="Y30" s="289"/>
      <c r="Z30" s="289"/>
      <c r="AA30" s="288" t="e">
        <f t="shared" ref="AA30:AD30" ca="1" si="35">IF(AND(AA$34=TRUE,AA$35=FALSE),"Warning","")</f>
        <v>#N/A</v>
      </c>
      <c r="AB30" s="288" t="e">
        <f t="shared" ca="1" si="35"/>
        <v>#N/A</v>
      </c>
      <c r="AC30" s="288" t="e">
        <f t="shared" ca="1" si="35"/>
        <v>#N/A</v>
      </c>
      <c r="AD30" s="288" t="e">
        <f t="shared" ca="1" si="35"/>
        <v>#N/A</v>
      </c>
      <c r="AE30" s="289"/>
      <c r="AF30" s="289"/>
      <c r="AG30" s="289"/>
    </row>
    <row r="31" spans="1:33" ht="45" customHeight="1">
      <c r="C31" s="133"/>
      <c r="D31" s="133"/>
      <c r="E31" s="194" t="s">
        <v>228</v>
      </c>
      <c r="F31" s="288" t="e">
        <f t="shared" ref="F31:K31" ca="1" si="36">IF(AND(F$40=TRUE,F$41=FALSE),"Warning","")</f>
        <v>#N/A</v>
      </c>
      <c r="G31" s="288" t="e">
        <f t="shared" ca="1" si="36"/>
        <v>#N/A</v>
      </c>
      <c r="H31" s="288" t="e">
        <f t="shared" ca="1" si="36"/>
        <v>#N/A</v>
      </c>
      <c r="I31" s="288" t="e">
        <f t="shared" ca="1" si="36"/>
        <v>#N/A</v>
      </c>
      <c r="J31" s="289"/>
      <c r="K31" s="288" t="e">
        <f t="shared" ca="1" si="36"/>
        <v>#N/A</v>
      </c>
      <c r="L31" s="289"/>
      <c r="M31" s="289"/>
      <c r="N31" s="288" t="e">
        <f t="shared" ref="N31" ca="1" si="37">IF(AND(N$40=TRUE,N$41=FALSE),"Warning","")</f>
        <v>#N/A</v>
      </c>
      <c r="O31" s="289"/>
      <c r="P31" s="289"/>
      <c r="Q31" s="288" t="e">
        <f t="shared" ref="Q31" ca="1" si="38">IF(AND(Q$40=TRUE,Q$41=FALSE),"Warning","")</f>
        <v>#N/A</v>
      </c>
      <c r="R31" s="289"/>
      <c r="S31" s="289"/>
      <c r="T31" s="289"/>
      <c r="U31" s="289"/>
      <c r="V31" s="289"/>
      <c r="W31" s="288" t="e">
        <f t="shared" ref="W31:X31" ca="1" si="39">IF(AND(W$40=TRUE,W$41=FALSE),"Warning","")</f>
        <v>#N/A</v>
      </c>
      <c r="X31" s="288" t="e">
        <f t="shared" ca="1" si="39"/>
        <v>#N/A</v>
      </c>
      <c r="Y31" s="289"/>
      <c r="Z31" s="289"/>
      <c r="AA31" s="288" t="e">
        <f t="shared" ref="AA31:AD31" ca="1" si="40">IF(AND(AA$40=TRUE,AA$41=FALSE),"Warning","")</f>
        <v>#N/A</v>
      </c>
      <c r="AB31" s="288" t="e">
        <f t="shared" ca="1" si="40"/>
        <v>#N/A</v>
      </c>
      <c r="AC31" s="288" t="e">
        <f t="shared" ca="1" si="40"/>
        <v>#N/A</v>
      </c>
      <c r="AD31" s="288" t="e">
        <f t="shared" ca="1" si="40"/>
        <v>#N/A</v>
      </c>
      <c r="AE31" s="289"/>
      <c r="AF31" s="289"/>
      <c r="AG31" s="289"/>
    </row>
    <row r="32" spans="1:33" ht="45" customHeight="1">
      <c r="C32" s="133"/>
      <c r="D32" s="133"/>
      <c r="E32" s="194" t="s">
        <v>229</v>
      </c>
      <c r="F32" s="288" t="e">
        <f t="shared" ref="F32:K32" ca="1" si="41">IF(AND(F$43=TRUE,F$44=FALSE),"Warning","")</f>
        <v>#N/A</v>
      </c>
      <c r="G32" s="288" t="e">
        <f ca="1">IF(AND(G$43=TRUE,G$44=FALSE),"Warning","")</f>
        <v>#N/A</v>
      </c>
      <c r="H32" s="288" t="e">
        <f t="shared" ca="1" si="41"/>
        <v>#N/A</v>
      </c>
      <c r="I32" s="288" t="e">
        <f t="shared" ca="1" si="41"/>
        <v>#N/A</v>
      </c>
      <c r="J32" s="289"/>
      <c r="K32" s="288" t="e">
        <f t="shared" ca="1" si="41"/>
        <v>#N/A</v>
      </c>
      <c r="L32" s="289"/>
      <c r="M32" s="289"/>
      <c r="N32" s="288" t="e">
        <f t="shared" ref="N32" ca="1" si="42">IF(AND(N$43=TRUE,N$44=FALSE),"Warning","")</f>
        <v>#N/A</v>
      </c>
      <c r="O32" s="289"/>
      <c r="P32" s="289"/>
      <c r="Q32" s="288" t="e">
        <f t="shared" ref="Q32" ca="1" si="43">IF(AND(Q$43=TRUE,Q$44=FALSE),"Warning","")</f>
        <v>#N/A</v>
      </c>
      <c r="R32" s="289"/>
      <c r="S32" s="289"/>
      <c r="T32" s="289"/>
      <c r="U32" s="289"/>
      <c r="V32" s="289"/>
      <c r="W32" s="288" t="e">
        <f t="shared" ref="W32:X32" ca="1" si="44">IF(AND(W$43=TRUE,W$44=FALSE),"Warning","")</f>
        <v>#N/A</v>
      </c>
      <c r="X32" s="288" t="e">
        <f t="shared" ca="1" si="44"/>
        <v>#N/A</v>
      </c>
      <c r="Y32" s="289"/>
      <c r="Z32" s="289"/>
      <c r="AA32" s="288" t="e">
        <f t="shared" ref="AA32:AD32" ca="1" si="45">IF(AND(AA$43=TRUE,AA$44=FALSE),"Warning","")</f>
        <v>#N/A</v>
      </c>
      <c r="AB32" s="288" t="e">
        <f t="shared" ca="1" si="45"/>
        <v>#N/A</v>
      </c>
      <c r="AC32" s="288" t="e">
        <f t="shared" ca="1" si="45"/>
        <v>#N/A</v>
      </c>
      <c r="AD32" s="288" t="e">
        <f t="shared" ca="1" si="45"/>
        <v>#N/A</v>
      </c>
      <c r="AE32" s="289"/>
      <c r="AF32" s="289"/>
      <c r="AG32" s="289"/>
    </row>
    <row r="33" spans="1:33">
      <c r="C33" s="133"/>
      <c r="D33" s="133"/>
      <c r="E33" s="133"/>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row>
    <row r="34" spans="1:33" hidden="1">
      <c r="A34" t="s">
        <v>230</v>
      </c>
      <c r="B34" t="s">
        <v>231</v>
      </c>
      <c r="F34" t="e">
        <f t="shared" ref="F34:I35" ca="1" si="46">INDEX(EandR1_validation_data,MATCH($A$1&amp;"-"&amp;$A$28&amp;"-"&amp;F$1&amp;"-"&amp;$B34,EandR1_validation_rows,0),MATCH($A34,EandR1_validation_header,0))</f>
        <v>#N/A</v>
      </c>
      <c r="G34" t="e">
        <f t="shared" ca="1" si="46"/>
        <v>#N/A</v>
      </c>
      <c r="H34" t="e">
        <f t="shared" ca="1" si="46"/>
        <v>#N/A</v>
      </c>
      <c r="I34" t="e">
        <f t="shared" ca="1" si="46"/>
        <v>#N/A</v>
      </c>
      <c r="K34" t="e">
        <f ca="1">INDEX(EandR1_validation_data,MATCH($A$1&amp;"-"&amp;$A$28&amp;"-"&amp;K$1&amp;"-"&amp;$B34,EandR1_validation_rows,0),MATCH($A34,EandR1_validation_header,0))</f>
        <v>#N/A</v>
      </c>
      <c r="N34" t="e">
        <f ca="1">INDEX(EandR1_validation_data,MATCH($A$1&amp;"-"&amp;$A$28&amp;"-"&amp;N$1&amp;"-"&amp;$B34,EandR1_validation_rows,0),MATCH($A34,EandR1_validation_header,0))</f>
        <v>#N/A</v>
      </c>
      <c r="Q34" t="e">
        <f ca="1">INDEX(EandR1_validation_data,MATCH($A$1&amp;"-"&amp;$A$28&amp;"-"&amp;Q$1&amp;"-"&amp;$B34,EandR1_validation_rows,0),MATCH($A34,EandR1_validation_header,0))</f>
        <v>#N/A</v>
      </c>
      <c r="W34" t="e">
        <f ca="1">INDEX(EandR1_validation_data,MATCH($A$1&amp;"-"&amp;$A$28&amp;"-"&amp;W$1&amp;"-"&amp;$B34,EandR1_validation_rows,0),MATCH($A34,EandR1_validation_header,0))</f>
        <v>#N/A</v>
      </c>
      <c r="X34" t="e">
        <f ca="1">INDEX(EandR1_validation_data,MATCH($A$1&amp;"-"&amp;$A$28&amp;"-"&amp;X$1&amp;"-"&amp;$B34,EandR1_validation_rows,0),MATCH($A34,EandR1_validation_header,0))</f>
        <v>#N/A</v>
      </c>
      <c r="AA34" t="e">
        <f t="shared" ref="AA34:AD35" ca="1" si="47">INDEX(EandR1_validation_data,MATCH($A$1&amp;"-"&amp;$A$28&amp;"-"&amp;AA$1&amp;"-"&amp;$B34,EandR1_validation_rows,0),MATCH($A34,EandR1_validation_header,0))</f>
        <v>#N/A</v>
      </c>
      <c r="AB34" t="e">
        <f t="shared" ca="1" si="47"/>
        <v>#N/A</v>
      </c>
      <c r="AC34" t="e">
        <f t="shared" ca="1" si="47"/>
        <v>#N/A</v>
      </c>
      <c r="AD34" t="e">
        <f t="shared" ca="1" si="47"/>
        <v>#N/A</v>
      </c>
    </row>
    <row r="35" spans="1:33" hidden="1">
      <c r="A35" t="s">
        <v>232</v>
      </c>
      <c r="B35" t="s">
        <v>231</v>
      </c>
      <c r="F35" t="e">
        <f t="shared" ca="1" si="46"/>
        <v>#N/A</v>
      </c>
      <c r="G35" t="e">
        <f t="shared" ca="1" si="46"/>
        <v>#N/A</v>
      </c>
      <c r="H35" t="e">
        <f t="shared" ca="1" si="46"/>
        <v>#N/A</v>
      </c>
      <c r="I35" t="e">
        <f t="shared" ca="1" si="46"/>
        <v>#N/A</v>
      </c>
      <c r="K35" t="e">
        <f ca="1">INDEX(EandR1_validation_data,MATCH($A$1&amp;"-"&amp;$A$28&amp;"-"&amp;K$1&amp;"-"&amp;$B35,EandR1_validation_rows,0),MATCH($A35,EandR1_validation_header,0))</f>
        <v>#N/A</v>
      </c>
      <c r="N35" t="e">
        <f ca="1">INDEX(EandR1_validation_data,MATCH($A$1&amp;"-"&amp;$A$28&amp;"-"&amp;N$1&amp;"-"&amp;$B35,EandR1_validation_rows,0),MATCH($A35,EandR1_validation_header,0))</f>
        <v>#N/A</v>
      </c>
      <c r="Q35" t="e">
        <f ca="1">INDEX(EandR1_validation_data,MATCH($A$1&amp;"-"&amp;$A$28&amp;"-"&amp;Q$1&amp;"-"&amp;$B35,EandR1_validation_rows,0),MATCH($A35,EandR1_validation_header,0))</f>
        <v>#N/A</v>
      </c>
      <c r="W35" t="e">
        <f ca="1">INDEX(EandR1_validation_data,MATCH($A$1&amp;"-"&amp;$A$28&amp;"-"&amp;W$1&amp;"-"&amp;$B35,EandR1_validation_rows,0),MATCH($A35,EandR1_validation_header,0))</f>
        <v>#N/A</v>
      </c>
      <c r="X35" t="e">
        <f ca="1">INDEX(EandR1_validation_data,MATCH($A$1&amp;"-"&amp;$A$28&amp;"-"&amp;X$1&amp;"-"&amp;$B35,EandR1_validation_rows,0),MATCH($A35,EandR1_validation_header,0))</f>
        <v>#N/A</v>
      </c>
      <c r="AA35" t="e">
        <f t="shared" ca="1" si="47"/>
        <v>#N/A</v>
      </c>
      <c r="AB35" t="e">
        <f t="shared" ca="1" si="47"/>
        <v>#N/A</v>
      </c>
      <c r="AC35" t="e">
        <f t="shared" ca="1" si="47"/>
        <v>#N/A</v>
      </c>
      <c r="AD35" t="e">
        <f t="shared" ca="1" si="47"/>
        <v>#N/A</v>
      </c>
    </row>
    <row r="36" spans="1:33" hidden="1">
      <c r="F36" t="s">
        <v>33</v>
      </c>
      <c r="G36" t="s">
        <v>33</v>
      </c>
      <c r="H36" t="s">
        <v>33</v>
      </c>
      <c r="I36" t="s">
        <v>33</v>
      </c>
      <c r="K36" t="s">
        <v>33</v>
      </c>
      <c r="N36" t="s">
        <v>33</v>
      </c>
      <c r="Q36" t="s">
        <v>33</v>
      </c>
      <c r="W36" t="s">
        <v>33</v>
      </c>
      <c r="X36" t="s">
        <v>33</v>
      </c>
      <c r="AA36" t="s">
        <v>33</v>
      </c>
      <c r="AB36" t="s">
        <v>33</v>
      </c>
      <c r="AC36" t="s">
        <v>33</v>
      </c>
      <c r="AD36" t="s">
        <v>33</v>
      </c>
    </row>
    <row r="37" spans="1:33" hidden="1">
      <c r="A37" t="s">
        <v>230</v>
      </c>
      <c r="B37" t="s">
        <v>231</v>
      </c>
      <c r="F37">
        <f>MATCH($A$1&amp;"-"&amp;$A$28&amp;"-"&amp;F$1&amp;"-"&amp;$B34,EandR1_validation_rows,0)</f>
        <v>9</v>
      </c>
      <c r="G37">
        <f>MATCH($A$1&amp;"-"&amp;$A$28&amp;"-"&amp;G$1&amp;"-"&amp;$B34,EandR1_validation_rows,0)</f>
        <v>19</v>
      </c>
      <c r="H37">
        <f>MATCH($A$1&amp;"-"&amp;$A$28&amp;"-"&amp;H$1&amp;"-"&amp;$B34,EandR1_validation_rows,0)</f>
        <v>29</v>
      </c>
      <c r="I37">
        <f>MATCH($A$1&amp;"-"&amp;$A$28&amp;"-"&amp;I$1&amp;"-"&amp;$B34,EandR1_validation_rows,0)</f>
        <v>39</v>
      </c>
      <c r="K37">
        <f>MATCH($A$1&amp;"-"&amp;$A$28&amp;"-"&amp;K$1&amp;"-"&amp;$B34,EandR1_validation_rows,0)</f>
        <v>49</v>
      </c>
      <c r="N37">
        <f>MATCH($A$1&amp;"-"&amp;$A$28&amp;"-"&amp;N$1&amp;"-"&amp;$B34,EandR1_validation_rows,0)</f>
        <v>59</v>
      </c>
      <c r="Q37">
        <f>MATCH($A$1&amp;"-"&amp;$A$28&amp;"-"&amp;Q$1&amp;"-"&amp;$B34,EandR1_validation_rows,0)</f>
        <v>69</v>
      </c>
      <c r="W37">
        <f>MATCH($A$1&amp;"-"&amp;$A$28&amp;"-"&amp;W$1&amp;"-"&amp;$B34,EandR1_validation_rows,0)</f>
        <v>79</v>
      </c>
      <c r="X37">
        <f>MATCH($A$1&amp;"-"&amp;$A$28&amp;"-"&amp;X$1&amp;"-"&amp;$B34,EandR1_validation_rows,0)</f>
        <v>89</v>
      </c>
      <c r="AA37">
        <f>MATCH($A$1&amp;"-"&amp;$A$28&amp;"-"&amp;AA$1&amp;"-"&amp;$B34,EandR1_validation_rows,0)</f>
        <v>99</v>
      </c>
      <c r="AB37">
        <f>MATCH($A$1&amp;"-"&amp;$A$28&amp;"-"&amp;AB$1&amp;"-"&amp;$B34,EandR1_validation_rows,0)</f>
        <v>109</v>
      </c>
      <c r="AC37">
        <f>MATCH($A$1&amp;"-"&amp;$A$28&amp;"-"&amp;AC$1&amp;"-"&amp;$B34,EandR1_validation_rows,0)</f>
        <v>119</v>
      </c>
      <c r="AD37">
        <f>MATCH($A$1&amp;"-"&amp;$A$28&amp;"-"&amp;AD$1&amp;"-"&amp;$B34,EandR1_validation_rows,0)</f>
        <v>129</v>
      </c>
    </row>
    <row r="38" spans="1:33" hidden="1">
      <c r="F38">
        <v>2</v>
      </c>
      <c r="G38">
        <v>2</v>
      </c>
      <c r="H38">
        <v>2</v>
      </c>
      <c r="I38">
        <v>2</v>
      </c>
      <c r="K38">
        <v>2</v>
      </c>
      <c r="N38">
        <v>2</v>
      </c>
      <c r="Q38">
        <v>2</v>
      </c>
      <c r="W38">
        <v>2</v>
      </c>
      <c r="X38">
        <v>2</v>
      </c>
      <c r="AA38">
        <v>2</v>
      </c>
      <c r="AB38">
        <v>2</v>
      </c>
      <c r="AC38">
        <v>2</v>
      </c>
      <c r="AD38">
        <v>2</v>
      </c>
    </row>
    <row r="39" spans="1:33" hidden="1"/>
    <row r="40" spans="1:33" hidden="1">
      <c r="A40" t="s">
        <v>230</v>
      </c>
      <c r="B40" t="s">
        <v>233</v>
      </c>
      <c r="F40" t="e">
        <f t="shared" ref="F40:I41" ca="1" si="48">INDEX(EandR1_validation_data,MATCH($A$1&amp;"-"&amp;$A$28&amp;"-"&amp;F$1&amp;"-"&amp;$B40,EandR1_validation_rows,0),MATCH($A40,EandR1_validation_header,0))</f>
        <v>#N/A</v>
      </c>
      <c r="G40" t="e">
        <f t="shared" ca="1" si="48"/>
        <v>#N/A</v>
      </c>
      <c r="H40" t="e">
        <f t="shared" ca="1" si="48"/>
        <v>#N/A</v>
      </c>
      <c r="I40" t="e">
        <f t="shared" ca="1" si="48"/>
        <v>#N/A</v>
      </c>
      <c r="K40" t="e">
        <f ca="1">INDEX(EandR1_validation_data,MATCH($A$1&amp;"-"&amp;$A$28&amp;"-"&amp;K$1&amp;"-"&amp;$B40,EandR1_validation_rows,0),MATCH($A40,EandR1_validation_header,0))</f>
        <v>#N/A</v>
      </c>
      <c r="N40" t="e">
        <f ca="1">INDEX(EandR1_validation_data,MATCH($A$1&amp;"-"&amp;$A$28&amp;"-"&amp;N$1&amp;"-"&amp;$B40,EandR1_validation_rows,0),MATCH($A40,EandR1_validation_header,0))</f>
        <v>#N/A</v>
      </c>
      <c r="Q40" t="e">
        <f ca="1">INDEX(EandR1_validation_data,MATCH($A$1&amp;"-"&amp;$A$28&amp;"-"&amp;Q$1&amp;"-"&amp;$B40,EandR1_validation_rows,0),MATCH($A40,EandR1_validation_header,0))</f>
        <v>#N/A</v>
      </c>
      <c r="W40" t="e">
        <f ca="1">INDEX(EandR1_validation_data,MATCH($A$1&amp;"-"&amp;$A$28&amp;"-"&amp;W$1&amp;"-"&amp;$B40,EandR1_validation_rows,0),MATCH($A40,EandR1_validation_header,0))</f>
        <v>#N/A</v>
      </c>
      <c r="X40" t="e">
        <f ca="1">INDEX(EandR1_validation_data,MATCH($A$1&amp;"-"&amp;$A$28&amp;"-"&amp;X$1&amp;"-"&amp;$B40,EandR1_validation_rows,0),MATCH($A40,EandR1_validation_header,0))</f>
        <v>#N/A</v>
      </c>
      <c r="AA40" t="e">
        <f t="shared" ref="AA40:AD41" ca="1" si="49">INDEX(EandR1_validation_data,MATCH($A$1&amp;"-"&amp;$A$28&amp;"-"&amp;AA$1&amp;"-"&amp;$B40,EandR1_validation_rows,0),MATCH($A40,EandR1_validation_header,0))</f>
        <v>#N/A</v>
      </c>
      <c r="AB40" t="e">
        <f t="shared" ca="1" si="49"/>
        <v>#N/A</v>
      </c>
      <c r="AC40" t="e">
        <f t="shared" ca="1" si="49"/>
        <v>#N/A</v>
      </c>
      <c r="AD40" t="e">
        <f t="shared" ca="1" si="49"/>
        <v>#N/A</v>
      </c>
    </row>
    <row r="41" spans="1:33" hidden="1">
      <c r="A41" t="s">
        <v>232</v>
      </c>
      <c r="B41" t="s">
        <v>233</v>
      </c>
      <c r="F41" t="e">
        <f t="shared" ca="1" si="48"/>
        <v>#N/A</v>
      </c>
      <c r="G41" t="e">
        <f t="shared" ca="1" si="48"/>
        <v>#N/A</v>
      </c>
      <c r="H41" t="e">
        <f t="shared" ca="1" si="48"/>
        <v>#N/A</v>
      </c>
      <c r="I41" t="e">
        <f t="shared" ca="1" si="48"/>
        <v>#N/A</v>
      </c>
      <c r="K41" t="e">
        <f ca="1">INDEX(EandR1_validation_data,MATCH($A$1&amp;"-"&amp;$A$28&amp;"-"&amp;K$1&amp;"-"&amp;$B41,EandR1_validation_rows,0),MATCH($A41,EandR1_validation_header,0))</f>
        <v>#N/A</v>
      </c>
      <c r="N41" t="e">
        <f ca="1">INDEX(EandR1_validation_data,MATCH($A$1&amp;"-"&amp;$A$28&amp;"-"&amp;N$1&amp;"-"&amp;$B41,EandR1_validation_rows,0),MATCH($A41,EandR1_validation_header,0))</f>
        <v>#N/A</v>
      </c>
      <c r="Q41" t="e">
        <f ca="1">INDEX(EandR1_validation_data,MATCH($A$1&amp;"-"&amp;$A$28&amp;"-"&amp;Q$1&amp;"-"&amp;$B41,EandR1_validation_rows,0),MATCH($A41,EandR1_validation_header,0))</f>
        <v>#N/A</v>
      </c>
      <c r="W41" t="e">
        <f ca="1">INDEX(EandR1_validation_data,MATCH($A$1&amp;"-"&amp;$A$28&amp;"-"&amp;W$1&amp;"-"&amp;$B41,EandR1_validation_rows,0),MATCH($A41,EandR1_validation_header,0))</f>
        <v>#N/A</v>
      </c>
      <c r="X41" t="e">
        <f ca="1">INDEX(EandR1_validation_data,MATCH($A$1&amp;"-"&amp;$A$28&amp;"-"&amp;X$1&amp;"-"&amp;$B41,EandR1_validation_rows,0),MATCH($A41,EandR1_validation_header,0))</f>
        <v>#N/A</v>
      </c>
      <c r="AA41" t="e">
        <f t="shared" ca="1" si="49"/>
        <v>#N/A</v>
      </c>
      <c r="AB41" t="e">
        <f t="shared" ca="1" si="49"/>
        <v>#N/A</v>
      </c>
      <c r="AC41" t="e">
        <f t="shared" ca="1" si="49"/>
        <v>#N/A</v>
      </c>
      <c r="AD41" t="e">
        <f t="shared" ca="1" si="49"/>
        <v>#N/A</v>
      </c>
    </row>
    <row r="42" spans="1:33" hidden="1"/>
    <row r="43" spans="1:33" hidden="1">
      <c r="A43" t="s">
        <v>230</v>
      </c>
      <c r="B43" t="s">
        <v>234</v>
      </c>
      <c r="F43" t="e">
        <f t="shared" ref="F43:I44" ca="1" si="50">INDEX(EandR1_validation_data,MATCH($A$1&amp;"-"&amp;$A$28&amp;"-"&amp;F$1&amp;"-"&amp;$B43,EandR1_validation_rows,0),MATCH($A43,EandR1_validation_header,0))</f>
        <v>#N/A</v>
      </c>
      <c r="G43" t="e">
        <f t="shared" ca="1" si="50"/>
        <v>#N/A</v>
      </c>
      <c r="H43" t="e">
        <f t="shared" ca="1" si="50"/>
        <v>#N/A</v>
      </c>
      <c r="I43" t="e">
        <f t="shared" ca="1" si="50"/>
        <v>#N/A</v>
      </c>
      <c r="K43" t="e">
        <f ca="1">INDEX(EandR1_validation_data,MATCH($A$1&amp;"-"&amp;$A$28&amp;"-"&amp;K$1&amp;"-"&amp;$B43,EandR1_validation_rows,0),MATCH($A43,EandR1_validation_header,0))</f>
        <v>#N/A</v>
      </c>
      <c r="N43" t="e">
        <f ca="1">INDEX(EandR1_validation_data,MATCH($A$1&amp;"-"&amp;$A$28&amp;"-"&amp;N$1&amp;"-"&amp;$B43,EandR1_validation_rows,0),MATCH($A43,EandR1_validation_header,0))</f>
        <v>#N/A</v>
      </c>
      <c r="Q43" t="e">
        <f ca="1">INDEX(EandR1_validation_data,MATCH($A$1&amp;"-"&amp;$A$28&amp;"-"&amp;Q$1&amp;"-"&amp;$B43,EandR1_validation_rows,0),MATCH($A43,EandR1_validation_header,0))</f>
        <v>#N/A</v>
      </c>
      <c r="W43" t="e">
        <f ca="1">INDEX(EandR1_validation_data,MATCH($A$1&amp;"-"&amp;$A$28&amp;"-"&amp;W$1&amp;"-"&amp;$B43,EandR1_validation_rows,0),MATCH($A43,EandR1_validation_header,0))</f>
        <v>#N/A</v>
      </c>
      <c r="X43" t="e">
        <f ca="1">INDEX(EandR1_validation_data,MATCH($A$1&amp;"-"&amp;$A$28&amp;"-"&amp;X$1&amp;"-"&amp;$B43,EandR1_validation_rows,0),MATCH($A43,EandR1_validation_header,0))</f>
        <v>#N/A</v>
      </c>
      <c r="AA43" t="e">
        <f t="shared" ref="AA43:AD44" ca="1" si="51">INDEX(EandR1_validation_data,MATCH($A$1&amp;"-"&amp;$A$28&amp;"-"&amp;AA$1&amp;"-"&amp;$B43,EandR1_validation_rows,0),MATCH($A43,EandR1_validation_header,0))</f>
        <v>#N/A</v>
      </c>
      <c r="AB43" t="e">
        <f t="shared" ca="1" si="51"/>
        <v>#N/A</v>
      </c>
      <c r="AC43" t="e">
        <f t="shared" ca="1" si="51"/>
        <v>#N/A</v>
      </c>
      <c r="AD43" t="e">
        <f t="shared" ca="1" si="51"/>
        <v>#N/A</v>
      </c>
    </row>
    <row r="44" spans="1:33" hidden="1">
      <c r="A44" t="s">
        <v>232</v>
      </c>
      <c r="B44" t="s">
        <v>234</v>
      </c>
      <c r="F44" t="e">
        <f t="shared" ca="1" si="50"/>
        <v>#N/A</v>
      </c>
      <c r="G44" t="e">
        <f t="shared" ca="1" si="50"/>
        <v>#N/A</v>
      </c>
      <c r="H44" t="e">
        <f t="shared" ca="1" si="50"/>
        <v>#N/A</v>
      </c>
      <c r="I44" t="e">
        <f t="shared" ca="1" si="50"/>
        <v>#N/A</v>
      </c>
      <c r="K44" t="e">
        <f ca="1">INDEX(EandR1_validation_data,MATCH($A$1&amp;"-"&amp;$A$28&amp;"-"&amp;K$1&amp;"-"&amp;$B44,EandR1_validation_rows,0),MATCH($A44,EandR1_validation_header,0))</f>
        <v>#N/A</v>
      </c>
      <c r="N44" t="e">
        <f ca="1">INDEX(EandR1_validation_data,MATCH($A$1&amp;"-"&amp;$A$28&amp;"-"&amp;N$1&amp;"-"&amp;$B44,EandR1_validation_rows,0),MATCH($A44,EandR1_validation_header,0))</f>
        <v>#N/A</v>
      </c>
      <c r="Q44" t="e">
        <f ca="1">INDEX(EandR1_validation_data,MATCH($A$1&amp;"-"&amp;$A$28&amp;"-"&amp;Q$1&amp;"-"&amp;$B44,EandR1_validation_rows,0),MATCH($A44,EandR1_validation_header,0))</f>
        <v>#N/A</v>
      </c>
      <c r="W44" t="e">
        <f ca="1">INDEX(EandR1_validation_data,MATCH($A$1&amp;"-"&amp;$A$28&amp;"-"&amp;W$1&amp;"-"&amp;$B44,EandR1_validation_rows,0),MATCH($A44,EandR1_validation_header,0))</f>
        <v>#N/A</v>
      </c>
      <c r="X44" t="e">
        <f ca="1">INDEX(EandR1_validation_data,MATCH($A$1&amp;"-"&amp;$A$28&amp;"-"&amp;X$1&amp;"-"&amp;$B44,EandR1_validation_rows,0),MATCH($A44,EandR1_validation_header,0))</f>
        <v>#N/A</v>
      </c>
      <c r="AA44" t="e">
        <f t="shared" ca="1" si="51"/>
        <v>#N/A</v>
      </c>
      <c r="AB44" t="e">
        <f t="shared" ca="1" si="51"/>
        <v>#N/A</v>
      </c>
      <c r="AC44" t="e">
        <f t="shared" ca="1" si="51"/>
        <v>#N/A</v>
      </c>
      <c r="AD44" t="e">
        <f t="shared" ca="1" si="51"/>
        <v>#N/A</v>
      </c>
    </row>
    <row r="45" spans="1:33" hidden="1"/>
    <row r="46" spans="1:33" hidden="1"/>
    <row r="47" spans="1:33" hidden="1">
      <c r="F47" s="290" t="s">
        <v>235</v>
      </c>
    </row>
    <row r="48" spans="1:33" hidden="1">
      <c r="E48" s="291">
        <f>'E&amp;R Validations'!$C$9</f>
        <v>0</v>
      </c>
    </row>
    <row r="49" spans="5:5" hidden="1">
      <c r="E49" s="291">
        <f>'E&amp;R Validations'!$C$9</f>
        <v>0</v>
      </c>
    </row>
  </sheetData>
  <sheetProtection sheet="1" objects="1" scenarios="1"/>
  <conditionalFormatting sqref="E24:E25 E15:E16">
    <cfRule type="expression" dxfId="158" priority="95">
      <formula>$B15&lt;&gt;1</formula>
    </cfRule>
  </conditionalFormatting>
  <conditionalFormatting sqref="S15:S18 S22:S27">
    <cfRule type="expression" dxfId="157" priority="76">
      <formula>AND(ISNUMBER(R15),ISBLANK(S15))</formula>
    </cfRule>
  </conditionalFormatting>
  <conditionalFormatting sqref="E13">
    <cfRule type="expression" dxfId="156" priority="65">
      <formula>$B13&lt;&gt;1</formula>
    </cfRule>
  </conditionalFormatting>
  <conditionalFormatting sqref="S13:S14">
    <cfRule type="expression" dxfId="155" priority="52">
      <formula>AND(ISNUMBER(R13),ISTEXT(S13))</formula>
    </cfRule>
    <cfRule type="expression" dxfId="154" priority="53">
      <formula>AND(ISNUMBER(R13),ISBLANK(S13))</formula>
    </cfRule>
  </conditionalFormatting>
  <conditionalFormatting sqref="S20:S21">
    <cfRule type="expression" dxfId="153" priority="37">
      <formula>AND(ISNUMBER(R20),ISBLANK(S20))</formula>
    </cfRule>
  </conditionalFormatting>
  <conditionalFormatting sqref="F30:I32">
    <cfRule type="expression" dxfId="152" priority="22">
      <formula>F30="warning"</formula>
    </cfRule>
  </conditionalFormatting>
  <conditionalFormatting sqref="K30:K32">
    <cfRule type="expression" dxfId="151" priority="21">
      <formula>K30="warning"</formula>
    </cfRule>
  </conditionalFormatting>
  <conditionalFormatting sqref="N30:N32">
    <cfRule type="expression" dxfId="150" priority="20">
      <formula>N30="warning"</formula>
    </cfRule>
  </conditionalFormatting>
  <conditionalFormatting sqref="Q30:Q32">
    <cfRule type="expression" dxfId="149" priority="19">
      <formula>Q30="warning"</formula>
    </cfRule>
  </conditionalFormatting>
  <conditionalFormatting sqref="W30:W32">
    <cfRule type="expression" dxfId="148" priority="18">
      <formula>W30="warning"</formula>
    </cfRule>
  </conditionalFormatting>
  <conditionalFormatting sqref="X30:X32">
    <cfRule type="expression" dxfId="147" priority="17">
      <formula>X30="warning"</formula>
    </cfRule>
  </conditionalFormatting>
  <conditionalFormatting sqref="AA30:AA32 AB30:AD30">
    <cfRule type="expression" dxfId="146" priority="16">
      <formula>AA30="warning"</formula>
    </cfRule>
  </conditionalFormatting>
  <conditionalFormatting sqref="AB31:AB32">
    <cfRule type="expression" dxfId="145" priority="15">
      <formula>AB31="warning"</formula>
    </cfRule>
  </conditionalFormatting>
  <conditionalFormatting sqref="AC31:AC32">
    <cfRule type="expression" dxfId="144" priority="14">
      <formula>AC31="warning"</formula>
    </cfRule>
  </conditionalFormatting>
  <conditionalFormatting sqref="AD31:AD32">
    <cfRule type="expression" dxfId="143" priority="13">
      <formula>AD31="warning"</formula>
    </cfRule>
  </conditionalFormatting>
  <conditionalFormatting sqref="F29:I29">
    <cfRule type="expression" dxfId="142" priority="12">
      <formula>F29="error"</formula>
    </cfRule>
  </conditionalFormatting>
  <conditionalFormatting sqref="K29">
    <cfRule type="expression" dxfId="141" priority="11">
      <formula>K29="error"</formula>
    </cfRule>
  </conditionalFormatting>
  <conditionalFormatting sqref="N29">
    <cfRule type="expression" dxfId="140" priority="10">
      <formula>N29="error"</formula>
    </cfRule>
  </conditionalFormatting>
  <conditionalFormatting sqref="Q29">
    <cfRule type="expression" dxfId="139" priority="9">
      <formula>Q29="error"</formula>
    </cfRule>
  </conditionalFormatting>
  <conditionalFormatting sqref="AA29">
    <cfRule type="expression" dxfId="138" priority="8">
      <formula>AA29="error"</formula>
    </cfRule>
  </conditionalFormatting>
  <conditionalFormatting sqref="AB29">
    <cfRule type="expression" dxfId="137" priority="7">
      <formula>AB29="error"</formula>
    </cfRule>
  </conditionalFormatting>
  <conditionalFormatting sqref="AC29">
    <cfRule type="expression" dxfId="136" priority="6">
      <formula>AC29="error"</formula>
    </cfRule>
  </conditionalFormatting>
  <conditionalFormatting sqref="AD29">
    <cfRule type="expression" dxfId="135" priority="5">
      <formula>AD29="error"</formula>
    </cfRule>
  </conditionalFormatting>
  <conditionalFormatting sqref="AF29">
    <cfRule type="expression" dxfId="134" priority="4">
      <formula>AF29="error"</formula>
    </cfRule>
  </conditionalFormatting>
  <conditionalFormatting sqref="L29">
    <cfRule type="expression" dxfId="133" priority="3">
      <formula>L29="error"</formula>
    </cfRule>
  </conditionalFormatting>
  <conditionalFormatting sqref="O29">
    <cfRule type="expression" dxfId="132" priority="2">
      <formula>O29="error"</formula>
    </cfRule>
  </conditionalFormatting>
  <conditionalFormatting sqref="E17:E19">
    <cfRule type="expression" dxfId="131" priority="1">
      <formula>$B17&lt;&gt;1</formula>
    </cfRule>
  </conditionalFormatting>
  <conditionalFormatting sqref="S20:S21">
    <cfRule type="expression" dxfId="130" priority="36">
      <formula>AND(ISNUMBER(R20),ISTEXT(S20))</formula>
    </cfRule>
  </conditionalFormatting>
  <conditionalFormatting sqref="S15:S18 S22:S27">
    <cfRule type="expression" dxfId="129" priority="75">
      <formula>AND(ISNUMBER(R15),ISTEXT(S15))</formula>
    </cfRule>
  </conditionalFormatting>
  <dataValidations count="5">
    <dataValidation type="custom" showInputMessage="1" showErrorMessage="1" errorTitle="Grants, of which" error="The sum of these ‘…of which’ fields must be less than or equal to ‘Grants’ AND the residual, ‘… excluding to local authorities’ must not be negative. Please correct." sqref="L28:M28 M7:M27" xr:uid="{00000000-0002-0000-0300-000000000000}">
      <formula1>$M7&gt;=0</formula1>
    </dataValidation>
    <dataValidation type="custom" allowBlank="1" showInputMessage="1" showErrorMessage="1" errorTitle="Loans, of which" error="The sum of these ‘…of which’ fields must be less than or equal to ‘Loans &amp; other financial assistance’ AND the residual, ‘… excluding to local authorities’ must not be negative. Please correct." sqref="P7:P28 O13:O18 O20:O28" xr:uid="{00000000-0002-0000-0300-000001000000}">
      <formula1>$P7&gt;=0</formula1>
    </dataValidation>
    <dataValidation type="custom" allowBlank="1" showInputMessage="1" showErrorMessage="1" errorTitle="Share or loan capital, of which" error="The sum of these ‘…of which’ fields must be less than or equal to ‘Acquisition of share or loan capital’ AND the residual, ‘… of which other’ must not be negative. Please correct." sqref="T7:T28 S13:S27 R13:R18 R20:R28" xr:uid="{00000000-0002-0000-0300-000002000000}">
      <formula1>AND(SUM($R7+$T7)&lt;=$Q7,$T7&gt;=0)</formula1>
    </dataValidation>
    <dataValidation type="custom" allowBlank="1" showInputMessage="1" showErrorMessage="1" errorTitle="Capital receipts, of which" error="The sum of these ‘…of which’ fields must be less than or equal to ‘Total capital receipts’ AND the residual, ‘… excluding to local authorities’ must not be negative. Please correct." sqref="AG7:AG28 AF13:AF18 AF20:AF28" xr:uid="{00000000-0002-0000-0300-000003000000}">
      <formula1>AND(SUM($AF7+$AG7)&lt;=$AE7,$AG7&gt;=0)</formula1>
    </dataValidation>
    <dataValidation type="custom" allowBlank="1" showInputMessage="1" showErrorMessage="1" errorTitle="Grants, of which" error="The sum of these 'Grants, of which...' sub-categories should equal 'Grants' AND 'Grant, of which other' cannot be negative. Please correct." sqref="L13:L18 L20:L27" xr:uid="{6C8DCCA1-E5E7-45A2-91A1-56A6646DB6C9}">
      <formula1>AND($O13&gt;=0,SUM(#REF!,$M13,$O13)=#REF!)</formula1>
    </dataValidation>
  </dataValidations>
  <hyperlinks>
    <hyperlink ref="F47" location="'E&amp;R Validations'!B9" display="'E&amp;R Validations'!B9" xr:uid="{F40D28C3-5A51-43BE-88C3-6D9408C1D658}"/>
    <hyperlink ref="F30" location="'E&amp;R Validations'!D9" display="'E&amp;R Validations'!D9" xr:uid="{9784D921-1F6B-4F48-AF74-7FEFC06EEC99}"/>
    <hyperlink ref="G30" location="'E&amp;R Validations'!D19" display="'E&amp;R Validations'!D19" xr:uid="{0C8FCFDB-0E2B-44BF-81EC-848FBA977A40}"/>
    <hyperlink ref="H30" location="'E&amp;R Validations'!D29" display="'E&amp;R Validations'!D29" xr:uid="{D62D2E26-0E08-484E-913D-4563C66806B0}"/>
    <hyperlink ref="I30" location="'E&amp;R Validations'!D39" display="'E&amp;R Validations'!D39" xr:uid="{D3D9E92A-0812-47DF-8BFE-6CFBD6FB3A08}"/>
    <hyperlink ref="E2" location="Key!A1" display="Key to cell shading" xr:uid="{6305A63B-DCDC-4DAE-9D1F-F7A147934B5B}"/>
    <hyperlink ref="K30" location="'E&amp;R Validations'!D49" display="'E&amp;R Validations'!D49" xr:uid="{276CD273-A1E7-4533-AE5F-4858E7F9A8C6}"/>
    <hyperlink ref="N30" location="'E&amp;R Validations'!D59" display="'E&amp;R Validations'!D59" xr:uid="{293674E8-4286-486C-B4E8-A99D6027A725}"/>
    <hyperlink ref="Q30" location="'E&amp;R Validations'!D69" display="'E&amp;R Validations'!D69" xr:uid="{891F4201-A86C-478C-BD8C-3020E3937320}"/>
    <hyperlink ref="W30" location="'E&amp;R Validations'!D79" display="'E&amp;R Validations'!D79" xr:uid="{342A3EB9-7655-4D51-BB27-37796432771F}"/>
    <hyperlink ref="X30" location="'E&amp;R Validations'!D89" display="'E&amp;R Validations'!D89" xr:uid="{0EB63560-152A-41C4-9CDF-9CF0D5B80944}"/>
    <hyperlink ref="AA30" location="'E&amp;R Validations'!D99" display="'E&amp;R Validations'!D99" xr:uid="{A8BBF486-2DB5-4FC6-A0F3-EF2E86758D4D}"/>
    <hyperlink ref="AB30:AD30" location="'E&amp;R Validations'!B99" display="'E&amp;R Validations'!B99" xr:uid="{1B5D3162-6014-4BD4-82CA-C6707C7F8100}"/>
    <hyperlink ref="AB30" location="'E&amp;R Validations'!D109" display="'E&amp;R Validations'!D109" xr:uid="{2E9C9583-FB99-4EE1-BD97-B6E0752B6B14}"/>
    <hyperlink ref="AC30" location="'E&amp;R Validations'!D119" display="'E&amp;R Validations'!D119" xr:uid="{FD05E113-4C15-4769-A8D4-F0EA8BBF6D52}"/>
    <hyperlink ref="AD30" location="'E&amp;R Validations'!D129" display="'E&amp;R Validations'!D129" xr:uid="{B257DACC-F418-45BD-A0DC-573E62B84408}"/>
    <hyperlink ref="F31" location="'E&amp;R Validations'!D11" display="'E&amp;R Validations'!D11" xr:uid="{EBB98B48-286D-400D-8396-4ADE923A364E}"/>
    <hyperlink ref="G31" location="'E&amp;R Validations'!D21" display="'E&amp;R Validations'!D21" xr:uid="{CFB9C0D0-FED9-4AA4-A76B-4AEAC0494B8B}"/>
    <hyperlink ref="H31" location="'E&amp;R Validations'!D31" display="'E&amp;R Validations'!D31" xr:uid="{0FC25FC8-6755-4590-8810-927C71361626}"/>
    <hyperlink ref="I31" location="'E&amp;R Validations'!D41" display="'E&amp;R Validations'!D41" xr:uid="{9AD84558-4ACF-48E1-B478-50B4AE2CDE8D}"/>
    <hyperlink ref="K31" location="'E&amp;R Validations'!D51" display="'E&amp;R Validations'!D51" xr:uid="{4A4F849B-029A-4538-A65A-E17AD0C47F2D}"/>
    <hyperlink ref="N31" location="'E&amp;R Validations'!D61" display="'E&amp;R Validations'!D61" xr:uid="{2D069667-0CBE-4AEA-B8A3-D2B30F4E20D9}"/>
    <hyperlink ref="Q31" location="'E&amp;R Validations'!D71" display="'E&amp;R Validations'!D71" xr:uid="{FF9B19D6-7303-4209-A2E2-731391185C0D}"/>
    <hyperlink ref="W31" location="'E&amp;R Validations'!D81" display="'E&amp;R Validations'!D81" xr:uid="{B427E311-3D55-4B32-9A1F-2674CF5D1A1A}"/>
    <hyperlink ref="X31" location="'E&amp;R Validations'!D91" display="'E&amp;R Validations'!D91" xr:uid="{09E1772E-C0E2-41E6-B417-5D8FB6670522}"/>
    <hyperlink ref="AA31" location="'E&amp;R Validations'!D101" display="'E&amp;R Validations'!D101" xr:uid="{26C91D08-902C-4F46-BA2A-1F2C02B6F9F5}"/>
    <hyperlink ref="AB31" location="'E&amp;R Validations'!D111" display="'E&amp;R Validations'!D111" xr:uid="{FC7EB88A-3A5B-46D1-B1E7-AD99CBC85932}"/>
    <hyperlink ref="AC31" location="'E&amp;R Validations'!D121" display="'E&amp;R Validations'!D121" xr:uid="{0C75DC17-F05C-4A75-9E19-D82DAA319EB9}"/>
    <hyperlink ref="AD31" location="'E&amp;R Validations'!D131" display="'E&amp;R Validations'!D131" xr:uid="{E0448AC9-E96E-402E-A747-E0C2C90E74B5}"/>
    <hyperlink ref="F32" location="'E&amp;R Validations'!D13" display="'E&amp;R Validations'!D13" xr:uid="{30D524F7-3F0A-4A1D-BFD6-6EF6B272AC60}"/>
    <hyperlink ref="G32" location="'E&amp;R Validations'!D23" display="'E&amp;R Validations'!D23" xr:uid="{8B230E3F-C5D3-4090-AADE-87BB20660D1E}"/>
    <hyperlink ref="H32" location="'E&amp;R Validations'!D33" display="'E&amp;R Validations'!D33" xr:uid="{27E9A703-E0AB-4771-9891-265B1F3948CF}"/>
    <hyperlink ref="I32" location="'E&amp;R Validations'!D43" display="'E&amp;R Validations'!D43" xr:uid="{D1D6CC58-C9F2-48D0-A535-0AC5756F9046}"/>
    <hyperlink ref="K32" location="'E&amp;R Validations'!D53" display="'E&amp;R Validations'!D53" xr:uid="{E84C7177-E61F-4852-B281-481B4B4618A6}"/>
    <hyperlink ref="N32" location="'E&amp;R Validations'!D63" display="'E&amp;R Validations'!D63" xr:uid="{838F114D-729D-4488-B2DF-C144B58BB6B5}"/>
    <hyperlink ref="Q32" location="'E&amp;R Validations'!D73" display="'E&amp;R Validations'!D73" xr:uid="{60202483-89E8-44FC-BF36-CB7A10A74CA9}"/>
    <hyperlink ref="W32" location="'E&amp;R Validations'!D83" display="'E&amp;R Validations'!D83" xr:uid="{0A3C0EE9-871D-4CF8-8867-E2D81F972C90}"/>
    <hyperlink ref="X32" location="'E&amp;R Validations'!D93" display="'E&amp;R Validations'!D93" xr:uid="{45B17337-3008-42FF-9EA8-3B7F22742089}"/>
    <hyperlink ref="AA32" location="'E&amp;R Validations'!D103" display="'E&amp;R Validations'!D103" xr:uid="{DC609E22-9147-42A3-A9AE-1E838506663A}"/>
    <hyperlink ref="AB32" location="'E&amp;R Validations'!D113" display="'E&amp;R Validations'!D113" xr:uid="{EDFE3A1F-041E-4F8A-B4BA-3DE1CEF784FD}"/>
    <hyperlink ref="AC32" location="'E&amp;R Validations'!D123" display="'E&amp;R Validations'!D123" xr:uid="{4CE0EDDE-F017-4B6D-9B6B-DA42D47DBFD2}"/>
    <hyperlink ref="AD32" location="'E&amp;R Validations'!D133" display="'E&amp;R Validations'!D133" xr:uid="{5AAD20A8-AB98-44F4-B923-6F89344A4AE9}"/>
  </hyperlinks>
  <pageMargins left="0.39370078740157483" right="0.39370078740157483" top="0.39370078740157483" bottom="0.39370078740157483" header="0" footer="0"/>
  <pageSetup paperSize="9" scale="22" orientation="landscape" r:id="rId1"/>
  <headerFooter alignWithMargins="0">
    <oddHeader>&amp;C&amp;"Calibri"&amp;10&amp;K000000 OFFICIAL&amp;1#_x000D_</oddHeader>
    <oddFooter>&amp;C_x000D_&amp;1#&amp;"Calibri"&amp;10&amp;K000000 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theme="8" tint="-0.499984740745262"/>
  </sheetPr>
  <dimension ref="A1:P134"/>
  <sheetViews>
    <sheetView showGridLines="0" topLeftCell="B1" zoomScaleNormal="100" workbookViewId="0">
      <pane ySplit="3" topLeftCell="B4" activePane="bottomLeft" state="frozen"/>
      <selection pane="bottomLeft" activeCell="B2" sqref="B2"/>
    </sheetView>
  </sheetViews>
  <sheetFormatPr defaultColWidth="8.88671875" defaultRowHeight="15.6"/>
  <cols>
    <col min="1" max="1" width="32.88671875" hidden="1" customWidth="1"/>
    <col min="2" max="2" width="9.109375" customWidth="1"/>
    <col min="3" max="7" width="15.88671875" customWidth="1"/>
    <col min="8" max="8" width="12.88671875" customWidth="1"/>
    <col min="9" max="15" width="8.88671875" hidden="1" customWidth="1"/>
    <col min="16" max="16" width="17.21875" hidden="1" customWidth="1"/>
  </cols>
  <sheetData>
    <row r="1" spans="1:16" s="110" customFormat="1" ht="62.45" hidden="1" thickBot="1">
      <c r="A1" s="252" t="s">
        <v>236</v>
      </c>
      <c r="B1" s="252" t="s">
        <v>237</v>
      </c>
      <c r="C1" s="256" t="s">
        <v>238</v>
      </c>
      <c r="D1" s="256"/>
      <c r="E1" s="256" t="s">
        <v>239</v>
      </c>
      <c r="F1" s="256" t="s">
        <v>240</v>
      </c>
      <c r="G1" s="256"/>
      <c r="H1" s="257" t="s">
        <v>241</v>
      </c>
      <c r="I1" s="256" t="s">
        <v>242</v>
      </c>
      <c r="J1" s="256" t="s">
        <v>243</v>
      </c>
      <c r="K1" s="256" t="s">
        <v>244</v>
      </c>
      <c r="L1" s="256" t="s">
        <v>230</v>
      </c>
      <c r="M1" s="256" t="s">
        <v>232</v>
      </c>
      <c r="N1" s="256" t="s">
        <v>245</v>
      </c>
      <c r="O1" s="258" t="s">
        <v>246</v>
      </c>
    </row>
    <row r="2" spans="1:16" s="110" customFormat="1" ht="90" customHeight="1">
      <c r="A2" s="253"/>
      <c r="B2" s="221"/>
      <c r="C2" s="358" t="s">
        <v>247</v>
      </c>
      <c r="D2" s="359"/>
      <c r="E2" s="359"/>
      <c r="F2" s="359"/>
      <c r="G2" s="360"/>
      <c r="H2" s="137"/>
      <c r="O2" s="117"/>
    </row>
    <row r="3" spans="1:16" s="110" customFormat="1" ht="31.5" thickBot="1">
      <c r="A3" s="253"/>
      <c r="B3" s="221"/>
      <c r="C3" s="163" t="s">
        <v>248</v>
      </c>
      <c r="D3" s="189"/>
      <c r="E3" s="164">
        <f ca="1">SUM(COUNTIF(L:L,"TRUE")-G3)</f>
        <v>0</v>
      </c>
      <c r="F3" s="165" t="s">
        <v>249</v>
      </c>
      <c r="G3" s="166">
        <f ca="1">COUNTIF(M:M,"TRUE")</f>
        <v>0</v>
      </c>
      <c r="H3" s="137"/>
      <c r="O3" s="117"/>
    </row>
    <row r="4" spans="1:16" s="110" customFormat="1" ht="15.95" thickBot="1">
      <c r="A4" s="253"/>
      <c r="B4" s="221"/>
      <c r="C4" s="127"/>
      <c r="D4" s="127"/>
      <c r="E4" s="127"/>
      <c r="F4" s="127"/>
      <c r="G4" s="127"/>
      <c r="H4" s="137"/>
      <c r="O4" s="117"/>
    </row>
    <row r="5" spans="1:16">
      <c r="A5" s="254"/>
      <c r="B5" s="221"/>
      <c r="C5" s="271" t="s">
        <v>138</v>
      </c>
      <c r="D5" s="272"/>
      <c r="E5" s="170"/>
      <c r="F5" s="170"/>
      <c r="G5" s="171"/>
      <c r="H5" s="87"/>
      <c r="I5" s="114"/>
      <c r="J5" s="114"/>
      <c r="K5" s="114"/>
      <c r="L5" s="114"/>
      <c r="M5" s="114"/>
      <c r="N5" s="114"/>
      <c r="O5" s="118"/>
    </row>
    <row r="6" spans="1:16" ht="45" customHeight="1">
      <c r="A6" s="254"/>
      <c r="B6" s="221"/>
      <c r="C6" s="161" t="s">
        <v>250</v>
      </c>
      <c r="D6" s="190" t="s">
        <v>251</v>
      </c>
      <c r="E6" s="52" t="s">
        <v>252</v>
      </c>
      <c r="F6" s="52" t="s">
        <v>253</v>
      </c>
      <c r="G6" s="162" t="s">
        <v>254</v>
      </c>
      <c r="H6" s="87"/>
      <c r="I6" s="120"/>
      <c r="J6" s="120"/>
      <c r="K6" s="114"/>
      <c r="L6" s="120"/>
      <c r="M6" s="114"/>
      <c r="N6" s="114"/>
      <c r="O6" s="118"/>
    </row>
    <row r="7" spans="1:16">
      <c r="A7" s="255" t="s">
        <v>255</v>
      </c>
      <c r="B7" s="221"/>
      <c r="C7" s="319" t="e">
        <f ca="1">INDEX(INDIRECT(C$1&amp;"_data"),MATCH(import_la_ons_code,INDIRECT(C$1&amp;"_row"),0),MATCH($A7,INDIRECT(C$1&amp;"_col"),0))</f>
        <v>#N/A</v>
      </c>
      <c r="D7" s="317" t="e">
        <f ca="1">INDEX(INDIRECT(LEFT($A7,SEARCH("-",$A7,1)-1)&amp;"_data"),MATCH(MID($A7, SEARCH("-",$A7) + 1, SEARCH("-",$A7,SEARCH("-",$A7)+1) - SEARCH("-",$A7) - 1)&amp;"-q3",INDIRECT(LEFT($A7,SEARCH("-",$A7,1)-1)&amp;"_rows"),0),MATCH(RIGHT($A7,LEN($A7) - SEARCH("-", $A7, SEARCH("-", $A7) + 1)),INDIRECT(LEFT($A7,SEARCH("-",$A7,1)-1)&amp;"_Header"),0))</f>
        <v>#N/A</v>
      </c>
      <c r="E7" s="317" t="e">
        <f ca="1">INDEX(INDIRECT(E$1&amp;"_data"),MATCH(import_la_ons_code,INDIRECT(E$1&amp;"_row"),0),MATCH($A7,INDIRECT(E$1&amp;"_col"),0))</f>
        <v>#N/A</v>
      </c>
      <c r="F7" s="317" t="e">
        <f ca="1">INDEX(INDIRECT(F$1&amp;"_data"),MATCH(import_la_ons_code,INDIRECT(F$1&amp;"_row"),0),MATCH($A7,INDIRECT(F$1&amp;"_col"),0))</f>
        <v>#N/A</v>
      </c>
      <c r="G7" s="322">
        <f ca="1">INDEX(INDIRECT(LEFT($A7,SEARCH("-",$A7,1)-1)&amp;"_data"),MATCH(MID($A7, SEARCH("-",$A7) + 1, SEARCH("-",$A7,SEARCH("-",$A7)+1) - SEARCH("-",$A7) - 1),INDIRECT(LEFT($A7,SEARCH("-",$A7,1)-1)&amp;"_rows"),0),MATCH(RIGHT($A7,LEN($A7) - SEARCH("-", $A7, SEARCH("-", $A7) + 1)),INDIRECT(LEFT($A7,SEARCH("-",$A7,1)-1)&amp;"_Header"),0))</f>
        <v>0</v>
      </c>
      <c r="H7" s="87"/>
      <c r="I7" s="121"/>
      <c r="J7" s="121"/>
      <c r="K7" s="122"/>
      <c r="L7" s="121"/>
      <c r="M7" s="122"/>
      <c r="N7" s="122"/>
      <c r="O7" s="123"/>
    </row>
    <row r="8" spans="1:16" ht="65.099999999999994" customHeight="1">
      <c r="A8" s="254"/>
      <c r="B8" s="221"/>
      <c r="C8" s="352" t="s">
        <v>256</v>
      </c>
      <c r="D8" s="353"/>
      <c r="E8" s="353"/>
      <c r="F8" s="353"/>
      <c r="G8" s="354"/>
      <c r="H8" s="87"/>
      <c r="I8" s="124"/>
      <c r="J8" s="124"/>
      <c r="K8" s="124"/>
      <c r="L8" s="124"/>
      <c r="M8" s="124"/>
      <c r="N8" s="124"/>
      <c r="O8" s="125"/>
    </row>
    <row r="9" spans="1:16" ht="60" customHeight="1">
      <c r="A9" s="254" t="s">
        <v>257</v>
      </c>
      <c r="B9" s="221" t="s">
        <v>258</v>
      </c>
      <c r="C9" s="361"/>
      <c r="D9" s="362"/>
      <c r="E9" s="362"/>
      <c r="F9" s="362"/>
      <c r="G9" s="363"/>
      <c r="H9" s="292" t="e">
        <f ca="1">IF(AND($J9=TRUE,$K9=TRUE),"Return to form","")</f>
        <v>#N/A</v>
      </c>
      <c r="I9" s="124" t="e">
        <f ca="1">E7&lt;&gt;0</f>
        <v>#N/A</v>
      </c>
      <c r="J9" s="124" t="e">
        <f ca="1">G7&gt;=E7+D7</f>
        <v>#N/A</v>
      </c>
      <c r="K9" s="124" t="b">
        <f>ISTEXT(C9)</f>
        <v>0</v>
      </c>
      <c r="L9" s="124" t="e">
        <f ca="1">IF(AND(I9=TRUE,J9=TRUE),TRUE,FALSE)</f>
        <v>#N/A</v>
      </c>
      <c r="M9" s="124" t="e">
        <f ca="1">IF(AND(I9=TRUE,J9=TRUE,K9=TRUE),TRUE,FALSE)</f>
        <v>#N/A</v>
      </c>
      <c r="N9" s="124"/>
      <c r="O9" s="125"/>
    </row>
    <row r="10" spans="1:16" ht="30" customHeight="1">
      <c r="A10" s="254" t="s">
        <v>259</v>
      </c>
      <c r="B10" s="221" t="s">
        <v>259</v>
      </c>
      <c r="C10" s="352" t="s">
        <v>260</v>
      </c>
      <c r="D10" s="353"/>
      <c r="E10" s="353"/>
      <c r="F10" s="353"/>
      <c r="G10" s="354"/>
      <c r="H10" s="140"/>
      <c r="I10" s="124"/>
      <c r="J10" s="124"/>
      <c r="K10" s="124"/>
      <c r="L10" s="124"/>
      <c r="M10" s="124"/>
      <c r="N10" s="124"/>
      <c r="O10" s="125"/>
    </row>
    <row r="11" spans="1:16" ht="60" customHeight="1">
      <c r="A11" s="254" t="s">
        <v>261</v>
      </c>
      <c r="B11" s="221" t="s">
        <v>262</v>
      </c>
      <c r="C11" s="361"/>
      <c r="D11" s="362"/>
      <c r="E11" s="362"/>
      <c r="F11" s="362"/>
      <c r="G11" s="363"/>
      <c r="H11" s="292" t="e">
        <f ca="1">IF(AND($J11=TRUE,$K11=TRUE),"Return to form","")</f>
        <v>#N/A</v>
      </c>
      <c r="I11" s="124" t="e">
        <f ca="1">AND($G7&lt;=($C7-$N11),$J9=FALSE)</f>
        <v>#N/A</v>
      </c>
      <c r="J11" s="124" t="e">
        <f ca="1">G7&lt;=(C7*O11)</f>
        <v>#N/A</v>
      </c>
      <c r="K11" s="124" t="b">
        <f>ISTEXT(C11)</f>
        <v>0</v>
      </c>
      <c r="L11" s="124" t="e">
        <f ca="1">IF(AND(I11=TRUE,J11=TRUE),TRUE,FALSE)</f>
        <v>#N/A</v>
      </c>
      <c r="M11" s="124" t="e">
        <f ca="1">IF(AND(I11=TRUE,J11=TRUE,K11=TRUE),TRUE,FALSE)</f>
        <v>#N/A</v>
      </c>
      <c r="N11" s="124">
        <v>5000</v>
      </c>
      <c r="O11" s="125">
        <v>0.4</v>
      </c>
      <c r="P11" s="267" t="s">
        <v>263</v>
      </c>
    </row>
    <row r="12" spans="1:16" ht="30" customHeight="1">
      <c r="A12" s="254" t="s">
        <v>259</v>
      </c>
      <c r="B12" s="221" t="s">
        <v>259</v>
      </c>
      <c r="C12" s="352" t="s">
        <v>264</v>
      </c>
      <c r="D12" s="353"/>
      <c r="E12" s="353"/>
      <c r="F12" s="353"/>
      <c r="G12" s="354"/>
      <c r="H12" s="140"/>
      <c r="I12" s="124"/>
      <c r="J12" s="124"/>
      <c r="K12" s="124"/>
      <c r="L12" s="124"/>
      <c r="M12" s="124"/>
      <c r="N12" s="124"/>
      <c r="O12" s="125"/>
      <c r="P12" s="267"/>
    </row>
    <row r="13" spans="1:16" ht="60" customHeight="1" thickBot="1">
      <c r="A13" s="254" t="s">
        <v>265</v>
      </c>
      <c r="B13" s="221" t="s">
        <v>266</v>
      </c>
      <c r="C13" s="355"/>
      <c r="D13" s="356"/>
      <c r="E13" s="356"/>
      <c r="F13" s="356"/>
      <c r="G13" s="357"/>
      <c r="H13" s="292" t="e">
        <f ca="1">IF(AND($J13=TRUE,$K13=TRUE),"Return to form","")</f>
        <v>#N/A</v>
      </c>
      <c r="I13" s="124" t="e">
        <f ca="1">OR(AND(F7&lt;&gt;0,ABS(G7-F7)&gt;=$N13),AND(F7=0,ABS(G7)&gt;=$N13))</f>
        <v>#N/A</v>
      </c>
      <c r="J13" s="124" t="e">
        <f ca="1">OR(G7&gt;=(F7*(1+O13)),G7&lt;=(F7*(1-O13)))</f>
        <v>#N/A</v>
      </c>
      <c r="K13" s="124" t="b">
        <f>ISTEXT(C13)</f>
        <v>0</v>
      </c>
      <c r="L13" s="124" t="e">
        <f ca="1">IF(AND(I13=TRUE,J13=TRUE),TRUE,FALSE)</f>
        <v>#N/A</v>
      </c>
      <c r="M13" s="124" t="e">
        <f ca="1">IF(AND(I13=TRUE,J13=TRUE,K13=TRUE),TRUE,FALSE)</f>
        <v>#N/A</v>
      </c>
      <c r="N13" s="124">
        <v>5000</v>
      </c>
      <c r="O13" s="125">
        <v>0.3</v>
      </c>
      <c r="P13" s="267" t="s">
        <v>267</v>
      </c>
    </row>
    <row r="14" spans="1:16" ht="15.95" thickBot="1">
      <c r="A14" s="254" t="s">
        <v>259</v>
      </c>
      <c r="B14" s="221" t="s">
        <v>259</v>
      </c>
      <c r="C14" s="96"/>
      <c r="D14" s="96"/>
      <c r="E14" s="96"/>
      <c r="F14" s="96"/>
      <c r="G14" s="96"/>
      <c r="H14" s="141"/>
      <c r="I14" s="114"/>
      <c r="J14" s="114"/>
      <c r="K14" s="114"/>
      <c r="L14" s="114"/>
      <c r="M14" s="114"/>
      <c r="N14" s="114"/>
      <c r="O14" s="117"/>
      <c r="P14" s="110"/>
    </row>
    <row r="15" spans="1:16">
      <c r="A15" s="254" t="s">
        <v>259</v>
      </c>
      <c r="B15" s="221" t="s">
        <v>259</v>
      </c>
      <c r="C15" s="271" t="s">
        <v>139</v>
      </c>
      <c r="D15" s="272"/>
      <c r="E15" s="170"/>
      <c r="F15" s="170"/>
      <c r="G15" s="171"/>
      <c r="H15" s="140"/>
      <c r="I15" s="114"/>
      <c r="J15" s="114"/>
      <c r="K15" s="114"/>
      <c r="L15" s="114"/>
      <c r="M15" s="114"/>
      <c r="N15" s="114"/>
      <c r="O15" s="118"/>
    </row>
    <row r="16" spans="1:16" ht="45" customHeight="1">
      <c r="A16" s="254" t="s">
        <v>259</v>
      </c>
      <c r="B16" s="221" t="s">
        <v>259</v>
      </c>
      <c r="C16" s="161" t="str">
        <f>C6</f>
        <v>COR 2223 Figure</v>
      </c>
      <c r="D16" s="190" t="str">
        <f>D6</f>
        <v>CPR3 Q3 2324 Figure</v>
      </c>
      <c r="E16" s="190" t="str">
        <f t="shared" ref="E16:F16" si="0">E6</f>
        <v>CPR Class Threshold</v>
      </c>
      <c r="F16" s="190" t="str">
        <f t="shared" si="0"/>
        <v>CER 2324 Figure</v>
      </c>
      <c r="G16" s="162" t="str">
        <f>G6</f>
        <v>CPR4 Q4 2324 Figure</v>
      </c>
      <c r="H16" s="140"/>
      <c r="I16" s="120"/>
      <c r="J16" s="120"/>
      <c r="K16" s="114"/>
      <c r="L16" s="120"/>
      <c r="M16" s="114"/>
      <c r="N16" s="114"/>
      <c r="O16" s="118"/>
    </row>
    <row r="17" spans="1:16">
      <c r="A17" s="255" t="s">
        <v>268</v>
      </c>
      <c r="B17" s="221" t="s">
        <v>259</v>
      </c>
      <c r="C17" s="319" t="e">
        <f ca="1">INDEX(INDIRECT(C$1&amp;"_data"),MATCH(import_la_ons_code,INDIRECT(C$1&amp;"_row"),0),MATCH($A17,INDIRECT(C$1&amp;"_col"),0))</f>
        <v>#N/A</v>
      </c>
      <c r="D17" s="317" t="e">
        <f ca="1">INDEX(INDIRECT(LEFT($A17,SEARCH("-",$A17,1)-1)&amp;"_data"),MATCH(MID($A17, SEARCH("-",$A17) + 1, SEARCH("-",$A17,SEARCH("-",$A17)+1) - SEARCH("-",$A17) - 1)&amp;"-q3",INDIRECT(LEFT($A17,SEARCH("-",$A17,1)-1)&amp;"_rows"),0),MATCH(RIGHT($A17,LEN($A17) - SEARCH("-", $A17, SEARCH("-", $A17) + 1)),INDIRECT(LEFT($A17,SEARCH("-",$A17,1)-1)&amp;"_Header"),0))</f>
        <v>#N/A</v>
      </c>
      <c r="E17" s="317" t="e">
        <f ca="1">INDEX(INDIRECT(E$1&amp;"_data"),MATCH(import_la_ons_code,INDIRECT(E$1&amp;"_row"),0),MATCH($A17,INDIRECT(E$1&amp;"_col"),0))</f>
        <v>#N/A</v>
      </c>
      <c r="F17" s="323" t="e">
        <f ca="1">INDEX(INDIRECT(F$1&amp;"_data"),MATCH(import_la_ons_code,INDIRECT(F$1&amp;"_row"),0),MATCH($A17,INDIRECT(F$1&amp;"_col"),0))</f>
        <v>#N/A</v>
      </c>
      <c r="G17" s="173">
        <f ca="1">INDEX(INDIRECT(LEFT($A17,SEARCH("-",$A17,1)-1)&amp;"_data"),MATCH(MID($A17, SEARCH("-",$A17) + 1, SEARCH("-",$A17,SEARCH("-",$A17)+1) - SEARCH("-",$A17) - 1),INDIRECT(LEFT($A17,SEARCH("-",$A17,1)-1)&amp;"_rows"),0),MATCH(RIGHT($A17,LEN($A17) - SEARCH("-", $A17, SEARCH("-", $A17) + 1)),INDIRECT(LEFT($A17,SEARCH("-",$A17,1)-1)&amp;"_Header"),0))</f>
        <v>0</v>
      </c>
      <c r="H17" s="140"/>
      <c r="I17" s="121"/>
      <c r="J17" s="121"/>
      <c r="K17" s="122"/>
      <c r="L17" s="121"/>
      <c r="M17" s="122"/>
      <c r="N17" s="122"/>
      <c r="O17" s="123"/>
    </row>
    <row r="18" spans="1:16" ht="65.099999999999994" customHeight="1">
      <c r="A18" s="254" t="s">
        <v>259</v>
      </c>
      <c r="B18" s="221" t="s">
        <v>259</v>
      </c>
      <c r="C18" s="352" t="s">
        <v>256</v>
      </c>
      <c r="D18" s="353"/>
      <c r="E18" s="353"/>
      <c r="F18" s="353"/>
      <c r="G18" s="354"/>
      <c r="H18" s="87"/>
      <c r="I18" s="124"/>
      <c r="J18" s="124"/>
      <c r="K18" s="124"/>
      <c r="L18" s="124"/>
      <c r="M18" s="124"/>
      <c r="N18" s="124"/>
      <c r="O18" s="125"/>
    </row>
    <row r="19" spans="1:16" ht="60" customHeight="1">
      <c r="A19" s="254" t="s">
        <v>269</v>
      </c>
      <c r="B19" s="221" t="s">
        <v>270</v>
      </c>
      <c r="C19" s="361"/>
      <c r="D19" s="362"/>
      <c r="E19" s="362"/>
      <c r="F19" s="362"/>
      <c r="G19" s="363"/>
      <c r="H19" s="292" t="e">
        <f ca="1">IF(AND($J19=TRUE,$K19=TRUE),"Return to form","")</f>
        <v>#N/A</v>
      </c>
      <c r="I19" s="124" t="e">
        <f ca="1">E17&lt;&gt;0</f>
        <v>#N/A</v>
      </c>
      <c r="J19" s="124" t="e">
        <f ca="1">G17&gt;=E17+D17</f>
        <v>#N/A</v>
      </c>
      <c r="K19" s="124" t="b">
        <f>ISTEXT(C19)</f>
        <v>0</v>
      </c>
      <c r="L19" s="124" t="e">
        <f ca="1">IF(AND(I19=TRUE,J19=TRUE),TRUE,FALSE)</f>
        <v>#N/A</v>
      </c>
      <c r="M19" s="124" t="e">
        <f ca="1">IF(AND(I19=TRUE,J19=TRUE,K19=TRUE),TRUE,FALSE)</f>
        <v>#N/A</v>
      </c>
      <c r="N19" s="124"/>
      <c r="O19" s="125"/>
    </row>
    <row r="20" spans="1:16" ht="30" customHeight="1">
      <c r="A20" s="254" t="s">
        <v>259</v>
      </c>
      <c r="B20" s="221" t="s">
        <v>259</v>
      </c>
      <c r="C20" s="352" t="s">
        <v>260</v>
      </c>
      <c r="D20" s="353"/>
      <c r="E20" s="353"/>
      <c r="F20" s="353"/>
      <c r="G20" s="354"/>
      <c r="H20" s="140"/>
      <c r="I20" s="124"/>
      <c r="J20" s="124"/>
      <c r="K20" s="124"/>
      <c r="L20" s="124"/>
      <c r="M20" s="124"/>
      <c r="N20" s="124"/>
      <c r="O20" s="125"/>
    </row>
    <row r="21" spans="1:16" ht="60" customHeight="1">
      <c r="A21" s="254" t="s">
        <v>271</v>
      </c>
      <c r="B21" s="221" t="s">
        <v>272</v>
      </c>
      <c r="C21" s="361"/>
      <c r="D21" s="362"/>
      <c r="E21" s="362"/>
      <c r="F21" s="362"/>
      <c r="G21" s="363"/>
      <c r="H21" s="292" t="e">
        <f ca="1">IF(AND($J21=TRUE,$K21=TRUE),"Return to form","")</f>
        <v>#N/A</v>
      </c>
      <c r="I21" s="124" t="e">
        <f ca="1">AND($G17&lt;=SUM($C17-$N21),$J19=FALSE)</f>
        <v>#N/A</v>
      </c>
      <c r="J21" s="124" t="e">
        <f ca="1">G17&lt;=(C17*O21)</f>
        <v>#N/A</v>
      </c>
      <c r="K21" s="124" t="b">
        <f>ISTEXT(C21)</f>
        <v>0</v>
      </c>
      <c r="L21" s="124" t="e">
        <f ca="1">IF(AND(I21=TRUE,J21=TRUE),TRUE,FALSE)</f>
        <v>#N/A</v>
      </c>
      <c r="M21" s="124" t="e">
        <f ca="1">IF(AND(I21=TRUE,J21=TRUE,K21=TRUE),TRUE,FALSE)</f>
        <v>#N/A</v>
      </c>
      <c r="N21" s="124">
        <v>5000</v>
      </c>
      <c r="O21" s="125">
        <v>0.4</v>
      </c>
      <c r="P21" s="267" t="s">
        <v>263</v>
      </c>
    </row>
    <row r="22" spans="1:16" ht="30" customHeight="1">
      <c r="A22" s="254" t="s">
        <v>259</v>
      </c>
      <c r="B22" s="221" t="s">
        <v>259</v>
      </c>
      <c r="C22" s="352" t="s">
        <v>264</v>
      </c>
      <c r="D22" s="353"/>
      <c r="E22" s="353"/>
      <c r="F22" s="353"/>
      <c r="G22" s="354"/>
      <c r="H22" s="140"/>
      <c r="I22" s="124"/>
      <c r="J22" s="124"/>
      <c r="K22" s="124"/>
      <c r="L22" s="124"/>
      <c r="M22" s="124"/>
      <c r="N22" s="124"/>
      <c r="O22" s="125"/>
      <c r="P22" s="267"/>
    </row>
    <row r="23" spans="1:16" ht="60" customHeight="1" thickBot="1">
      <c r="A23" s="254" t="s">
        <v>273</v>
      </c>
      <c r="B23" s="221" t="s">
        <v>274</v>
      </c>
      <c r="C23" s="355"/>
      <c r="D23" s="356"/>
      <c r="E23" s="356"/>
      <c r="F23" s="356"/>
      <c r="G23" s="357"/>
      <c r="H23" s="292" t="e">
        <f ca="1">IF(AND($J23=TRUE,$K23=TRUE),"Return to form","")</f>
        <v>#N/A</v>
      </c>
      <c r="I23" s="124" t="e">
        <f ca="1">OR(AND(F17&lt;&gt;0,ABS(G17-F17)&gt;=$N23),AND(F17=0,ABS(G17)&gt;=$N23))</f>
        <v>#N/A</v>
      </c>
      <c r="J23" s="124" t="e">
        <f ca="1">OR(G17&gt;=(F17*(1+O23)),G17&lt;=(F17*(1-O23)))</f>
        <v>#N/A</v>
      </c>
      <c r="K23" s="124" t="b">
        <f>ISTEXT(C23)</f>
        <v>0</v>
      </c>
      <c r="L23" s="124" t="e">
        <f ca="1">IF(AND(I23=TRUE,J23=TRUE),TRUE,FALSE)</f>
        <v>#N/A</v>
      </c>
      <c r="M23" s="124" t="e">
        <f ca="1">IF(AND(I23=TRUE,J23=TRUE,K23=TRUE),TRUE,FALSE)</f>
        <v>#N/A</v>
      </c>
      <c r="N23" s="124">
        <v>5000</v>
      </c>
      <c r="O23" s="125">
        <v>0.3</v>
      </c>
      <c r="P23" s="267" t="s">
        <v>267</v>
      </c>
    </row>
    <row r="24" spans="1:16" ht="15.95" thickBot="1">
      <c r="A24" s="254" t="s">
        <v>259</v>
      </c>
      <c r="B24" s="221" t="s">
        <v>259</v>
      </c>
      <c r="C24" s="96"/>
      <c r="D24" s="96"/>
      <c r="E24" s="96"/>
      <c r="F24" s="96"/>
      <c r="G24" s="96"/>
      <c r="H24" s="141"/>
      <c r="I24" s="114"/>
      <c r="J24" s="114"/>
      <c r="K24" s="114"/>
      <c r="L24" s="114"/>
      <c r="M24" s="114"/>
      <c r="N24" s="114"/>
      <c r="O24" s="117"/>
      <c r="P24" s="110"/>
    </row>
    <row r="25" spans="1:16">
      <c r="A25" s="254" t="s">
        <v>259</v>
      </c>
      <c r="B25" s="221" t="s">
        <v>259</v>
      </c>
      <c r="C25" s="271" t="s">
        <v>140</v>
      </c>
      <c r="D25" s="272"/>
      <c r="E25" s="170"/>
      <c r="F25" s="170"/>
      <c r="G25" s="171"/>
      <c r="H25" s="140"/>
      <c r="I25" s="114"/>
      <c r="J25" s="114"/>
      <c r="K25" s="114"/>
      <c r="L25" s="114"/>
      <c r="M25" s="114"/>
      <c r="N25" s="114"/>
      <c r="O25" s="118"/>
    </row>
    <row r="26" spans="1:16" ht="45" customHeight="1">
      <c r="A26" s="254" t="s">
        <v>259</v>
      </c>
      <c r="B26" s="221" t="s">
        <v>259</v>
      </c>
      <c r="C26" s="161" t="str">
        <f>C16</f>
        <v>COR 2223 Figure</v>
      </c>
      <c r="D26" s="190" t="str">
        <f>D16</f>
        <v>CPR3 Q3 2324 Figure</v>
      </c>
      <c r="E26" s="190" t="str">
        <f t="shared" ref="E26:F26" si="1">E16</f>
        <v>CPR Class Threshold</v>
      </c>
      <c r="F26" s="190" t="str">
        <f t="shared" si="1"/>
        <v>CER 2324 Figure</v>
      </c>
      <c r="G26" s="162" t="str">
        <f>G16</f>
        <v>CPR4 Q4 2324 Figure</v>
      </c>
      <c r="H26" s="140"/>
      <c r="I26" s="120"/>
      <c r="J26" s="120"/>
      <c r="K26" s="114"/>
      <c r="L26" s="120"/>
      <c r="M26" s="114"/>
      <c r="N26" s="114"/>
      <c r="O26" s="118"/>
    </row>
    <row r="27" spans="1:16">
      <c r="A27" s="255" t="s">
        <v>275</v>
      </c>
      <c r="B27" s="221" t="s">
        <v>259</v>
      </c>
      <c r="C27" s="319" t="e">
        <f ca="1">INDEX(INDIRECT(C$1&amp;"_data"),MATCH(import_la_ons_code,INDIRECT(C$1&amp;"_row"),0),MATCH($A27,INDIRECT(C$1&amp;"_col"),0))</f>
        <v>#N/A</v>
      </c>
      <c r="D27" s="317" t="e">
        <f ca="1">INDEX(INDIRECT(LEFT($A27,SEARCH("-",$A27,1)-1)&amp;"_data"),MATCH(MID($A27, SEARCH("-",$A27) + 1, SEARCH("-",$A27,SEARCH("-",$A27)+1) - SEARCH("-",$A27) - 1)&amp;"-q3",INDIRECT(LEFT($A27,SEARCH("-",$A27,1)-1)&amp;"_rows"),0),MATCH(RIGHT($A27,LEN($A27) - SEARCH("-", $A27, SEARCH("-", $A27) + 1)),INDIRECT(LEFT($A27,SEARCH("-",$A27,1)-1)&amp;"_Header"),0))</f>
        <v>#N/A</v>
      </c>
      <c r="E27" s="317" t="e">
        <f ca="1">INDEX(INDIRECT(E$1&amp;"_data"),MATCH(import_la_ons_code,INDIRECT(E$1&amp;"_row"),0),MATCH($A27,INDIRECT(E$1&amp;"_col"),0))</f>
        <v>#N/A</v>
      </c>
      <c r="F27" s="323" t="e">
        <f ca="1">INDEX(INDIRECT(F$1&amp;"_data"),MATCH(import_la_ons_code,INDIRECT(F$1&amp;"_row"),0),MATCH($A27,INDIRECT(F$1&amp;"_col"),0))</f>
        <v>#N/A</v>
      </c>
      <c r="G27" s="173">
        <f ca="1">INDEX(INDIRECT(LEFT($A27,SEARCH("-",$A27,1)-1)&amp;"_data"),MATCH(MID($A27, SEARCH("-",$A27) + 1, SEARCH("-",$A27,SEARCH("-",$A27)+1) - SEARCH("-",$A27) - 1),INDIRECT(LEFT($A27,SEARCH("-",$A27,1)-1)&amp;"_rows"),0),MATCH(RIGHT($A27,LEN($A27) - SEARCH("-", $A27, SEARCH("-", $A27) + 1)),INDIRECT(LEFT($A27,SEARCH("-",$A27,1)-1)&amp;"_Header"),0))</f>
        <v>0</v>
      </c>
      <c r="H27" s="140"/>
      <c r="I27" s="121"/>
      <c r="J27" s="121"/>
      <c r="K27" s="122"/>
      <c r="L27" s="121"/>
      <c r="M27" s="122"/>
      <c r="N27" s="122"/>
      <c r="O27" s="123"/>
    </row>
    <row r="28" spans="1:16" ht="65.099999999999994" customHeight="1">
      <c r="A28" s="254" t="s">
        <v>259</v>
      </c>
      <c r="B28" s="221" t="s">
        <v>259</v>
      </c>
      <c r="C28" s="352" t="s">
        <v>256</v>
      </c>
      <c r="D28" s="353"/>
      <c r="E28" s="353"/>
      <c r="F28" s="353"/>
      <c r="G28" s="354"/>
      <c r="H28" s="87"/>
      <c r="I28" s="124"/>
      <c r="J28" s="124"/>
      <c r="K28" s="124"/>
      <c r="L28" s="124"/>
      <c r="M28" s="124"/>
      <c r="N28" s="124"/>
      <c r="O28" s="125"/>
    </row>
    <row r="29" spans="1:16" ht="60" customHeight="1">
      <c r="A29" s="254" t="s">
        <v>276</v>
      </c>
      <c r="B29" s="221" t="s">
        <v>277</v>
      </c>
      <c r="C29" s="361"/>
      <c r="D29" s="362"/>
      <c r="E29" s="362"/>
      <c r="F29" s="362"/>
      <c r="G29" s="363"/>
      <c r="H29" s="292" t="e">
        <f ca="1">IF(AND($J29=TRUE,$K29=TRUE),"Return to form","")</f>
        <v>#N/A</v>
      </c>
      <c r="I29" s="124" t="e">
        <f ca="1">E27&lt;&gt;0</f>
        <v>#N/A</v>
      </c>
      <c r="J29" s="124" t="e">
        <f ca="1">G27&gt;=E27+D27</f>
        <v>#N/A</v>
      </c>
      <c r="K29" s="124" t="b">
        <f>ISTEXT(C29)</f>
        <v>0</v>
      </c>
      <c r="L29" s="124" t="e">
        <f ca="1">IF(AND(I29=TRUE,J29=TRUE),TRUE,FALSE)</f>
        <v>#N/A</v>
      </c>
      <c r="M29" s="124" t="e">
        <f ca="1">IF(AND(I29=TRUE,J29=TRUE,K29=TRUE),TRUE,FALSE)</f>
        <v>#N/A</v>
      </c>
      <c r="N29" s="124"/>
      <c r="O29" s="125"/>
    </row>
    <row r="30" spans="1:16" ht="30" customHeight="1">
      <c r="A30" s="254" t="s">
        <v>259</v>
      </c>
      <c r="B30" s="221" t="s">
        <v>259</v>
      </c>
      <c r="C30" s="352" t="s">
        <v>260</v>
      </c>
      <c r="D30" s="353"/>
      <c r="E30" s="353"/>
      <c r="F30" s="353"/>
      <c r="G30" s="354"/>
      <c r="H30" s="140"/>
      <c r="I30" s="124"/>
      <c r="J30" s="124"/>
      <c r="K30" s="124"/>
      <c r="L30" s="124"/>
      <c r="M30" s="124"/>
      <c r="N30" s="124"/>
      <c r="O30" s="125"/>
    </row>
    <row r="31" spans="1:16" ht="60" customHeight="1">
      <c r="A31" s="254" t="s">
        <v>278</v>
      </c>
      <c r="B31" s="221" t="s">
        <v>279</v>
      </c>
      <c r="C31" s="361"/>
      <c r="D31" s="362"/>
      <c r="E31" s="362"/>
      <c r="F31" s="362"/>
      <c r="G31" s="363"/>
      <c r="H31" s="292" t="e">
        <f ca="1">IF(AND($J31=TRUE,$K31=TRUE),"Return to form","")</f>
        <v>#N/A</v>
      </c>
      <c r="I31" s="124" t="e">
        <f ca="1">AND($G27&lt;=SUM($C27-$N31),$J29=FALSE)</f>
        <v>#N/A</v>
      </c>
      <c r="J31" s="124" t="e">
        <f ca="1">G27&lt;=(C27*O31)</f>
        <v>#N/A</v>
      </c>
      <c r="K31" s="124" t="b">
        <f>ISTEXT(C31)</f>
        <v>0</v>
      </c>
      <c r="L31" s="124" t="e">
        <f ca="1">IF(AND(I31=TRUE,J31=TRUE),TRUE,FALSE)</f>
        <v>#N/A</v>
      </c>
      <c r="M31" s="124" t="e">
        <f ca="1">IF(AND(I31=TRUE,J31=TRUE,K31=TRUE),TRUE,FALSE)</f>
        <v>#N/A</v>
      </c>
      <c r="N31" s="124">
        <v>5000</v>
      </c>
      <c r="O31" s="125">
        <v>0.4</v>
      </c>
      <c r="P31" s="267" t="s">
        <v>263</v>
      </c>
    </row>
    <row r="32" spans="1:16" ht="30" customHeight="1">
      <c r="A32" s="254" t="s">
        <v>259</v>
      </c>
      <c r="B32" s="221" t="s">
        <v>259</v>
      </c>
      <c r="C32" s="352" t="s">
        <v>264</v>
      </c>
      <c r="D32" s="353"/>
      <c r="E32" s="353"/>
      <c r="F32" s="353"/>
      <c r="G32" s="354"/>
      <c r="H32" s="140"/>
      <c r="I32" s="124"/>
      <c r="J32" s="124"/>
      <c r="K32" s="124"/>
      <c r="L32" s="124"/>
      <c r="M32" s="124"/>
      <c r="N32" s="124"/>
      <c r="O32" s="125"/>
      <c r="P32" s="267"/>
    </row>
    <row r="33" spans="1:16" ht="60" customHeight="1" thickBot="1">
      <c r="A33" s="254" t="s">
        <v>280</v>
      </c>
      <c r="B33" s="221" t="s">
        <v>281</v>
      </c>
      <c r="C33" s="355"/>
      <c r="D33" s="356"/>
      <c r="E33" s="356"/>
      <c r="F33" s="356"/>
      <c r="G33" s="357"/>
      <c r="H33" s="292" t="e">
        <f ca="1">IF(AND($J33=TRUE,$K33=TRUE),"Return to form","")</f>
        <v>#N/A</v>
      </c>
      <c r="I33" s="124" t="e">
        <f ca="1">OR(AND(F27&lt;&gt;0,ABS(G27-F27)&gt;=$N33),AND(F27=0,ABS(G27)&gt;=$N33))</f>
        <v>#N/A</v>
      </c>
      <c r="J33" s="124" t="e">
        <f ca="1">OR(G27&gt;=(F27*(1+O33)),G27&lt;=(F27*(1-O33)))</f>
        <v>#N/A</v>
      </c>
      <c r="K33" s="124" t="b">
        <f>ISTEXT(C33)</f>
        <v>0</v>
      </c>
      <c r="L33" s="124" t="e">
        <f ca="1">IF(AND(I33=TRUE,J33=TRUE),TRUE,FALSE)</f>
        <v>#N/A</v>
      </c>
      <c r="M33" s="124" t="e">
        <f ca="1">IF(AND(I33=TRUE,J33=TRUE,K33=TRUE),TRUE,FALSE)</f>
        <v>#N/A</v>
      </c>
      <c r="N33" s="124">
        <v>5000</v>
      </c>
      <c r="O33" s="125">
        <v>0.3</v>
      </c>
      <c r="P33" s="267" t="s">
        <v>267</v>
      </c>
    </row>
    <row r="34" spans="1:16" ht="15.95" thickBot="1">
      <c r="A34" s="254" t="s">
        <v>259</v>
      </c>
      <c r="B34" s="221" t="s">
        <v>259</v>
      </c>
      <c r="C34" s="96"/>
      <c r="D34" s="96"/>
      <c r="E34" s="96"/>
      <c r="F34" s="96"/>
      <c r="G34" s="96"/>
      <c r="H34" s="141"/>
      <c r="I34" s="114"/>
      <c r="J34" s="114"/>
      <c r="K34" s="114"/>
      <c r="L34" s="114"/>
      <c r="M34" s="114"/>
      <c r="N34" s="114"/>
      <c r="O34" s="117"/>
      <c r="P34" s="110"/>
    </row>
    <row r="35" spans="1:16">
      <c r="A35" s="254" t="s">
        <v>259</v>
      </c>
      <c r="B35" s="221" t="s">
        <v>259</v>
      </c>
      <c r="C35" s="271" t="s">
        <v>141</v>
      </c>
      <c r="D35" s="272"/>
      <c r="E35" s="170"/>
      <c r="F35" s="170"/>
      <c r="G35" s="171"/>
      <c r="H35" s="140"/>
      <c r="I35" s="114"/>
      <c r="J35" s="114"/>
      <c r="K35" s="114"/>
      <c r="L35" s="114"/>
      <c r="M35" s="114"/>
      <c r="N35" s="114"/>
      <c r="O35" s="118"/>
    </row>
    <row r="36" spans="1:16" ht="45" customHeight="1">
      <c r="A36" s="254" t="s">
        <v>259</v>
      </c>
      <c r="B36" s="221" t="s">
        <v>259</v>
      </c>
      <c r="C36" s="161" t="str">
        <f>C26</f>
        <v>COR 2223 Figure</v>
      </c>
      <c r="D36" s="190" t="str">
        <f>D26</f>
        <v>CPR3 Q3 2324 Figure</v>
      </c>
      <c r="E36" s="190" t="str">
        <f t="shared" ref="E36:F36" si="2">E26</f>
        <v>CPR Class Threshold</v>
      </c>
      <c r="F36" s="190" t="str">
        <f t="shared" si="2"/>
        <v>CER 2324 Figure</v>
      </c>
      <c r="G36" s="162" t="str">
        <f>G26</f>
        <v>CPR4 Q4 2324 Figure</v>
      </c>
      <c r="H36" s="140"/>
      <c r="I36" s="120"/>
      <c r="J36" s="120"/>
      <c r="K36" s="114"/>
      <c r="L36" s="120"/>
      <c r="M36" s="114"/>
      <c r="N36" s="114"/>
      <c r="O36" s="118"/>
    </row>
    <row r="37" spans="1:16">
      <c r="A37" s="255" t="s">
        <v>282</v>
      </c>
      <c r="B37" s="221" t="s">
        <v>259</v>
      </c>
      <c r="C37" s="319" t="e">
        <f ca="1">INDEX(INDIRECT(C$1&amp;"_data"),MATCH(import_la_ons_code,INDIRECT(C$1&amp;"_row"),0),MATCH($A37,INDIRECT(C$1&amp;"_col"),0))</f>
        <v>#N/A</v>
      </c>
      <c r="D37" s="317" t="e">
        <f ca="1">INDEX(INDIRECT(LEFT($A37,SEARCH("-",$A37,1)-1)&amp;"_data"),MATCH(MID($A37, SEARCH("-",$A37) + 1, SEARCH("-",$A37,SEARCH("-",$A37)+1) - SEARCH("-",$A37) - 1)&amp;"-q3",INDIRECT(LEFT($A37,SEARCH("-",$A37,1)-1)&amp;"_rows"),0),MATCH(RIGHT($A37,LEN($A37) - SEARCH("-", $A37, SEARCH("-", $A37) + 1)),INDIRECT(LEFT($A37,SEARCH("-",$A37,1)-1)&amp;"_Header"),0))</f>
        <v>#N/A</v>
      </c>
      <c r="E37" s="317" t="e">
        <f ca="1">INDEX(INDIRECT(E$1&amp;"_data"),MATCH(import_la_ons_code,INDIRECT(E$1&amp;"_row"),0),MATCH($A37,INDIRECT(E$1&amp;"_col"),0))</f>
        <v>#N/A</v>
      </c>
      <c r="F37" s="323" t="e">
        <f ca="1">INDEX(INDIRECT(F$1&amp;"_data"),MATCH(import_la_ons_code,INDIRECT(F$1&amp;"_row"),0),MATCH($A37,INDIRECT(F$1&amp;"_col"),0))</f>
        <v>#N/A</v>
      </c>
      <c r="G37" s="173">
        <f ca="1">INDEX(INDIRECT(LEFT($A37,SEARCH("-",$A37,1)-1)&amp;"_data"),MATCH(MID($A37, SEARCH("-",$A37) + 1, SEARCH("-",$A37,SEARCH("-",$A37)+1) - SEARCH("-",$A37) - 1),INDIRECT(LEFT($A37,SEARCH("-",$A37,1)-1)&amp;"_rows"),0),MATCH(RIGHT($A37,LEN($A37) - SEARCH("-", $A37, SEARCH("-", $A37) + 1)),INDIRECT(LEFT($A37,SEARCH("-",$A37,1)-1)&amp;"_Header"),0))</f>
        <v>0</v>
      </c>
      <c r="H37" s="140"/>
      <c r="I37" s="121"/>
      <c r="J37" s="121"/>
      <c r="K37" s="122"/>
      <c r="L37" s="121"/>
      <c r="M37" s="122"/>
      <c r="N37" s="122"/>
      <c r="O37" s="123"/>
    </row>
    <row r="38" spans="1:16" ht="65.099999999999994" customHeight="1">
      <c r="A38" s="254" t="s">
        <v>259</v>
      </c>
      <c r="B38" s="221" t="s">
        <v>259</v>
      </c>
      <c r="C38" s="352" t="s">
        <v>256</v>
      </c>
      <c r="D38" s="353"/>
      <c r="E38" s="353"/>
      <c r="F38" s="353"/>
      <c r="G38" s="354"/>
      <c r="H38" s="87"/>
      <c r="I38" s="124"/>
      <c r="J38" s="124"/>
      <c r="K38" s="124"/>
      <c r="L38" s="124"/>
      <c r="M38" s="124"/>
      <c r="N38" s="124"/>
      <c r="O38" s="125"/>
    </row>
    <row r="39" spans="1:16" ht="60" customHeight="1">
      <c r="A39" s="254" t="s">
        <v>283</v>
      </c>
      <c r="B39" s="221" t="s">
        <v>284</v>
      </c>
      <c r="C39" s="361"/>
      <c r="D39" s="362"/>
      <c r="E39" s="362"/>
      <c r="F39" s="362"/>
      <c r="G39" s="363"/>
      <c r="H39" s="292" t="e">
        <f ca="1">IF(AND($J39=TRUE,$K39=TRUE),"Return to form","")</f>
        <v>#N/A</v>
      </c>
      <c r="I39" s="124" t="e">
        <f ca="1">E37&lt;&gt;0</f>
        <v>#N/A</v>
      </c>
      <c r="J39" s="124" t="e">
        <f ca="1">G37&gt;=E37+D37</f>
        <v>#N/A</v>
      </c>
      <c r="K39" s="124" t="b">
        <f>ISTEXT(C39)</f>
        <v>0</v>
      </c>
      <c r="L39" s="124" t="e">
        <f ca="1">IF(AND(I39=TRUE,J39=TRUE),TRUE,FALSE)</f>
        <v>#N/A</v>
      </c>
      <c r="M39" s="124" t="e">
        <f ca="1">IF(AND(I39=TRUE,J39=TRUE,K39=TRUE),TRUE,FALSE)</f>
        <v>#N/A</v>
      </c>
      <c r="N39" s="124"/>
      <c r="O39" s="125"/>
    </row>
    <row r="40" spans="1:16" ht="30" customHeight="1">
      <c r="A40" s="254" t="s">
        <v>259</v>
      </c>
      <c r="B40" s="221" t="s">
        <v>259</v>
      </c>
      <c r="C40" s="352" t="s">
        <v>260</v>
      </c>
      <c r="D40" s="353"/>
      <c r="E40" s="353"/>
      <c r="F40" s="353"/>
      <c r="G40" s="354"/>
      <c r="H40" s="140"/>
      <c r="I40" s="124"/>
      <c r="J40" s="124"/>
      <c r="K40" s="124"/>
      <c r="L40" s="124"/>
      <c r="M40" s="124"/>
      <c r="N40" s="124"/>
      <c r="O40" s="125"/>
    </row>
    <row r="41" spans="1:16" ht="60" customHeight="1">
      <c r="A41" s="254" t="s">
        <v>285</v>
      </c>
      <c r="B41" s="221" t="s">
        <v>286</v>
      </c>
      <c r="C41" s="361"/>
      <c r="D41" s="362"/>
      <c r="E41" s="362"/>
      <c r="F41" s="362"/>
      <c r="G41" s="363"/>
      <c r="H41" s="292" t="e">
        <f ca="1">IF(AND($J41=TRUE,$K41=TRUE),"Return to form","")</f>
        <v>#N/A</v>
      </c>
      <c r="I41" s="124" t="e">
        <f ca="1">AND($G37&lt;=SUM($C37-$N41),$J39=FALSE)</f>
        <v>#N/A</v>
      </c>
      <c r="J41" s="124" t="e">
        <f ca="1">G37&lt;=(C37*O41)</f>
        <v>#N/A</v>
      </c>
      <c r="K41" s="124" t="b">
        <f>ISTEXT(C41)</f>
        <v>0</v>
      </c>
      <c r="L41" s="124" t="e">
        <f ca="1">IF(AND(I41=TRUE,J41=TRUE),TRUE,FALSE)</f>
        <v>#N/A</v>
      </c>
      <c r="M41" s="124" t="e">
        <f ca="1">IF(AND(I41=TRUE,J41=TRUE,K41=TRUE),TRUE,FALSE)</f>
        <v>#N/A</v>
      </c>
      <c r="N41" s="124">
        <v>5000</v>
      </c>
      <c r="O41" s="125">
        <v>0.4</v>
      </c>
      <c r="P41" s="267" t="s">
        <v>263</v>
      </c>
    </row>
    <row r="42" spans="1:16" ht="30" customHeight="1">
      <c r="A42" s="254" t="s">
        <v>259</v>
      </c>
      <c r="B42" s="221" t="s">
        <v>259</v>
      </c>
      <c r="C42" s="352" t="s">
        <v>264</v>
      </c>
      <c r="D42" s="353"/>
      <c r="E42" s="353"/>
      <c r="F42" s="353"/>
      <c r="G42" s="354"/>
      <c r="H42" s="140"/>
      <c r="I42" s="124"/>
      <c r="J42" s="124"/>
      <c r="K42" s="124"/>
      <c r="L42" s="124"/>
      <c r="M42" s="124"/>
      <c r="N42" s="124"/>
      <c r="O42" s="125"/>
      <c r="P42" s="267"/>
    </row>
    <row r="43" spans="1:16" ht="60" customHeight="1" thickBot="1">
      <c r="A43" s="254" t="s">
        <v>287</v>
      </c>
      <c r="B43" s="221" t="s">
        <v>288</v>
      </c>
      <c r="C43" s="355"/>
      <c r="D43" s="356"/>
      <c r="E43" s="356"/>
      <c r="F43" s="356"/>
      <c r="G43" s="357"/>
      <c r="H43" s="292" t="e">
        <f ca="1">IF(AND($J43=TRUE,$K43=TRUE),"Return to form","")</f>
        <v>#N/A</v>
      </c>
      <c r="I43" s="124" t="e">
        <f ca="1">OR(AND(F37&lt;&gt;0,ABS(G37-F37)&gt;=$N43),AND(F37=0,ABS(G37)&gt;=$N43))</f>
        <v>#N/A</v>
      </c>
      <c r="J43" s="124" t="e">
        <f ca="1">OR(G37&gt;=(F37*(1+O43)),G37&lt;=(F37*(1-O43)))</f>
        <v>#N/A</v>
      </c>
      <c r="K43" s="124" t="b">
        <f>ISTEXT(C43)</f>
        <v>0</v>
      </c>
      <c r="L43" s="124" t="e">
        <f ca="1">IF(AND(I43=TRUE,J43=TRUE),TRUE,FALSE)</f>
        <v>#N/A</v>
      </c>
      <c r="M43" s="124" t="e">
        <f ca="1">IF(AND(I43=TRUE,J43=TRUE,K43=TRUE),TRUE,FALSE)</f>
        <v>#N/A</v>
      </c>
      <c r="N43" s="124">
        <v>5000</v>
      </c>
      <c r="O43" s="125">
        <v>0.3</v>
      </c>
      <c r="P43" s="267" t="s">
        <v>267</v>
      </c>
    </row>
    <row r="44" spans="1:16" ht="15.95" thickBot="1">
      <c r="A44" s="254" t="s">
        <v>259</v>
      </c>
      <c r="B44" s="221" t="s">
        <v>259</v>
      </c>
      <c r="C44" s="96"/>
      <c r="D44" s="96"/>
      <c r="E44" s="96"/>
      <c r="F44" s="96"/>
      <c r="G44" s="96"/>
      <c r="H44" s="141"/>
      <c r="I44" s="114"/>
      <c r="J44" s="114"/>
      <c r="K44" s="114"/>
      <c r="L44" s="114"/>
      <c r="M44" s="114"/>
      <c r="N44" s="114"/>
      <c r="O44" s="117"/>
      <c r="P44" s="110"/>
    </row>
    <row r="45" spans="1:16">
      <c r="A45" s="254" t="s">
        <v>259</v>
      </c>
      <c r="B45" s="221" t="s">
        <v>259</v>
      </c>
      <c r="C45" s="271" t="s">
        <v>143</v>
      </c>
      <c r="D45" s="272"/>
      <c r="E45" s="170"/>
      <c r="F45" s="170"/>
      <c r="G45" s="171"/>
      <c r="H45" s="140"/>
      <c r="I45" s="114"/>
      <c r="J45" s="114"/>
      <c r="K45" s="114"/>
      <c r="L45" s="114"/>
      <c r="M45" s="114"/>
      <c r="N45" s="114"/>
      <c r="O45" s="118"/>
    </row>
    <row r="46" spans="1:16" ht="45" customHeight="1">
      <c r="A46" s="254" t="s">
        <v>259</v>
      </c>
      <c r="B46" s="221" t="s">
        <v>259</v>
      </c>
      <c r="C46" s="161" t="str">
        <f>C36</f>
        <v>COR 2223 Figure</v>
      </c>
      <c r="D46" s="190" t="str">
        <f>D36</f>
        <v>CPR3 Q3 2324 Figure</v>
      </c>
      <c r="E46" s="190" t="str">
        <f t="shared" ref="E46:F46" si="3">E36</f>
        <v>CPR Class Threshold</v>
      </c>
      <c r="F46" s="190" t="str">
        <f t="shared" si="3"/>
        <v>CER 2324 Figure</v>
      </c>
      <c r="G46" s="162" t="str">
        <f>G36</f>
        <v>CPR4 Q4 2324 Figure</v>
      </c>
      <c r="H46" s="140"/>
      <c r="I46" s="120"/>
      <c r="J46" s="120"/>
      <c r="K46" s="114"/>
      <c r="L46" s="120"/>
      <c r="M46" s="114"/>
      <c r="N46" s="114"/>
      <c r="O46" s="118"/>
    </row>
    <row r="47" spans="1:16">
      <c r="A47" s="255" t="s">
        <v>289</v>
      </c>
      <c r="B47" s="221" t="s">
        <v>259</v>
      </c>
      <c r="C47" s="319" t="e">
        <f ca="1">INDEX(INDIRECT(C$1&amp;"_data"),MATCH(import_la_ons_code,INDIRECT(C$1&amp;"_row"),0),MATCH($A47,INDIRECT(C$1&amp;"_col"),0))</f>
        <v>#N/A</v>
      </c>
      <c r="D47" s="317" t="e">
        <f ca="1">INDEX(INDIRECT(LEFT($A47,SEARCH("-",$A47,1)-1)&amp;"_data"),MATCH(MID($A47, SEARCH("-",$A47) + 1, SEARCH("-",$A47,SEARCH("-",$A47)+1) - SEARCH("-",$A47) - 1)&amp;"-q3",INDIRECT(LEFT($A47,SEARCH("-",$A47,1)-1)&amp;"_rows"),0),MATCH(RIGHT($A47,LEN($A47) - SEARCH("-", $A47, SEARCH("-", $A47) + 1)),INDIRECT(LEFT($A47,SEARCH("-",$A47,1)-1)&amp;"_Header"),0))</f>
        <v>#N/A</v>
      </c>
      <c r="E47" s="317" t="e">
        <f ca="1">INDEX(INDIRECT(E$1&amp;"_data"),MATCH(import_la_ons_code,INDIRECT(E$1&amp;"_row"),0),MATCH($A47,INDIRECT(E$1&amp;"_col"),0))</f>
        <v>#N/A</v>
      </c>
      <c r="F47" s="323" t="e">
        <f ca="1">INDEX(INDIRECT(F$1&amp;"_data"),MATCH(import_la_ons_code,INDIRECT(F$1&amp;"_row"),0),MATCH($A47,INDIRECT(F$1&amp;"_col"),0))</f>
        <v>#N/A</v>
      </c>
      <c r="G47" s="173">
        <f ca="1">INDEX(INDIRECT(LEFT($A47,SEARCH("-",$A47,1)-1)&amp;"_data"),MATCH(MID($A47, SEARCH("-",$A47) + 1, SEARCH("-",$A47,SEARCH("-",$A47)+1) - SEARCH("-",$A47) - 1),INDIRECT(LEFT($A47,SEARCH("-",$A47,1)-1)&amp;"_rows"),0),MATCH(RIGHT($A47,LEN($A47) - SEARCH("-", $A47, SEARCH("-", $A47) + 1)),INDIRECT(LEFT($A47,SEARCH("-",$A47,1)-1)&amp;"_Header"),0))</f>
        <v>0</v>
      </c>
      <c r="H47" s="140"/>
      <c r="I47" s="121"/>
      <c r="J47" s="121"/>
      <c r="K47" s="122"/>
      <c r="L47" s="121"/>
      <c r="M47" s="122"/>
      <c r="N47" s="122"/>
      <c r="O47" s="123"/>
    </row>
    <row r="48" spans="1:16" ht="65.099999999999994" customHeight="1">
      <c r="A48" s="254" t="s">
        <v>259</v>
      </c>
      <c r="B48" s="221" t="s">
        <v>259</v>
      </c>
      <c r="C48" s="352" t="s">
        <v>256</v>
      </c>
      <c r="D48" s="353"/>
      <c r="E48" s="353"/>
      <c r="F48" s="353"/>
      <c r="G48" s="354"/>
      <c r="H48" s="87"/>
      <c r="I48" s="124"/>
      <c r="J48" s="124"/>
      <c r="K48" s="124"/>
      <c r="L48" s="124"/>
      <c r="M48" s="124"/>
      <c r="N48" s="124"/>
      <c r="O48" s="125"/>
    </row>
    <row r="49" spans="1:16" ht="60" customHeight="1">
      <c r="A49" s="254" t="s">
        <v>290</v>
      </c>
      <c r="B49" s="221" t="s">
        <v>291</v>
      </c>
      <c r="C49" s="361"/>
      <c r="D49" s="362"/>
      <c r="E49" s="362"/>
      <c r="F49" s="362"/>
      <c r="G49" s="363"/>
      <c r="H49" s="292" t="e">
        <f ca="1">IF(AND($J49=TRUE,$K49=TRUE),"Return to form","")</f>
        <v>#N/A</v>
      </c>
      <c r="I49" s="124" t="e">
        <f ca="1">E47&lt;&gt;0</f>
        <v>#N/A</v>
      </c>
      <c r="J49" s="124" t="e">
        <f ca="1">G47&gt;=E47+D47</f>
        <v>#N/A</v>
      </c>
      <c r="K49" s="124" t="b">
        <f>ISTEXT(C49)</f>
        <v>0</v>
      </c>
      <c r="L49" s="124" t="e">
        <f ca="1">IF(AND(I49=TRUE,J49=TRUE),TRUE,FALSE)</f>
        <v>#N/A</v>
      </c>
      <c r="M49" s="124" t="e">
        <f ca="1">IF(AND(I49=TRUE,J49=TRUE,K49=TRUE),TRUE,FALSE)</f>
        <v>#N/A</v>
      </c>
      <c r="N49" s="124"/>
      <c r="O49" s="125"/>
    </row>
    <row r="50" spans="1:16" ht="30" customHeight="1">
      <c r="A50" s="254" t="s">
        <v>259</v>
      </c>
      <c r="B50" s="221" t="s">
        <v>259</v>
      </c>
      <c r="C50" s="352" t="s">
        <v>260</v>
      </c>
      <c r="D50" s="353"/>
      <c r="E50" s="353"/>
      <c r="F50" s="353"/>
      <c r="G50" s="354"/>
      <c r="H50" s="140"/>
      <c r="I50" s="124"/>
      <c r="J50" s="124"/>
      <c r="K50" s="124"/>
      <c r="L50" s="124"/>
      <c r="M50" s="124"/>
      <c r="N50" s="124"/>
      <c r="O50" s="125"/>
    </row>
    <row r="51" spans="1:16" ht="60" customHeight="1">
      <c r="A51" s="254" t="s">
        <v>292</v>
      </c>
      <c r="B51" s="221" t="s">
        <v>293</v>
      </c>
      <c r="C51" s="361"/>
      <c r="D51" s="362"/>
      <c r="E51" s="362"/>
      <c r="F51" s="362"/>
      <c r="G51" s="363"/>
      <c r="H51" s="292" t="e">
        <f ca="1">IF(AND($J51=TRUE,$K51=TRUE),"Return to form","")</f>
        <v>#N/A</v>
      </c>
      <c r="I51" s="124" t="e">
        <f ca="1">AND($G47&lt;=SUM($C47-$N51),$J49=FALSE)</f>
        <v>#N/A</v>
      </c>
      <c r="J51" s="124" t="e">
        <f ca="1">G47&lt;=(C47*O51)</f>
        <v>#N/A</v>
      </c>
      <c r="K51" s="124" t="b">
        <f>ISTEXT(C51)</f>
        <v>0</v>
      </c>
      <c r="L51" s="124" t="e">
        <f ca="1">IF(AND(I51=TRUE,J51=TRUE),TRUE,FALSE)</f>
        <v>#N/A</v>
      </c>
      <c r="M51" s="124" t="e">
        <f ca="1">IF(AND(I51=TRUE,J51=TRUE,K51=TRUE),TRUE,FALSE)</f>
        <v>#N/A</v>
      </c>
      <c r="N51" s="124">
        <v>5000</v>
      </c>
      <c r="O51" s="125">
        <v>0.4</v>
      </c>
      <c r="P51" s="267" t="s">
        <v>263</v>
      </c>
    </row>
    <row r="52" spans="1:16" ht="30" customHeight="1">
      <c r="A52" s="254" t="s">
        <v>259</v>
      </c>
      <c r="B52" s="221" t="s">
        <v>259</v>
      </c>
      <c r="C52" s="352" t="s">
        <v>264</v>
      </c>
      <c r="D52" s="353"/>
      <c r="E52" s="353"/>
      <c r="F52" s="353"/>
      <c r="G52" s="354"/>
      <c r="H52" s="140"/>
      <c r="I52" s="124"/>
      <c r="J52" s="124"/>
      <c r="K52" s="124"/>
      <c r="L52" s="124"/>
      <c r="M52" s="124"/>
      <c r="N52" s="124"/>
      <c r="O52" s="125"/>
      <c r="P52" s="267"/>
    </row>
    <row r="53" spans="1:16" ht="60" customHeight="1" thickBot="1">
      <c r="A53" s="254" t="s">
        <v>294</v>
      </c>
      <c r="B53" s="221" t="s">
        <v>295</v>
      </c>
      <c r="C53" s="355"/>
      <c r="D53" s="356"/>
      <c r="E53" s="356"/>
      <c r="F53" s="356"/>
      <c r="G53" s="357"/>
      <c r="H53" s="292" t="e">
        <f ca="1">IF(AND($J53=TRUE,$K53=TRUE),"Return to form","")</f>
        <v>#N/A</v>
      </c>
      <c r="I53" s="124" t="e">
        <f ca="1">OR(AND(F47&lt;&gt;0,ABS(G47-F47)&gt;=$N53),AND(F47=0,ABS(G47)&gt;=$N53))</f>
        <v>#N/A</v>
      </c>
      <c r="J53" s="124" t="e">
        <f ca="1">OR(G47&gt;=(F47*(1+O53)),G47&lt;=(F47*(1-O53)))</f>
        <v>#N/A</v>
      </c>
      <c r="K53" s="124" t="b">
        <f>ISTEXT(C53)</f>
        <v>0</v>
      </c>
      <c r="L53" s="124" t="e">
        <f ca="1">IF(AND(I53=TRUE,J53=TRUE),TRUE,FALSE)</f>
        <v>#N/A</v>
      </c>
      <c r="M53" s="124" t="e">
        <f ca="1">IF(AND(I53=TRUE,J53=TRUE,K53=TRUE),TRUE,FALSE)</f>
        <v>#N/A</v>
      </c>
      <c r="N53" s="124">
        <v>5000</v>
      </c>
      <c r="O53" s="125">
        <v>0.3</v>
      </c>
      <c r="P53" s="267" t="s">
        <v>267</v>
      </c>
    </row>
    <row r="54" spans="1:16" ht="15.95" thickBot="1">
      <c r="A54" s="254" t="s">
        <v>259</v>
      </c>
      <c r="B54" s="221" t="s">
        <v>259</v>
      </c>
      <c r="C54" s="96"/>
      <c r="D54" s="96"/>
      <c r="E54" s="96"/>
      <c r="F54" s="96"/>
      <c r="G54" s="96"/>
      <c r="H54" s="141"/>
      <c r="I54" s="114"/>
      <c r="J54" s="114"/>
      <c r="K54" s="114"/>
      <c r="L54" s="114"/>
      <c r="M54" s="114"/>
      <c r="N54" s="114"/>
      <c r="O54" s="117"/>
      <c r="P54" s="110"/>
    </row>
    <row r="55" spans="1:16">
      <c r="A55" s="254" t="s">
        <v>259</v>
      </c>
      <c r="B55" s="221" t="s">
        <v>259</v>
      </c>
      <c r="C55" s="271" t="s">
        <v>146</v>
      </c>
      <c r="D55" s="272"/>
      <c r="E55" s="170"/>
      <c r="F55" s="170"/>
      <c r="G55" s="171"/>
      <c r="H55" s="140"/>
      <c r="I55" s="114"/>
      <c r="J55" s="114"/>
      <c r="K55" s="114"/>
      <c r="L55" s="114"/>
      <c r="M55" s="114"/>
      <c r="N55" s="114"/>
      <c r="O55" s="118"/>
    </row>
    <row r="56" spans="1:16" ht="30.95">
      <c r="A56" s="254" t="s">
        <v>259</v>
      </c>
      <c r="B56" s="221" t="s">
        <v>259</v>
      </c>
      <c r="C56" s="161" t="str">
        <f>C46</f>
        <v>COR 2223 Figure</v>
      </c>
      <c r="D56" s="190" t="str">
        <f>D46</f>
        <v>CPR3 Q3 2324 Figure</v>
      </c>
      <c r="E56" s="190" t="str">
        <f t="shared" ref="E56:F56" si="4">E46</f>
        <v>CPR Class Threshold</v>
      </c>
      <c r="F56" s="190" t="str">
        <f t="shared" si="4"/>
        <v>CER 2324 Figure</v>
      </c>
      <c r="G56" s="162" t="str">
        <f>G46</f>
        <v>CPR4 Q4 2324 Figure</v>
      </c>
      <c r="H56" s="140"/>
      <c r="I56" s="120"/>
      <c r="J56" s="120"/>
      <c r="K56" s="114"/>
      <c r="L56" s="120"/>
      <c r="M56" s="114"/>
      <c r="N56" s="114"/>
      <c r="O56" s="118"/>
    </row>
    <row r="57" spans="1:16">
      <c r="A57" s="255" t="s">
        <v>296</v>
      </c>
      <c r="B57" s="221" t="s">
        <v>259</v>
      </c>
      <c r="C57" s="319" t="e">
        <f ca="1">INDEX(INDIRECT(C$1&amp;"_data"),MATCH(import_la_ons_code,INDIRECT(C$1&amp;"_row"),0),MATCH($A57,INDIRECT(C$1&amp;"_col"),0))</f>
        <v>#N/A</v>
      </c>
      <c r="D57" s="317" t="e">
        <f ca="1">INDEX(INDIRECT(LEFT($A57,SEARCH("-",$A57,1)-1)&amp;"_data"),MATCH(MID($A57, SEARCH("-",$A57) + 1, SEARCH("-",$A57,SEARCH("-",$A57)+1) - SEARCH("-",$A57) - 1)&amp;"-q3",INDIRECT(LEFT($A57,SEARCH("-",$A57,1)-1)&amp;"_rows"),0),MATCH(RIGHT($A57,LEN($A57) - SEARCH("-", $A57, SEARCH("-", $A57) + 1)),INDIRECT(LEFT($A57,SEARCH("-",$A57,1)-1)&amp;"_Header"),0))</f>
        <v>#N/A</v>
      </c>
      <c r="E57" s="317" t="e">
        <f ca="1">INDEX(INDIRECT(E$1&amp;"_data"),MATCH(import_la_ons_code,INDIRECT(E$1&amp;"_row"),0),MATCH($A57,INDIRECT(E$1&amp;"_col"),0))</f>
        <v>#N/A</v>
      </c>
      <c r="F57" s="323" t="e">
        <f ca="1">INDEX(INDIRECT(F$1&amp;"_data"),MATCH(import_la_ons_code,INDIRECT(F$1&amp;"_row"),0),MATCH($A57,INDIRECT(F$1&amp;"_col"),0))</f>
        <v>#N/A</v>
      </c>
      <c r="G57" s="173">
        <f ca="1">INDEX(INDIRECT(LEFT($A57,SEARCH("-",$A57,1)-1)&amp;"_data"),MATCH(MID($A57, SEARCH("-",$A57) + 1, SEARCH("-",$A57,SEARCH("-",$A57)+1) - SEARCH("-",$A57) - 1),INDIRECT(LEFT($A57,SEARCH("-",$A57,1)-1)&amp;"_rows"),0),MATCH(RIGHT($A57,LEN($A57) - SEARCH("-", $A57, SEARCH("-", $A57) + 1)),INDIRECT(LEFT($A57,SEARCH("-",$A57,1)-1)&amp;"_Header"),0))</f>
        <v>0</v>
      </c>
      <c r="H57" s="140"/>
      <c r="I57" s="121"/>
      <c r="J57" s="121"/>
      <c r="K57" s="122"/>
      <c r="L57" s="121"/>
      <c r="M57" s="122"/>
      <c r="N57" s="122"/>
      <c r="O57" s="123"/>
    </row>
    <row r="58" spans="1:16" ht="65.099999999999994" customHeight="1">
      <c r="A58" s="254" t="s">
        <v>259</v>
      </c>
      <c r="B58" s="221" t="s">
        <v>259</v>
      </c>
      <c r="C58" s="352" t="s">
        <v>256</v>
      </c>
      <c r="D58" s="353"/>
      <c r="E58" s="353"/>
      <c r="F58" s="353"/>
      <c r="G58" s="354"/>
      <c r="H58" s="87"/>
      <c r="I58" s="124"/>
      <c r="J58" s="124"/>
      <c r="K58" s="124"/>
      <c r="L58" s="124"/>
      <c r="M58" s="124"/>
      <c r="N58" s="124"/>
      <c r="O58" s="125"/>
    </row>
    <row r="59" spans="1:16" ht="60" customHeight="1">
      <c r="A59" s="254" t="s">
        <v>297</v>
      </c>
      <c r="B59" s="221" t="s">
        <v>298</v>
      </c>
      <c r="C59" s="361"/>
      <c r="D59" s="362"/>
      <c r="E59" s="362"/>
      <c r="F59" s="362"/>
      <c r="G59" s="363"/>
      <c r="H59" s="292" t="e">
        <f ca="1">IF(AND($J59=TRUE,$K59=TRUE),"Return to form","")</f>
        <v>#N/A</v>
      </c>
      <c r="I59" s="124" t="e">
        <f ca="1">E57&lt;&gt;0</f>
        <v>#N/A</v>
      </c>
      <c r="J59" s="124" t="e">
        <f ca="1">G57&gt;=E57+D57</f>
        <v>#N/A</v>
      </c>
      <c r="K59" s="124" t="b">
        <f>ISTEXT(C59)</f>
        <v>0</v>
      </c>
      <c r="L59" s="124" t="e">
        <f ca="1">IF(AND(I59=TRUE,J59=TRUE),TRUE,FALSE)</f>
        <v>#N/A</v>
      </c>
      <c r="M59" s="124" t="e">
        <f ca="1">IF(AND(I59=TRUE,J59=TRUE,K59=TRUE),TRUE,FALSE)</f>
        <v>#N/A</v>
      </c>
      <c r="N59" s="124"/>
      <c r="O59" s="125"/>
    </row>
    <row r="60" spans="1:16" ht="30" customHeight="1">
      <c r="A60" s="254" t="s">
        <v>259</v>
      </c>
      <c r="B60" s="221" t="s">
        <v>259</v>
      </c>
      <c r="C60" s="352" t="s">
        <v>260</v>
      </c>
      <c r="D60" s="353"/>
      <c r="E60" s="353"/>
      <c r="F60" s="353"/>
      <c r="G60" s="354"/>
      <c r="H60" s="140"/>
      <c r="I60" s="124"/>
      <c r="J60" s="124"/>
      <c r="K60" s="124"/>
      <c r="L60" s="124"/>
      <c r="M60" s="124"/>
      <c r="N60" s="124"/>
      <c r="O60" s="125"/>
    </row>
    <row r="61" spans="1:16" ht="60" customHeight="1">
      <c r="A61" s="254" t="s">
        <v>299</v>
      </c>
      <c r="B61" s="221" t="s">
        <v>300</v>
      </c>
      <c r="C61" s="361"/>
      <c r="D61" s="362"/>
      <c r="E61" s="362"/>
      <c r="F61" s="362"/>
      <c r="G61" s="363"/>
      <c r="H61" s="292" t="e">
        <f ca="1">IF(AND($J61=TRUE,$K61=TRUE),"Return to form","")</f>
        <v>#N/A</v>
      </c>
      <c r="I61" s="124" t="e">
        <f ca="1">AND($G57&lt;=SUM($C57-$N61),$J59=FALSE)</f>
        <v>#N/A</v>
      </c>
      <c r="J61" s="124" t="e">
        <f ca="1">G57&lt;=(C57*O61)</f>
        <v>#N/A</v>
      </c>
      <c r="K61" s="124" t="b">
        <f>ISTEXT(C61)</f>
        <v>0</v>
      </c>
      <c r="L61" s="124" t="e">
        <f ca="1">IF(AND(I61=TRUE,J61=TRUE),TRUE,FALSE)</f>
        <v>#N/A</v>
      </c>
      <c r="M61" s="124" t="e">
        <f ca="1">IF(AND(I61=TRUE,J61=TRUE,K61=TRUE),TRUE,FALSE)</f>
        <v>#N/A</v>
      </c>
      <c r="N61" s="124">
        <v>5000</v>
      </c>
      <c r="O61" s="125">
        <v>0.4</v>
      </c>
      <c r="P61" s="267" t="s">
        <v>263</v>
      </c>
    </row>
    <row r="62" spans="1:16" ht="30" customHeight="1">
      <c r="A62" s="254" t="s">
        <v>259</v>
      </c>
      <c r="B62" s="221" t="s">
        <v>259</v>
      </c>
      <c r="C62" s="352" t="s">
        <v>264</v>
      </c>
      <c r="D62" s="353"/>
      <c r="E62" s="353"/>
      <c r="F62" s="353"/>
      <c r="G62" s="354"/>
      <c r="H62" s="140"/>
      <c r="I62" s="124"/>
      <c r="J62" s="124"/>
      <c r="K62" s="124"/>
      <c r="L62" s="124"/>
      <c r="M62" s="124"/>
      <c r="N62" s="124"/>
      <c r="O62" s="125"/>
      <c r="P62" s="267"/>
    </row>
    <row r="63" spans="1:16" ht="60" customHeight="1" thickBot="1">
      <c r="A63" s="254" t="s">
        <v>301</v>
      </c>
      <c r="B63" s="221" t="s">
        <v>302</v>
      </c>
      <c r="C63" s="355"/>
      <c r="D63" s="356"/>
      <c r="E63" s="356"/>
      <c r="F63" s="356"/>
      <c r="G63" s="357"/>
      <c r="H63" s="292" t="e">
        <f ca="1">IF(AND($J63=TRUE,$K63=TRUE),"Return to form","")</f>
        <v>#N/A</v>
      </c>
      <c r="I63" s="124" t="e">
        <f ca="1">OR(AND(F57&lt;&gt;0,ABS(G57-F57)&gt;=$N63),AND(F57=0,ABS(G57)&gt;=$N63))</f>
        <v>#N/A</v>
      </c>
      <c r="J63" s="124" t="e">
        <f ca="1">OR(G57&gt;=(F57*(1+O63)),G57&lt;=(F57*(1-O63)))</f>
        <v>#N/A</v>
      </c>
      <c r="K63" s="124" t="b">
        <f>ISTEXT(C63)</f>
        <v>0</v>
      </c>
      <c r="L63" s="124" t="e">
        <f ca="1">IF(AND(I63=TRUE,J63=TRUE),TRUE,FALSE)</f>
        <v>#N/A</v>
      </c>
      <c r="M63" s="124" t="e">
        <f ca="1">IF(AND(I63=TRUE,J63=TRUE,K63=TRUE),TRUE,FALSE)</f>
        <v>#N/A</v>
      </c>
      <c r="N63" s="124">
        <v>5000</v>
      </c>
      <c r="O63" s="125">
        <v>0.3</v>
      </c>
      <c r="P63" s="267" t="s">
        <v>267</v>
      </c>
    </row>
    <row r="64" spans="1:16" ht="15.95" thickBot="1">
      <c r="A64" s="254" t="s">
        <v>259</v>
      </c>
      <c r="B64" s="221" t="s">
        <v>259</v>
      </c>
      <c r="C64" s="96"/>
      <c r="D64" s="96"/>
      <c r="E64" s="96"/>
      <c r="F64" s="96"/>
      <c r="G64" s="96"/>
      <c r="H64" s="141"/>
      <c r="I64" s="114"/>
      <c r="J64" s="114"/>
      <c r="K64" s="114"/>
      <c r="L64" s="114"/>
      <c r="M64" s="114"/>
      <c r="N64" s="114"/>
      <c r="O64" s="117"/>
      <c r="P64" s="110"/>
    </row>
    <row r="65" spans="1:16">
      <c r="A65" s="254" t="s">
        <v>259</v>
      </c>
      <c r="B65" s="221" t="s">
        <v>259</v>
      </c>
      <c r="C65" s="271" t="s">
        <v>147</v>
      </c>
      <c r="D65" s="272"/>
      <c r="E65" s="170"/>
      <c r="F65" s="170"/>
      <c r="G65" s="171"/>
      <c r="H65" s="140"/>
      <c r="I65" s="114"/>
      <c r="J65" s="114"/>
      <c r="K65" s="114"/>
      <c r="L65" s="114"/>
      <c r="M65" s="114"/>
      <c r="N65" s="114"/>
      <c r="O65" s="118"/>
    </row>
    <row r="66" spans="1:16" ht="45" customHeight="1">
      <c r="A66" s="254" t="s">
        <v>259</v>
      </c>
      <c r="B66" s="221" t="s">
        <v>259</v>
      </c>
      <c r="C66" s="320" t="str">
        <f>C56</f>
        <v>COR 2223 Figure</v>
      </c>
      <c r="D66" s="317" t="str">
        <f>D56</f>
        <v>CPR3 Q3 2324 Figure</v>
      </c>
      <c r="E66" s="317" t="str">
        <f t="shared" ref="E66:F66" si="5">E56</f>
        <v>CPR Class Threshold</v>
      </c>
      <c r="F66" s="317" t="str">
        <f t="shared" si="5"/>
        <v>CER 2324 Figure</v>
      </c>
      <c r="G66" s="162" t="str">
        <f>G56</f>
        <v>CPR4 Q4 2324 Figure</v>
      </c>
      <c r="H66" s="140"/>
      <c r="I66" s="120"/>
      <c r="J66" s="120"/>
      <c r="K66" s="114"/>
      <c r="L66" s="120"/>
      <c r="M66" s="114"/>
      <c r="N66" s="114"/>
      <c r="O66" s="118"/>
    </row>
    <row r="67" spans="1:16">
      <c r="A67" s="255" t="s">
        <v>303</v>
      </c>
      <c r="B67" s="221" t="s">
        <v>259</v>
      </c>
      <c r="C67" s="319" t="e">
        <f ca="1">INDEX(INDIRECT(C$1&amp;"_data"),MATCH(import_la_ons_code,INDIRECT(C$1&amp;"_row"),0),MATCH($A67,INDIRECT(C$1&amp;"_col"),0))</f>
        <v>#N/A</v>
      </c>
      <c r="D67" s="317" t="e">
        <f ca="1">INDEX(INDIRECT(LEFT($A67,SEARCH("-",$A67,1)-1)&amp;"_data"),MATCH(MID($A67, SEARCH("-",$A67) + 1, SEARCH("-",$A67,SEARCH("-",$A67)+1) - SEARCH("-",$A67) - 1)&amp;"-q3",INDIRECT(LEFT($A67,SEARCH("-",$A67,1)-1)&amp;"_rows"),0),MATCH(RIGHT($A67,LEN($A67) - SEARCH("-", $A67, SEARCH("-", $A67) + 1)),INDIRECT(LEFT($A67,SEARCH("-",$A67,1)-1)&amp;"_Header"),0))</f>
        <v>#N/A</v>
      </c>
      <c r="E67" s="317" t="e">
        <f ca="1">INDEX(INDIRECT(E$1&amp;"_data"),MATCH(import_la_ons_code,INDIRECT(E$1&amp;"_row"),0),MATCH($A67,INDIRECT(E$1&amp;"_col"),0))</f>
        <v>#N/A</v>
      </c>
      <c r="F67" s="323" t="e">
        <f ca="1">INDEX(INDIRECT(F$1&amp;"_data"),MATCH(import_la_ons_code,INDIRECT(F$1&amp;"_row"),0),MATCH($A67,INDIRECT(F$1&amp;"_col"),0))</f>
        <v>#N/A</v>
      </c>
      <c r="G67" s="173">
        <f ca="1">INDEX(INDIRECT(LEFT($A67,SEARCH("-",$A67,1)-1)&amp;"_data"),MATCH(MID($A67, SEARCH("-",$A67) + 1, SEARCH("-",$A67,SEARCH("-",$A67)+1) - SEARCH("-",$A67) - 1),INDIRECT(LEFT($A67,SEARCH("-",$A67,1)-1)&amp;"_rows"),0),MATCH(RIGHT($A67,LEN($A67) - SEARCH("-", $A67, SEARCH("-", $A67) + 1)),INDIRECT(LEFT($A67,SEARCH("-",$A67,1)-1)&amp;"_Header"),0))</f>
        <v>0</v>
      </c>
      <c r="H67" s="140"/>
      <c r="I67" s="121"/>
      <c r="J67" s="121"/>
      <c r="K67" s="122"/>
      <c r="L67" s="121"/>
      <c r="M67" s="122"/>
      <c r="N67" s="122"/>
      <c r="O67" s="123"/>
    </row>
    <row r="68" spans="1:16" ht="65.099999999999994" customHeight="1">
      <c r="A68" s="254" t="s">
        <v>259</v>
      </c>
      <c r="B68" s="221" t="s">
        <v>259</v>
      </c>
      <c r="C68" s="352" t="s">
        <v>256</v>
      </c>
      <c r="D68" s="353"/>
      <c r="E68" s="353"/>
      <c r="F68" s="353"/>
      <c r="G68" s="354"/>
      <c r="H68" s="87"/>
      <c r="I68" s="124"/>
      <c r="J68" s="124"/>
      <c r="K68" s="124"/>
      <c r="L68" s="124"/>
      <c r="M68" s="124"/>
      <c r="N68" s="124"/>
      <c r="O68" s="125"/>
    </row>
    <row r="69" spans="1:16" ht="60" customHeight="1">
      <c r="A69" s="254" t="s">
        <v>304</v>
      </c>
      <c r="B69" s="221" t="s">
        <v>305</v>
      </c>
      <c r="C69" s="361"/>
      <c r="D69" s="362"/>
      <c r="E69" s="362"/>
      <c r="F69" s="362"/>
      <c r="G69" s="363"/>
      <c r="H69" s="292" t="e">
        <f ca="1">IF(AND($J69=TRUE,$K69=TRUE),"Return to form","")</f>
        <v>#N/A</v>
      </c>
      <c r="I69" s="124" t="e">
        <f ca="1">E67&lt;&gt;0</f>
        <v>#N/A</v>
      </c>
      <c r="J69" s="124" t="e">
        <f ca="1">G67&gt;=E67+D67</f>
        <v>#N/A</v>
      </c>
      <c r="K69" s="124" t="b">
        <f>ISTEXT(C69)</f>
        <v>0</v>
      </c>
      <c r="L69" s="124" t="e">
        <f ca="1">IF(AND(I69=TRUE,J69=TRUE),TRUE,FALSE)</f>
        <v>#N/A</v>
      </c>
      <c r="M69" s="124" t="e">
        <f ca="1">IF(AND(I69=TRUE,J69=TRUE,K69=TRUE),TRUE,FALSE)</f>
        <v>#N/A</v>
      </c>
      <c r="N69" s="124"/>
      <c r="O69" s="125"/>
    </row>
    <row r="70" spans="1:16" ht="30" customHeight="1">
      <c r="A70" s="254" t="s">
        <v>259</v>
      </c>
      <c r="B70" s="221" t="s">
        <v>259</v>
      </c>
      <c r="C70" s="352" t="s">
        <v>260</v>
      </c>
      <c r="D70" s="353"/>
      <c r="E70" s="353"/>
      <c r="F70" s="353"/>
      <c r="G70" s="354"/>
      <c r="H70" s="140"/>
      <c r="I70" s="124"/>
      <c r="J70" s="124"/>
      <c r="K70" s="124"/>
      <c r="L70" s="124"/>
      <c r="M70" s="124"/>
      <c r="N70" s="124"/>
      <c r="O70" s="125"/>
    </row>
    <row r="71" spans="1:16" ht="60" customHeight="1">
      <c r="A71" s="254" t="s">
        <v>306</v>
      </c>
      <c r="B71" s="221" t="s">
        <v>307</v>
      </c>
      <c r="C71" s="361"/>
      <c r="D71" s="362"/>
      <c r="E71" s="362"/>
      <c r="F71" s="362"/>
      <c r="G71" s="363"/>
      <c r="H71" s="292" t="e">
        <f ca="1">IF(AND($J71=TRUE,$K71=TRUE),"Return to form","")</f>
        <v>#N/A</v>
      </c>
      <c r="I71" s="124" t="e">
        <f ca="1">AND($G67&lt;=SUM($C67-$N71),$J69=FALSE)</f>
        <v>#N/A</v>
      </c>
      <c r="J71" s="124" t="e">
        <f ca="1">G67&lt;=(C67*O71)</f>
        <v>#N/A</v>
      </c>
      <c r="K71" s="124" t="b">
        <f>ISTEXT(C71)</f>
        <v>0</v>
      </c>
      <c r="L71" s="124" t="e">
        <f ca="1">IF(AND(I71=TRUE,J71=TRUE),TRUE,FALSE)</f>
        <v>#N/A</v>
      </c>
      <c r="M71" s="124" t="e">
        <f ca="1">IF(AND(I71=TRUE,J71=TRUE,K71=TRUE),TRUE,FALSE)</f>
        <v>#N/A</v>
      </c>
      <c r="N71" s="124">
        <v>5000</v>
      </c>
      <c r="O71" s="125">
        <v>0.4</v>
      </c>
      <c r="P71" s="267" t="s">
        <v>263</v>
      </c>
    </row>
    <row r="72" spans="1:16" ht="30" customHeight="1">
      <c r="A72" s="254" t="s">
        <v>259</v>
      </c>
      <c r="B72" s="221" t="s">
        <v>259</v>
      </c>
      <c r="C72" s="352" t="s">
        <v>264</v>
      </c>
      <c r="D72" s="353"/>
      <c r="E72" s="353"/>
      <c r="F72" s="353"/>
      <c r="G72" s="354"/>
      <c r="H72" s="140"/>
      <c r="I72" s="124"/>
      <c r="J72" s="124"/>
      <c r="K72" s="124"/>
      <c r="L72" s="124"/>
      <c r="M72" s="124"/>
      <c r="N72" s="124"/>
      <c r="O72" s="125"/>
      <c r="P72" s="267"/>
    </row>
    <row r="73" spans="1:16" ht="60" customHeight="1" thickBot="1">
      <c r="A73" s="254" t="s">
        <v>308</v>
      </c>
      <c r="B73" s="221" t="s">
        <v>309</v>
      </c>
      <c r="C73" s="355"/>
      <c r="D73" s="356"/>
      <c r="E73" s="356"/>
      <c r="F73" s="356"/>
      <c r="G73" s="357"/>
      <c r="H73" s="292" t="e">
        <f ca="1">IF(AND($J73=TRUE,$K73=TRUE),"Return to form","")</f>
        <v>#N/A</v>
      </c>
      <c r="I73" s="124" t="e">
        <f ca="1">OR(AND(F67&lt;&gt;0,ABS(G67-F67)&gt;=$N73),AND(F67=0,ABS(G67)&gt;=$N73))</f>
        <v>#N/A</v>
      </c>
      <c r="J73" s="124" t="e">
        <f ca="1">OR(G67&gt;=(F67*(1+O73)),G67&lt;=(F67*(1-O73)))</f>
        <v>#N/A</v>
      </c>
      <c r="K73" s="124" t="b">
        <f>ISTEXT(C73)</f>
        <v>0</v>
      </c>
      <c r="L73" s="124" t="e">
        <f ca="1">IF(AND(I73=TRUE,J73=TRUE),TRUE,FALSE)</f>
        <v>#N/A</v>
      </c>
      <c r="M73" s="124" t="e">
        <f ca="1">IF(AND(I73=TRUE,J73=TRUE,K73=TRUE),TRUE,FALSE)</f>
        <v>#N/A</v>
      </c>
      <c r="N73" s="124">
        <v>5000</v>
      </c>
      <c r="O73" s="125">
        <v>0.3</v>
      </c>
      <c r="P73" s="267" t="s">
        <v>267</v>
      </c>
    </row>
    <row r="74" spans="1:16" ht="15.95" thickBot="1">
      <c r="A74" s="254" t="s">
        <v>259</v>
      </c>
      <c r="B74" s="221" t="s">
        <v>259</v>
      </c>
      <c r="C74" s="96"/>
      <c r="D74" s="96"/>
      <c r="E74" s="96"/>
      <c r="F74" s="96"/>
      <c r="G74" s="96"/>
      <c r="H74" s="141"/>
      <c r="I74" s="114"/>
      <c r="J74" s="114"/>
      <c r="K74" s="114"/>
      <c r="L74" s="114"/>
      <c r="M74" s="114"/>
      <c r="N74" s="114"/>
      <c r="O74" s="117"/>
      <c r="P74" s="110"/>
    </row>
    <row r="75" spans="1:16">
      <c r="A75" s="254" t="s">
        <v>259</v>
      </c>
      <c r="B75" s="221" t="s">
        <v>259</v>
      </c>
      <c r="C75" s="271" t="s">
        <v>153</v>
      </c>
      <c r="D75" s="272"/>
      <c r="E75" s="170"/>
      <c r="F75" s="170"/>
      <c r="G75" s="171"/>
      <c r="H75" s="140"/>
      <c r="I75" s="114"/>
      <c r="J75" s="114"/>
      <c r="K75" s="114"/>
      <c r="L75" s="114"/>
      <c r="M75" s="114"/>
      <c r="N75" s="114"/>
      <c r="O75" s="118"/>
    </row>
    <row r="76" spans="1:16" ht="45" customHeight="1">
      <c r="A76" s="254" t="s">
        <v>259</v>
      </c>
      <c r="B76" s="221" t="s">
        <v>259</v>
      </c>
      <c r="C76" s="161" t="str">
        <f>C66</f>
        <v>COR 2223 Figure</v>
      </c>
      <c r="D76" s="222" t="s">
        <v>310</v>
      </c>
      <c r="E76" s="52" t="str">
        <f>E66</f>
        <v>CPR Class Threshold</v>
      </c>
      <c r="F76" s="52" t="str">
        <f>F66</f>
        <v>CER 2324 Figure</v>
      </c>
      <c r="G76" s="162" t="str">
        <f>G66</f>
        <v>CPR4 Q4 2324 Figure</v>
      </c>
      <c r="H76" s="140"/>
      <c r="I76" s="120"/>
      <c r="J76" s="120"/>
      <c r="K76" s="114"/>
      <c r="L76" s="120"/>
      <c r="M76" s="114"/>
      <c r="N76" s="114"/>
      <c r="O76" s="118"/>
    </row>
    <row r="77" spans="1:16">
      <c r="A77" s="255" t="s">
        <v>311</v>
      </c>
      <c r="B77" s="221" t="s">
        <v>259</v>
      </c>
      <c r="C77" s="172" t="e">
        <f ca="1">INDEX(INDIRECT(C$1&amp;"_data"),MATCH(import_la_ons_code,INDIRECT(C$1&amp;"_row"),0),MATCH($A77,INDIRECT(C$1&amp;"_col"),0))</f>
        <v>#N/A</v>
      </c>
      <c r="D77" s="321"/>
      <c r="E77" s="317" t="e">
        <f ca="1">INDEX(INDIRECT(E$1&amp;"_data"),MATCH(import_la_ons_code,INDIRECT(E$1&amp;"_row"),0),MATCH($A77,INDIRECT(E$1&amp;"_col"),0))</f>
        <v>#N/A</v>
      </c>
      <c r="F77" s="323" t="e">
        <f ca="1">INDEX(INDIRECT(F$1&amp;"_data"),MATCH(import_la_ons_code,INDIRECT(F$1&amp;"_row"),0),MATCH($A77,INDIRECT(F$1&amp;"_col"),0))</f>
        <v>#N/A</v>
      </c>
      <c r="G77" s="173">
        <f ca="1">INDEX(INDIRECT(LEFT($A77,SEARCH("-",$A77,1)-1)&amp;"_data"),MATCH(MID($A77, SEARCH("-",$A77) + 1, SEARCH("-",$A77,SEARCH("-",$A77)+1) - SEARCH("-",$A77) - 1),INDIRECT(LEFT($A77,SEARCH("-",$A77,1)-1)&amp;"_rows"),0),MATCH(RIGHT($A77,LEN($A77) - SEARCH("-", $A77, SEARCH("-", $A77) + 1)),INDIRECT(LEFT($A77,SEARCH("-",$A77,1)-1)&amp;"_Header"),0))</f>
        <v>0</v>
      </c>
      <c r="H77" s="140"/>
      <c r="I77" s="121"/>
      <c r="J77" s="121"/>
      <c r="K77" s="122"/>
      <c r="L77" s="121"/>
      <c r="M77" s="122"/>
      <c r="N77" s="122"/>
      <c r="O77" s="123"/>
    </row>
    <row r="78" spans="1:16" ht="65.099999999999994" customHeight="1">
      <c r="A78" s="254" t="s">
        <v>259</v>
      </c>
      <c r="B78" s="221" t="s">
        <v>259</v>
      </c>
      <c r="C78" s="352" t="s">
        <v>256</v>
      </c>
      <c r="D78" s="353"/>
      <c r="E78" s="353"/>
      <c r="F78" s="353"/>
      <c r="G78" s="354"/>
      <c r="H78" s="87"/>
      <c r="I78" s="124"/>
      <c r="J78" s="124"/>
      <c r="K78" s="124"/>
      <c r="L78" s="124"/>
      <c r="M78" s="124"/>
      <c r="N78" s="124"/>
      <c r="O78" s="125"/>
    </row>
    <row r="79" spans="1:16" ht="60" customHeight="1">
      <c r="A79" s="254" t="s">
        <v>312</v>
      </c>
      <c r="B79" s="221" t="s">
        <v>313</v>
      </c>
      <c r="C79" s="361"/>
      <c r="D79" s="362"/>
      <c r="E79" s="362"/>
      <c r="F79" s="362"/>
      <c r="G79" s="363"/>
      <c r="H79" s="292" t="e">
        <f ca="1">IF(AND($J79=TRUE,$K79=TRUE),"Return to form","")</f>
        <v>#N/A</v>
      </c>
      <c r="I79" s="124" t="e">
        <f ca="1">E77&lt;&gt;0</f>
        <v>#N/A</v>
      </c>
      <c r="J79" s="124" t="e">
        <f ca="1">G77&gt;=E77+D77</f>
        <v>#N/A</v>
      </c>
      <c r="K79" s="124" t="b">
        <f>ISTEXT(C79)</f>
        <v>0</v>
      </c>
      <c r="L79" s="124" t="e">
        <f ca="1">IF(AND(I79=TRUE,J79=TRUE),TRUE,FALSE)</f>
        <v>#N/A</v>
      </c>
      <c r="M79" s="124" t="e">
        <f ca="1">IF(AND(I79=TRUE,J79=TRUE,K79=TRUE),TRUE,FALSE)</f>
        <v>#N/A</v>
      </c>
      <c r="N79" s="124"/>
      <c r="O79" s="125"/>
    </row>
    <row r="80" spans="1:16" ht="30" customHeight="1">
      <c r="A80" s="254" t="s">
        <v>259</v>
      </c>
      <c r="B80" s="221" t="s">
        <v>259</v>
      </c>
      <c r="C80" s="352" t="s">
        <v>260</v>
      </c>
      <c r="D80" s="353"/>
      <c r="E80" s="353"/>
      <c r="F80" s="353"/>
      <c r="G80" s="354"/>
      <c r="H80" s="140"/>
      <c r="I80" s="124"/>
      <c r="J80" s="124"/>
      <c r="K80" s="124"/>
      <c r="L80" s="124"/>
      <c r="M80" s="124"/>
      <c r="N80" s="124"/>
      <c r="O80" s="125"/>
    </row>
    <row r="81" spans="1:16" ht="60" customHeight="1">
      <c r="A81" s="254" t="s">
        <v>314</v>
      </c>
      <c r="B81" s="221" t="s">
        <v>315</v>
      </c>
      <c r="C81" s="361"/>
      <c r="D81" s="362"/>
      <c r="E81" s="362"/>
      <c r="F81" s="362"/>
      <c r="G81" s="363"/>
      <c r="H81" s="292" t="e">
        <f ca="1">IF(AND($J81=TRUE,$K81=TRUE),"Return to form","")</f>
        <v>#N/A</v>
      </c>
      <c r="I81" s="124" t="e">
        <f ca="1">AND($G77&lt;=SUM($C77-$N81),$J79=FALSE)</f>
        <v>#N/A</v>
      </c>
      <c r="J81" s="124" t="e">
        <f ca="1">G77&lt;=(C77*O81)</f>
        <v>#N/A</v>
      </c>
      <c r="K81" s="124" t="b">
        <f>ISTEXT(C81)</f>
        <v>0</v>
      </c>
      <c r="L81" s="124" t="e">
        <f ca="1">IF(AND(I81=TRUE,J81=TRUE),TRUE,FALSE)</f>
        <v>#N/A</v>
      </c>
      <c r="M81" s="124" t="e">
        <f ca="1">IF(AND(I81=TRUE,J81=TRUE,K81=TRUE),TRUE,FALSE)</f>
        <v>#N/A</v>
      </c>
      <c r="N81" s="124">
        <v>5000</v>
      </c>
      <c r="O81" s="125">
        <v>0.4</v>
      </c>
      <c r="P81" s="267" t="s">
        <v>263</v>
      </c>
    </row>
    <row r="82" spans="1:16" ht="30" customHeight="1">
      <c r="A82" s="254" t="s">
        <v>259</v>
      </c>
      <c r="B82" s="221" t="s">
        <v>259</v>
      </c>
      <c r="C82" s="352" t="s">
        <v>264</v>
      </c>
      <c r="D82" s="353"/>
      <c r="E82" s="353"/>
      <c r="F82" s="353"/>
      <c r="G82" s="354"/>
      <c r="H82" s="140"/>
      <c r="I82" s="124"/>
      <c r="J82" s="124"/>
      <c r="K82" s="124"/>
      <c r="L82" s="124"/>
      <c r="M82" s="124"/>
      <c r="N82" s="124"/>
      <c r="O82" s="125"/>
      <c r="P82" s="267"/>
    </row>
    <row r="83" spans="1:16" ht="60" customHeight="1" thickBot="1">
      <c r="A83" s="254" t="s">
        <v>316</v>
      </c>
      <c r="B83" s="221" t="s">
        <v>317</v>
      </c>
      <c r="C83" s="355"/>
      <c r="D83" s="356"/>
      <c r="E83" s="356"/>
      <c r="F83" s="356"/>
      <c r="G83" s="357"/>
      <c r="H83" s="292" t="e">
        <f ca="1">IF(AND($J83=TRUE,$K83=TRUE),"Return to form","")</f>
        <v>#N/A</v>
      </c>
      <c r="I83" s="124" t="e">
        <f ca="1">OR(AND(F77&lt;&gt;0,ABS(G77-F77)&gt;=$N83),AND(F77=0,ABS(G77)&gt;=$N83))</f>
        <v>#N/A</v>
      </c>
      <c r="J83" s="124" t="e">
        <f ca="1">OR(G77&gt;=(F77*(1+O83)),G77&lt;=(F77*(1-O83)))</f>
        <v>#N/A</v>
      </c>
      <c r="K83" s="124" t="b">
        <f>ISTEXT(C83)</f>
        <v>0</v>
      </c>
      <c r="L83" s="124" t="e">
        <f ca="1">IF(AND(I83=TRUE,J83=TRUE),TRUE,FALSE)</f>
        <v>#N/A</v>
      </c>
      <c r="M83" s="124" t="e">
        <f ca="1">IF(AND(I83=TRUE,J83=TRUE,K83=TRUE),TRUE,FALSE)</f>
        <v>#N/A</v>
      </c>
      <c r="N83" s="124">
        <v>5000</v>
      </c>
      <c r="O83" s="125">
        <v>0.3</v>
      </c>
      <c r="P83" s="267" t="s">
        <v>267</v>
      </c>
    </row>
    <row r="84" spans="1:16" ht="15.95" thickBot="1">
      <c r="A84" s="254" t="s">
        <v>259</v>
      </c>
      <c r="B84" s="221" t="s">
        <v>259</v>
      </c>
      <c r="C84" s="96"/>
      <c r="D84" s="96"/>
      <c r="E84" s="96"/>
      <c r="F84" s="96"/>
      <c r="G84" s="96"/>
      <c r="H84" s="141"/>
      <c r="I84" s="114"/>
      <c r="J84" s="114"/>
      <c r="K84" s="114"/>
      <c r="L84" s="114"/>
      <c r="M84" s="114"/>
      <c r="N84" s="114"/>
      <c r="O84" s="117"/>
      <c r="P84" s="110"/>
    </row>
    <row r="85" spans="1:16">
      <c r="A85" s="254" t="s">
        <v>259</v>
      </c>
      <c r="B85" s="221" t="s">
        <v>259</v>
      </c>
      <c r="C85" s="271" t="s">
        <v>318</v>
      </c>
      <c r="D85" s="272"/>
      <c r="E85" s="170"/>
      <c r="F85" s="170"/>
      <c r="G85" s="171"/>
      <c r="H85" s="140"/>
      <c r="I85" s="114"/>
      <c r="J85" s="114"/>
      <c r="K85" s="114"/>
      <c r="L85" s="114"/>
      <c r="M85" s="114"/>
      <c r="N85" s="114"/>
      <c r="O85" s="118"/>
    </row>
    <row r="86" spans="1:16" ht="45" customHeight="1">
      <c r="A86" s="254" t="s">
        <v>259</v>
      </c>
      <c r="B86" s="221" t="s">
        <v>259</v>
      </c>
      <c r="C86" s="161" t="str">
        <f>C76</f>
        <v>COR 2223 Figure</v>
      </c>
      <c r="D86" s="222" t="s">
        <v>310</v>
      </c>
      <c r="E86" s="52" t="str">
        <f>E76</f>
        <v>CPR Class Threshold</v>
      </c>
      <c r="F86" s="52" t="str">
        <f>F76</f>
        <v>CER 2324 Figure</v>
      </c>
      <c r="G86" s="162" t="str">
        <f>G76</f>
        <v>CPR4 Q4 2324 Figure</v>
      </c>
      <c r="H86" s="140"/>
      <c r="I86" s="120"/>
      <c r="J86" s="120"/>
      <c r="K86" s="114"/>
      <c r="L86" s="120"/>
      <c r="M86" s="114"/>
      <c r="N86" s="114"/>
      <c r="O86" s="118"/>
    </row>
    <row r="87" spans="1:16">
      <c r="A87" s="255" t="s">
        <v>319</v>
      </c>
      <c r="B87" s="221" t="s">
        <v>259</v>
      </c>
      <c r="C87" s="172" t="e">
        <f ca="1">INDEX(INDIRECT(C$1&amp;"_data"),MATCH(import_la_ons_code,INDIRECT(C$1&amp;"_row"),0),MATCH($A87,INDIRECT(C$1&amp;"_col"),0))</f>
        <v>#N/A</v>
      </c>
      <c r="D87" s="321"/>
      <c r="E87" s="317" t="e">
        <f ca="1">INDEX(INDIRECT(E$1&amp;"_data"),MATCH(import_la_ons_code,INDIRECT(E$1&amp;"_row"),0),MATCH($A87,INDIRECT(E$1&amp;"_col"),0))</f>
        <v>#N/A</v>
      </c>
      <c r="F87" s="323" t="e">
        <f ca="1">INDEX(INDIRECT(F$1&amp;"_data"),MATCH(import_la_ons_code,INDIRECT(F$1&amp;"_row"),0),MATCH($A87,INDIRECT(F$1&amp;"_col"),0))</f>
        <v>#N/A</v>
      </c>
      <c r="G87" s="173">
        <f ca="1">INDEX(INDIRECT(LEFT($A87,SEARCH("-",$A87,1)-1)&amp;"_data"),MATCH(MID($A87, SEARCH("-",$A87) + 1, SEARCH("-",$A87,SEARCH("-",$A87)+1) - SEARCH("-",$A87) - 1),INDIRECT(LEFT($A87,SEARCH("-",$A87,1)-1)&amp;"_rows"),0),MATCH(RIGHT($A87,LEN($A87) - SEARCH("-", $A87, SEARCH("-", $A87) + 1)),INDIRECT(LEFT($A87,SEARCH("-",$A87,1)-1)&amp;"_Header"),0))</f>
        <v>0</v>
      </c>
      <c r="H87" s="140"/>
      <c r="I87" s="121"/>
      <c r="J87" s="121"/>
      <c r="K87" s="122"/>
      <c r="L87" s="121"/>
      <c r="M87" s="122"/>
      <c r="N87" s="122"/>
      <c r="O87" s="123"/>
    </row>
    <row r="88" spans="1:16" ht="65.099999999999994" customHeight="1">
      <c r="A88" s="254" t="s">
        <v>259</v>
      </c>
      <c r="B88" s="221" t="s">
        <v>259</v>
      </c>
      <c r="C88" s="352" t="s">
        <v>256</v>
      </c>
      <c r="D88" s="353"/>
      <c r="E88" s="353"/>
      <c r="F88" s="353"/>
      <c r="G88" s="354"/>
      <c r="H88" s="87"/>
      <c r="I88" s="124"/>
      <c r="J88" s="124"/>
      <c r="K88" s="124"/>
      <c r="L88" s="124"/>
      <c r="M88" s="124"/>
      <c r="N88" s="124"/>
      <c r="O88" s="125"/>
    </row>
    <row r="89" spans="1:16" ht="60" customHeight="1">
      <c r="A89" s="254" t="s">
        <v>320</v>
      </c>
      <c r="B89" s="221" t="s">
        <v>321</v>
      </c>
      <c r="C89" s="361"/>
      <c r="D89" s="362"/>
      <c r="E89" s="362"/>
      <c r="F89" s="362"/>
      <c r="G89" s="363"/>
      <c r="H89" s="292" t="e">
        <f ca="1">IF(AND($J89=TRUE,$K89=TRUE),"Return to form","")</f>
        <v>#N/A</v>
      </c>
      <c r="I89" s="124" t="e">
        <f ca="1">E87&lt;&gt;0</f>
        <v>#N/A</v>
      </c>
      <c r="J89" s="124" t="e">
        <f ca="1">G87&gt;=E87+D87</f>
        <v>#N/A</v>
      </c>
      <c r="K89" s="124" t="b">
        <f>ISTEXT(C89)</f>
        <v>0</v>
      </c>
      <c r="L89" s="124" t="e">
        <f ca="1">IF(AND(I89=TRUE,J89=TRUE),TRUE,FALSE)</f>
        <v>#N/A</v>
      </c>
      <c r="M89" s="124" t="e">
        <f ca="1">IF(AND(I89=TRUE,J89=TRUE,K89=TRUE),TRUE,FALSE)</f>
        <v>#N/A</v>
      </c>
      <c r="N89" s="124"/>
      <c r="O89" s="125"/>
    </row>
    <row r="90" spans="1:16" ht="30" customHeight="1">
      <c r="A90" s="254" t="s">
        <v>259</v>
      </c>
      <c r="B90" s="221" t="s">
        <v>259</v>
      </c>
      <c r="C90" s="352" t="s">
        <v>260</v>
      </c>
      <c r="D90" s="353"/>
      <c r="E90" s="353"/>
      <c r="F90" s="353"/>
      <c r="G90" s="354"/>
      <c r="H90" s="140"/>
      <c r="I90" s="124"/>
      <c r="J90" s="124"/>
      <c r="K90" s="124"/>
      <c r="L90" s="124"/>
      <c r="M90" s="124"/>
      <c r="N90" s="124"/>
      <c r="O90" s="125"/>
    </row>
    <row r="91" spans="1:16" ht="60" customHeight="1">
      <c r="A91" s="254" t="s">
        <v>322</v>
      </c>
      <c r="B91" s="221" t="s">
        <v>323</v>
      </c>
      <c r="C91" s="361"/>
      <c r="D91" s="362"/>
      <c r="E91" s="362"/>
      <c r="F91" s="362"/>
      <c r="G91" s="363"/>
      <c r="H91" s="292" t="e">
        <f ca="1">IF(AND($J91=TRUE,$K91=TRUE),"Return to form","")</f>
        <v>#N/A</v>
      </c>
      <c r="I91" s="124" t="e">
        <f ca="1">AND($G87&lt;=SUM($C87-$N91),$J89=FALSE)</f>
        <v>#N/A</v>
      </c>
      <c r="J91" s="124" t="e">
        <f ca="1">G87&lt;=(C87*O91)</f>
        <v>#N/A</v>
      </c>
      <c r="K91" s="124" t="b">
        <f>ISTEXT(C91)</f>
        <v>0</v>
      </c>
      <c r="L91" s="124" t="e">
        <f ca="1">IF(AND(I91=TRUE,J91=TRUE),TRUE,FALSE)</f>
        <v>#N/A</v>
      </c>
      <c r="M91" s="124" t="e">
        <f ca="1">IF(AND(I91=TRUE,J91=TRUE,K91=TRUE),TRUE,FALSE)</f>
        <v>#N/A</v>
      </c>
      <c r="N91" s="124">
        <v>5000</v>
      </c>
      <c r="O91" s="125">
        <v>0.4</v>
      </c>
      <c r="P91" s="267" t="s">
        <v>263</v>
      </c>
    </row>
    <row r="92" spans="1:16" ht="30" customHeight="1">
      <c r="A92" s="254" t="s">
        <v>259</v>
      </c>
      <c r="B92" s="221" t="s">
        <v>259</v>
      </c>
      <c r="C92" s="352" t="s">
        <v>264</v>
      </c>
      <c r="D92" s="353"/>
      <c r="E92" s="353"/>
      <c r="F92" s="353"/>
      <c r="G92" s="354"/>
      <c r="H92" s="140"/>
      <c r="I92" s="124"/>
      <c r="J92" s="124"/>
      <c r="K92" s="124"/>
      <c r="L92" s="124"/>
      <c r="M92" s="124"/>
      <c r="N92" s="124"/>
      <c r="O92" s="125"/>
      <c r="P92" s="267"/>
    </row>
    <row r="93" spans="1:16" ht="60" customHeight="1" thickBot="1">
      <c r="A93" s="254" t="s">
        <v>324</v>
      </c>
      <c r="B93" s="221" t="s">
        <v>325</v>
      </c>
      <c r="C93" s="355"/>
      <c r="D93" s="356"/>
      <c r="E93" s="356"/>
      <c r="F93" s="356"/>
      <c r="G93" s="357"/>
      <c r="H93" s="292" t="e">
        <f ca="1">IF(AND($J93=TRUE,$K93=TRUE),"Return to form","")</f>
        <v>#N/A</v>
      </c>
      <c r="I93" s="124" t="e">
        <f ca="1">OR(AND(F87&lt;&gt;0,ABS(G87-F87)&gt;=$N93),AND(F87=0,ABS(G87)&gt;=$N93))</f>
        <v>#N/A</v>
      </c>
      <c r="J93" s="124" t="e">
        <f ca="1">OR(G87&gt;=(F87*(1+O93)),G87&lt;=(F87*(1-O93)))</f>
        <v>#N/A</v>
      </c>
      <c r="K93" s="124" t="b">
        <f>ISTEXT(C93)</f>
        <v>0</v>
      </c>
      <c r="L93" s="124" t="e">
        <f ca="1">IF(AND(I93=TRUE,J93=TRUE),TRUE,FALSE)</f>
        <v>#N/A</v>
      </c>
      <c r="M93" s="124" t="e">
        <f ca="1">IF(AND(I93=TRUE,J93=TRUE,K93=TRUE),TRUE,FALSE)</f>
        <v>#N/A</v>
      </c>
      <c r="N93" s="124">
        <v>5000</v>
      </c>
      <c r="O93" s="125">
        <v>0.3</v>
      </c>
      <c r="P93" s="267" t="s">
        <v>267</v>
      </c>
    </row>
    <row r="94" spans="1:16" ht="15.95" thickBot="1">
      <c r="A94" s="254" t="s">
        <v>259</v>
      </c>
      <c r="B94" s="221" t="s">
        <v>259</v>
      </c>
      <c r="C94" s="96"/>
      <c r="D94" s="96"/>
      <c r="E94" s="96"/>
      <c r="F94" s="96"/>
      <c r="G94" s="96"/>
      <c r="H94" s="141"/>
      <c r="I94" s="114"/>
      <c r="J94" s="114"/>
      <c r="K94" s="114"/>
      <c r="L94" s="114"/>
      <c r="M94" s="114"/>
      <c r="N94" s="114"/>
      <c r="O94" s="117"/>
      <c r="P94" s="110"/>
    </row>
    <row r="95" spans="1:16">
      <c r="A95" s="254" t="s">
        <v>259</v>
      </c>
      <c r="B95" s="221" t="s">
        <v>259</v>
      </c>
      <c r="C95" s="271" t="s">
        <v>156</v>
      </c>
      <c r="D95" s="272"/>
      <c r="E95" s="170"/>
      <c r="F95" s="170"/>
      <c r="G95" s="171"/>
      <c r="H95" s="140"/>
      <c r="I95" s="114"/>
      <c r="J95" s="114"/>
      <c r="K95" s="114"/>
      <c r="L95" s="114"/>
      <c r="M95" s="114"/>
      <c r="N95" s="114"/>
      <c r="O95" s="118"/>
    </row>
    <row r="96" spans="1:16" ht="45" customHeight="1">
      <c r="A96" s="254" t="s">
        <v>259</v>
      </c>
      <c r="B96" s="221" t="s">
        <v>259</v>
      </c>
      <c r="C96" s="161" t="str">
        <f>C66</f>
        <v>COR 2223 Figure</v>
      </c>
      <c r="D96" s="190" t="str">
        <f>D66</f>
        <v>CPR3 Q3 2324 Figure</v>
      </c>
      <c r="E96" s="190" t="str">
        <f t="shared" ref="E96:F96" si="6">E66</f>
        <v>CPR Class Threshold</v>
      </c>
      <c r="F96" s="190" t="str">
        <f t="shared" si="6"/>
        <v>CER 2324 Figure</v>
      </c>
      <c r="G96" s="162" t="str">
        <f>G66</f>
        <v>CPR4 Q4 2324 Figure</v>
      </c>
      <c r="H96" s="140"/>
      <c r="I96" s="120"/>
      <c r="J96" s="120"/>
      <c r="K96" s="114"/>
      <c r="L96" s="120"/>
      <c r="M96" s="114"/>
      <c r="N96" s="114"/>
      <c r="O96" s="118"/>
    </row>
    <row r="97" spans="1:16">
      <c r="A97" s="255" t="s">
        <v>326</v>
      </c>
      <c r="B97" s="221" t="s">
        <v>259</v>
      </c>
      <c r="C97" s="319" t="e">
        <f ca="1">INDEX(INDIRECT(C$1&amp;"_data"),MATCH(import_la_ons_code,INDIRECT(C$1&amp;"_row"),0),MATCH($A97,INDIRECT(C$1&amp;"_col"),0))</f>
        <v>#N/A</v>
      </c>
      <c r="D97" s="317" t="e">
        <f ca="1">INDEX(INDIRECT(LEFT($A97,SEARCH("-",$A97,1)-1)&amp;"_data"),MATCH(MID($A97, SEARCH("-",$A97) + 1, SEARCH("-",$A97,SEARCH("-",$A97)+1) - SEARCH("-",$A97) - 1)&amp;"-q3",INDIRECT(LEFT($A97,SEARCH("-",$A97,1)-1)&amp;"_rows"),0),MATCH(RIGHT($A97,LEN($A97) - SEARCH("-", $A97, SEARCH("-", $A97) + 1)),INDIRECT(LEFT($A97,SEARCH("-",$A97,1)-1)&amp;"_Header"),0))</f>
        <v>#N/A</v>
      </c>
      <c r="E97" s="317" t="e">
        <f ca="1">INDEX(INDIRECT(E$1&amp;"_data"),MATCH(import_la_ons_code,INDIRECT(E$1&amp;"_row"),0),MATCH($A97,INDIRECT(E$1&amp;"_col"),0))</f>
        <v>#N/A</v>
      </c>
      <c r="F97" s="323" t="e">
        <f ca="1">INDEX(INDIRECT(F$1&amp;"_data"),MATCH(import_la_ons_code,INDIRECT(F$1&amp;"_row"),0),MATCH($A97,INDIRECT(F$1&amp;"_col"),0))</f>
        <v>#N/A</v>
      </c>
      <c r="G97" s="173">
        <f ca="1">INDEX(INDIRECT(LEFT($A97,SEARCH("-",$A97,1)-1)&amp;"_data"),MATCH(MID($A97, SEARCH("-",$A97) + 1, SEARCH("-",$A97,SEARCH("-",$A97)+1) - SEARCH("-",$A97) - 1),INDIRECT(LEFT($A97,SEARCH("-",$A97,1)-1)&amp;"_rows"),0),MATCH(RIGHT($A97,LEN($A97) - SEARCH("-", $A97, SEARCH("-", $A97) + 1)),INDIRECT(LEFT($A97,SEARCH("-",$A97,1)-1)&amp;"_Header"),0))</f>
        <v>0</v>
      </c>
      <c r="H97" s="140"/>
      <c r="I97" s="121"/>
      <c r="J97" s="121"/>
      <c r="K97" s="122"/>
      <c r="L97" s="121"/>
      <c r="M97" s="122"/>
      <c r="N97" s="122"/>
      <c r="O97" s="123"/>
    </row>
    <row r="98" spans="1:16" ht="65.099999999999994" customHeight="1">
      <c r="A98" s="254" t="s">
        <v>259</v>
      </c>
      <c r="B98" s="221" t="s">
        <v>259</v>
      </c>
      <c r="C98" s="352" t="s">
        <v>256</v>
      </c>
      <c r="D98" s="353"/>
      <c r="E98" s="353"/>
      <c r="F98" s="353"/>
      <c r="G98" s="354"/>
      <c r="H98" s="87"/>
      <c r="I98" s="124"/>
      <c r="J98" s="124"/>
      <c r="K98" s="124"/>
      <c r="L98" s="124"/>
      <c r="M98" s="124"/>
      <c r="N98" s="124"/>
      <c r="O98" s="125"/>
    </row>
    <row r="99" spans="1:16" ht="60" customHeight="1">
      <c r="A99" s="254" t="s">
        <v>327</v>
      </c>
      <c r="B99" s="221" t="s">
        <v>328</v>
      </c>
      <c r="C99" s="361"/>
      <c r="D99" s="362"/>
      <c r="E99" s="362"/>
      <c r="F99" s="362"/>
      <c r="G99" s="363"/>
      <c r="H99" s="292" t="e">
        <f ca="1">IF(AND($J99=TRUE,$K99=TRUE),"Return to form","")</f>
        <v>#N/A</v>
      </c>
      <c r="I99" s="124" t="e">
        <f ca="1">E97&lt;&gt;0</f>
        <v>#N/A</v>
      </c>
      <c r="J99" s="124" t="e">
        <f ca="1">G97&gt;=E97+D97</f>
        <v>#N/A</v>
      </c>
      <c r="K99" s="124" t="b">
        <f>ISTEXT(C99)</f>
        <v>0</v>
      </c>
      <c r="L99" s="124" t="e">
        <f ca="1">IF(AND(I99=TRUE,J99=TRUE),TRUE,FALSE)</f>
        <v>#N/A</v>
      </c>
      <c r="M99" s="124" t="e">
        <f ca="1">IF(AND(I99=TRUE,J99=TRUE,K99=TRUE),TRUE,FALSE)</f>
        <v>#N/A</v>
      </c>
      <c r="N99" s="124"/>
      <c r="O99" s="125"/>
    </row>
    <row r="100" spans="1:16" ht="30" customHeight="1">
      <c r="A100" s="254" t="s">
        <v>259</v>
      </c>
      <c r="B100" s="221" t="s">
        <v>259</v>
      </c>
      <c r="C100" s="352" t="s">
        <v>260</v>
      </c>
      <c r="D100" s="353"/>
      <c r="E100" s="353"/>
      <c r="F100" s="353"/>
      <c r="G100" s="354"/>
      <c r="H100" s="140"/>
      <c r="I100" s="124"/>
      <c r="J100" s="124"/>
      <c r="K100" s="124"/>
      <c r="L100" s="124"/>
      <c r="M100" s="124"/>
      <c r="N100" s="124"/>
      <c r="O100" s="125"/>
    </row>
    <row r="101" spans="1:16" ht="60" customHeight="1">
      <c r="A101" s="254" t="s">
        <v>329</v>
      </c>
      <c r="B101" s="221" t="s">
        <v>330</v>
      </c>
      <c r="C101" s="361"/>
      <c r="D101" s="362"/>
      <c r="E101" s="362"/>
      <c r="F101" s="362"/>
      <c r="G101" s="363"/>
      <c r="H101" s="292" t="e">
        <f ca="1">IF(AND($J101=TRUE,$K101=TRUE),"Return to form","")</f>
        <v>#N/A</v>
      </c>
      <c r="I101" s="124" t="e">
        <f ca="1">AND($G97&lt;=SUM($C97-$N101),$J99=FALSE)</f>
        <v>#N/A</v>
      </c>
      <c r="J101" s="124" t="e">
        <f ca="1">G97&lt;=(C97*O101)</f>
        <v>#N/A</v>
      </c>
      <c r="K101" s="124" t="b">
        <f>ISTEXT(C101)</f>
        <v>0</v>
      </c>
      <c r="L101" s="124" t="e">
        <f ca="1">IF(AND(I101=TRUE,J101=TRUE),TRUE,FALSE)</f>
        <v>#N/A</v>
      </c>
      <c r="M101" s="124" t="e">
        <f ca="1">IF(AND(I101=TRUE,J101=TRUE,K101=TRUE),TRUE,FALSE)</f>
        <v>#N/A</v>
      </c>
      <c r="N101" s="124">
        <v>5000</v>
      </c>
      <c r="O101" s="125">
        <v>0.4</v>
      </c>
      <c r="P101" s="267" t="s">
        <v>263</v>
      </c>
    </row>
    <row r="102" spans="1:16" ht="30" customHeight="1">
      <c r="A102" s="254" t="s">
        <v>259</v>
      </c>
      <c r="B102" s="221" t="s">
        <v>259</v>
      </c>
      <c r="C102" s="352" t="s">
        <v>264</v>
      </c>
      <c r="D102" s="353"/>
      <c r="E102" s="353"/>
      <c r="F102" s="353"/>
      <c r="G102" s="354"/>
      <c r="H102" s="140"/>
      <c r="I102" s="124"/>
      <c r="J102" s="124"/>
      <c r="K102" s="124"/>
      <c r="L102" s="124"/>
      <c r="M102" s="124"/>
      <c r="N102" s="124"/>
      <c r="O102" s="125"/>
      <c r="P102" s="267"/>
    </row>
    <row r="103" spans="1:16" ht="60" customHeight="1" thickBot="1">
      <c r="A103" s="254" t="s">
        <v>331</v>
      </c>
      <c r="B103" s="221" t="s">
        <v>332</v>
      </c>
      <c r="C103" s="355"/>
      <c r="D103" s="356"/>
      <c r="E103" s="356"/>
      <c r="F103" s="356"/>
      <c r="G103" s="357"/>
      <c r="H103" s="292" t="e">
        <f ca="1">IF(AND($J103=TRUE,$K103=TRUE),"Return to form","")</f>
        <v>#N/A</v>
      </c>
      <c r="I103" s="124" t="e">
        <f ca="1">OR(AND(F97&lt;&gt;0,ABS(G97-F97)&gt;=$N103),AND(F97=0,ABS(G97)&gt;=$N103))</f>
        <v>#N/A</v>
      </c>
      <c r="J103" s="124" t="e">
        <f ca="1">OR(G97&gt;=(F97*(1+O103)),G97&lt;=(F97*(1-O103)))</f>
        <v>#N/A</v>
      </c>
      <c r="K103" s="124" t="b">
        <f>ISTEXT(C103)</f>
        <v>0</v>
      </c>
      <c r="L103" s="124" t="e">
        <f ca="1">IF(AND(I103=TRUE,J103=TRUE),TRUE,FALSE)</f>
        <v>#N/A</v>
      </c>
      <c r="M103" s="124" t="e">
        <f ca="1">IF(AND(I103=TRUE,J103=TRUE,K103=TRUE),TRUE,FALSE)</f>
        <v>#N/A</v>
      </c>
      <c r="N103" s="124">
        <v>5000</v>
      </c>
      <c r="O103" s="125">
        <v>0.3</v>
      </c>
      <c r="P103" s="267" t="s">
        <v>267</v>
      </c>
    </row>
    <row r="104" spans="1:16" ht="15.95" thickBot="1">
      <c r="A104" s="254" t="s">
        <v>259</v>
      </c>
      <c r="B104" s="221" t="s">
        <v>259</v>
      </c>
      <c r="C104" s="96"/>
      <c r="D104" s="96"/>
      <c r="E104" s="96"/>
      <c r="F104" s="96"/>
      <c r="G104" s="96"/>
      <c r="H104" s="141"/>
      <c r="I104" s="114"/>
      <c r="J104" s="114"/>
      <c r="K104" s="114"/>
      <c r="L104" s="114"/>
      <c r="M104" s="114"/>
      <c r="N104" s="114"/>
      <c r="O104" s="117"/>
      <c r="P104" s="110"/>
    </row>
    <row r="105" spans="1:16">
      <c r="A105" s="254" t="s">
        <v>259</v>
      </c>
      <c r="B105" s="221" t="s">
        <v>259</v>
      </c>
      <c r="C105" s="271" t="s">
        <v>157</v>
      </c>
      <c r="D105" s="272"/>
      <c r="E105" s="170"/>
      <c r="F105" s="170"/>
      <c r="G105" s="171"/>
      <c r="H105" s="140"/>
      <c r="I105" s="114"/>
      <c r="J105" s="114"/>
      <c r="K105" s="114"/>
      <c r="L105" s="114"/>
      <c r="M105" s="114"/>
      <c r="N105" s="114"/>
      <c r="O105" s="118"/>
    </row>
    <row r="106" spans="1:16" ht="45" customHeight="1">
      <c r="A106" s="254" t="s">
        <v>259</v>
      </c>
      <c r="B106" s="221" t="s">
        <v>259</v>
      </c>
      <c r="C106" s="161" t="str">
        <f>C96</f>
        <v>COR 2223 Figure</v>
      </c>
      <c r="D106" s="190" t="str">
        <f>D96</f>
        <v>CPR3 Q3 2324 Figure</v>
      </c>
      <c r="E106" s="190" t="str">
        <f t="shared" ref="E106:F106" si="7">E96</f>
        <v>CPR Class Threshold</v>
      </c>
      <c r="F106" s="190" t="str">
        <f t="shared" si="7"/>
        <v>CER 2324 Figure</v>
      </c>
      <c r="G106" s="162" t="str">
        <f>G96</f>
        <v>CPR4 Q4 2324 Figure</v>
      </c>
      <c r="H106" s="140"/>
      <c r="I106" s="120"/>
      <c r="J106" s="120"/>
      <c r="K106" s="114"/>
      <c r="L106" s="120"/>
      <c r="M106" s="114"/>
      <c r="N106" s="114"/>
      <c r="O106" s="118"/>
    </row>
    <row r="107" spans="1:16">
      <c r="A107" s="255" t="s">
        <v>333</v>
      </c>
      <c r="B107" s="221" t="s">
        <v>259</v>
      </c>
      <c r="C107" s="319" t="e">
        <f ca="1">INDEX(INDIRECT(C$1&amp;"_data"),MATCH(import_la_ons_code,INDIRECT(C$1&amp;"_row"),0),MATCH($A107,INDIRECT(C$1&amp;"_col"),0))</f>
        <v>#N/A</v>
      </c>
      <c r="D107" s="317" t="e">
        <f ca="1">INDEX(INDIRECT(LEFT($A107,SEARCH("-",$A107,1)-1)&amp;"_data"),MATCH(MID($A107, SEARCH("-",$A107) + 1, SEARCH("-",$A107,SEARCH("-",$A107)+1) - SEARCH("-",$A107) - 1)&amp;"-q3",INDIRECT(LEFT($A107,SEARCH("-",$A107,1)-1)&amp;"_rows"),0),MATCH(RIGHT($A107,LEN($A107) - SEARCH("-", $A107, SEARCH("-", $A107) + 1)),INDIRECT(LEFT($A107,SEARCH("-",$A107,1)-1)&amp;"_Header"),0))</f>
        <v>#N/A</v>
      </c>
      <c r="E107" s="317" t="e">
        <f ca="1">INDEX(INDIRECT(E$1&amp;"_data"),MATCH(import_la_ons_code,INDIRECT(E$1&amp;"_row"),0),MATCH($A107,INDIRECT(E$1&amp;"_col"),0))</f>
        <v>#N/A</v>
      </c>
      <c r="F107" s="323" t="e">
        <f ca="1">INDEX(INDIRECT(F$1&amp;"_data"),MATCH(import_la_ons_code,INDIRECT(F$1&amp;"_row"),0),MATCH($A107,INDIRECT(F$1&amp;"_col"),0))</f>
        <v>#N/A</v>
      </c>
      <c r="G107" s="173">
        <f ca="1">INDEX(INDIRECT(LEFT($A107,SEARCH("-",$A107,1)-1)&amp;"_data"),MATCH(MID($A107, SEARCH("-",$A107) + 1, SEARCH("-",$A107,SEARCH("-",$A107)+1) - SEARCH("-",$A107) - 1),INDIRECT(LEFT($A107,SEARCH("-",$A107,1)-1)&amp;"_rows"),0),MATCH(RIGHT($A107,LEN($A107) - SEARCH("-", $A107, SEARCH("-", $A107) + 1)),INDIRECT(LEFT($A107,SEARCH("-",$A107,1)-1)&amp;"_Header"),0))</f>
        <v>0</v>
      </c>
      <c r="H107" s="140"/>
      <c r="I107" s="121"/>
      <c r="J107" s="121"/>
      <c r="K107" s="122"/>
      <c r="L107" s="121"/>
      <c r="M107" s="122"/>
      <c r="N107" s="122"/>
      <c r="O107" s="123"/>
    </row>
    <row r="108" spans="1:16" ht="65.099999999999994" customHeight="1">
      <c r="A108" s="254" t="s">
        <v>259</v>
      </c>
      <c r="B108" s="221" t="s">
        <v>259</v>
      </c>
      <c r="C108" s="352" t="s">
        <v>256</v>
      </c>
      <c r="D108" s="353"/>
      <c r="E108" s="353"/>
      <c r="F108" s="353"/>
      <c r="G108" s="354"/>
      <c r="H108" s="87"/>
      <c r="I108" s="124"/>
      <c r="J108" s="124"/>
      <c r="K108" s="124"/>
      <c r="L108" s="124"/>
      <c r="M108" s="124"/>
      <c r="N108" s="124"/>
      <c r="O108" s="125"/>
    </row>
    <row r="109" spans="1:16" ht="60" customHeight="1">
      <c r="A109" s="254" t="s">
        <v>334</v>
      </c>
      <c r="B109" s="221" t="s">
        <v>335</v>
      </c>
      <c r="C109" s="361"/>
      <c r="D109" s="362"/>
      <c r="E109" s="362"/>
      <c r="F109" s="362"/>
      <c r="G109" s="363"/>
      <c r="H109" s="292" t="e">
        <f ca="1">IF(AND($J109=TRUE,$K109=TRUE),"Return to form","")</f>
        <v>#N/A</v>
      </c>
      <c r="I109" s="124" t="e">
        <f ca="1">E107&lt;&gt;0</f>
        <v>#N/A</v>
      </c>
      <c r="J109" s="124" t="e">
        <f ca="1">G107&gt;=E107+D107</f>
        <v>#N/A</v>
      </c>
      <c r="K109" s="124" t="b">
        <f>ISTEXT(C109)</f>
        <v>0</v>
      </c>
      <c r="L109" s="124" t="e">
        <f ca="1">IF(AND(I109=TRUE,J109=TRUE),TRUE,FALSE)</f>
        <v>#N/A</v>
      </c>
      <c r="M109" s="124" t="e">
        <f ca="1">IF(AND(I109=TRUE,J109=TRUE,K109=TRUE),TRUE,FALSE)</f>
        <v>#N/A</v>
      </c>
      <c r="N109" s="124"/>
      <c r="O109" s="125"/>
    </row>
    <row r="110" spans="1:16" ht="30" customHeight="1">
      <c r="A110" s="254" t="s">
        <v>259</v>
      </c>
      <c r="B110" s="221" t="s">
        <v>259</v>
      </c>
      <c r="C110" s="352" t="s">
        <v>260</v>
      </c>
      <c r="D110" s="353"/>
      <c r="E110" s="353"/>
      <c r="F110" s="353"/>
      <c r="G110" s="354"/>
      <c r="H110" s="140"/>
      <c r="I110" s="124"/>
      <c r="J110" s="124"/>
      <c r="K110" s="124"/>
      <c r="L110" s="124"/>
      <c r="M110" s="124"/>
      <c r="N110" s="124"/>
      <c r="O110" s="125"/>
    </row>
    <row r="111" spans="1:16" ht="60" customHeight="1">
      <c r="A111" s="254" t="s">
        <v>336</v>
      </c>
      <c r="B111" s="221" t="s">
        <v>337</v>
      </c>
      <c r="C111" s="361"/>
      <c r="D111" s="362"/>
      <c r="E111" s="362"/>
      <c r="F111" s="362"/>
      <c r="G111" s="363"/>
      <c r="H111" s="292" t="e">
        <f ca="1">IF(AND($J111=TRUE,$K111=TRUE),"Return to form","")</f>
        <v>#N/A</v>
      </c>
      <c r="I111" s="124" t="e">
        <f ca="1">AND($G107&lt;=SUM($C107-$N111),$J109=FALSE)</f>
        <v>#N/A</v>
      </c>
      <c r="J111" s="124" t="e">
        <f ca="1">G107&lt;=(C107*O111)</f>
        <v>#N/A</v>
      </c>
      <c r="K111" s="124" t="b">
        <f>ISTEXT(C111)</f>
        <v>0</v>
      </c>
      <c r="L111" s="124" t="e">
        <f ca="1">IF(AND(I111=TRUE,J111=TRUE),TRUE,FALSE)</f>
        <v>#N/A</v>
      </c>
      <c r="M111" s="124" t="e">
        <f ca="1">IF(AND(I111=TRUE,J111=TRUE,K111=TRUE),TRUE,FALSE)</f>
        <v>#N/A</v>
      </c>
      <c r="N111" s="124">
        <v>5000</v>
      </c>
      <c r="O111" s="125">
        <v>0.4</v>
      </c>
      <c r="P111" s="267" t="s">
        <v>263</v>
      </c>
    </row>
    <row r="112" spans="1:16" ht="30" customHeight="1">
      <c r="A112" s="254" t="s">
        <v>259</v>
      </c>
      <c r="B112" s="221" t="s">
        <v>259</v>
      </c>
      <c r="C112" s="352" t="s">
        <v>264</v>
      </c>
      <c r="D112" s="353"/>
      <c r="E112" s="353"/>
      <c r="F112" s="353"/>
      <c r="G112" s="354"/>
      <c r="H112" s="140"/>
      <c r="I112" s="124"/>
      <c r="J112" s="124"/>
      <c r="K112" s="124"/>
      <c r="L112" s="124"/>
      <c r="M112" s="124"/>
      <c r="N112" s="124"/>
      <c r="O112" s="125"/>
      <c r="P112" s="267"/>
    </row>
    <row r="113" spans="1:16" ht="60" customHeight="1" thickBot="1">
      <c r="A113" s="254" t="s">
        <v>338</v>
      </c>
      <c r="B113" s="221" t="s">
        <v>339</v>
      </c>
      <c r="C113" s="355"/>
      <c r="D113" s="356"/>
      <c r="E113" s="356"/>
      <c r="F113" s="356"/>
      <c r="G113" s="357"/>
      <c r="H113" s="292" t="e">
        <f ca="1">IF(AND($J113=TRUE,$K113=TRUE),"Return to form","")</f>
        <v>#N/A</v>
      </c>
      <c r="I113" s="124" t="e">
        <f ca="1">OR(AND(F107&lt;&gt;0,ABS(G107-F107)&gt;=$N113),AND(F107=0,ABS(G107)&gt;=$N113))</f>
        <v>#N/A</v>
      </c>
      <c r="J113" s="124" t="e">
        <f ca="1">OR(G107&gt;=(F107*(1+O113)),G107&lt;=(F107*(1-O113)))</f>
        <v>#N/A</v>
      </c>
      <c r="K113" s="124" t="b">
        <f>ISTEXT(C113)</f>
        <v>0</v>
      </c>
      <c r="L113" s="124" t="e">
        <f ca="1">IF(AND(I113=TRUE,J113=TRUE),TRUE,FALSE)</f>
        <v>#N/A</v>
      </c>
      <c r="M113" s="124" t="e">
        <f ca="1">IF(AND(I113=TRUE,J113=TRUE,K113=TRUE),TRUE,FALSE)</f>
        <v>#N/A</v>
      </c>
      <c r="N113" s="124">
        <v>5000</v>
      </c>
      <c r="O113" s="125">
        <v>0.3</v>
      </c>
      <c r="P113" s="267" t="s">
        <v>267</v>
      </c>
    </row>
    <row r="114" spans="1:16" ht="15.95" thickBot="1">
      <c r="A114" s="254" t="s">
        <v>259</v>
      </c>
      <c r="B114" s="221" t="s">
        <v>259</v>
      </c>
      <c r="C114" s="96"/>
      <c r="D114" s="96"/>
      <c r="E114" s="96"/>
      <c r="F114" s="96"/>
      <c r="G114" s="96"/>
      <c r="H114" s="141"/>
      <c r="I114" s="114"/>
      <c r="J114" s="114"/>
      <c r="K114" s="114"/>
      <c r="L114" s="114"/>
      <c r="M114" s="114"/>
      <c r="N114" s="114"/>
      <c r="O114" s="117"/>
      <c r="P114" s="110"/>
    </row>
    <row r="115" spans="1:16">
      <c r="A115" s="254" t="s">
        <v>259</v>
      </c>
      <c r="B115" s="221" t="s">
        <v>259</v>
      </c>
      <c r="C115" s="271" t="s">
        <v>158</v>
      </c>
      <c r="D115" s="272"/>
      <c r="E115" s="170"/>
      <c r="F115" s="170"/>
      <c r="G115" s="171"/>
      <c r="H115" s="140"/>
      <c r="I115" s="114"/>
      <c r="J115" s="114"/>
      <c r="K115" s="114"/>
      <c r="L115" s="114"/>
      <c r="M115" s="114"/>
      <c r="N115" s="114"/>
      <c r="O115" s="118"/>
    </row>
    <row r="116" spans="1:16" ht="45" customHeight="1">
      <c r="A116" s="254" t="s">
        <v>259</v>
      </c>
      <c r="B116" s="221" t="s">
        <v>259</v>
      </c>
      <c r="C116" s="161" t="str">
        <f>C106</f>
        <v>COR 2223 Figure</v>
      </c>
      <c r="D116" s="190" t="str">
        <f>D106</f>
        <v>CPR3 Q3 2324 Figure</v>
      </c>
      <c r="E116" s="190" t="str">
        <f t="shared" ref="E116:F116" si="8">E106</f>
        <v>CPR Class Threshold</v>
      </c>
      <c r="F116" s="190" t="str">
        <f t="shared" si="8"/>
        <v>CER 2324 Figure</v>
      </c>
      <c r="G116" s="162" t="str">
        <f>G106</f>
        <v>CPR4 Q4 2324 Figure</v>
      </c>
      <c r="H116" s="140"/>
      <c r="I116" s="120"/>
      <c r="J116" s="120"/>
      <c r="K116" s="114"/>
      <c r="L116" s="120"/>
      <c r="M116" s="114"/>
      <c r="N116" s="114"/>
      <c r="O116" s="118"/>
    </row>
    <row r="117" spans="1:16">
      <c r="A117" s="255" t="s">
        <v>340</v>
      </c>
      <c r="B117" s="221" t="s">
        <v>259</v>
      </c>
      <c r="C117" s="319" t="e">
        <f ca="1">INDEX(INDIRECT(C$1&amp;"_data"),MATCH(import_la_ons_code,INDIRECT(C$1&amp;"_row"),0),MATCH($A117,INDIRECT(C$1&amp;"_col"),0))</f>
        <v>#N/A</v>
      </c>
      <c r="D117" s="317" t="e">
        <f ca="1">INDEX(INDIRECT(LEFT($A117,SEARCH("-",$A117,1)-1)&amp;"_data"),MATCH(MID($A117, SEARCH("-",$A117) + 1, SEARCH("-",$A117,SEARCH("-",$A117)+1) - SEARCH("-",$A117) - 1)&amp;"-q3",INDIRECT(LEFT($A117,SEARCH("-",$A117,1)-1)&amp;"_rows"),0),MATCH(RIGHT($A117,LEN($A117) - SEARCH("-", $A117, SEARCH("-", $A117) + 1)),INDIRECT(LEFT($A117,SEARCH("-",$A117,1)-1)&amp;"_Header"),0))</f>
        <v>#N/A</v>
      </c>
      <c r="E117" s="317" t="e">
        <f ca="1">INDEX(INDIRECT(E$1&amp;"_data"),MATCH(import_la_ons_code,INDIRECT(E$1&amp;"_row"),0),MATCH($A117,INDIRECT(E$1&amp;"_col"),0))</f>
        <v>#N/A</v>
      </c>
      <c r="F117" s="323" t="e">
        <f ca="1">INDEX(INDIRECT(F$1&amp;"_data"),MATCH(import_la_ons_code,INDIRECT(F$1&amp;"_row"),0),MATCH($A117,INDIRECT(F$1&amp;"_col"),0))</f>
        <v>#N/A</v>
      </c>
      <c r="G117" s="173">
        <f ca="1">INDEX(INDIRECT(LEFT($A117,SEARCH("-",$A117,1)-1)&amp;"_data"),MATCH(MID($A117, SEARCH("-",$A117) + 1, SEARCH("-",$A117,SEARCH("-",$A117)+1) - SEARCH("-",$A117) - 1),INDIRECT(LEFT($A117,SEARCH("-",$A117,1)-1)&amp;"_rows"),0),MATCH(RIGHT($A117,LEN($A117) - SEARCH("-", $A117, SEARCH("-", $A117) + 1)),INDIRECT(LEFT($A117,SEARCH("-",$A117,1)-1)&amp;"_Header"),0))</f>
        <v>0</v>
      </c>
      <c r="H117" s="140"/>
      <c r="I117" s="121"/>
      <c r="J117" s="121"/>
      <c r="K117" s="122"/>
      <c r="L117" s="121"/>
      <c r="M117" s="122"/>
      <c r="N117" s="122"/>
      <c r="O117" s="123"/>
    </row>
    <row r="118" spans="1:16" ht="65.099999999999994" customHeight="1">
      <c r="A118" s="254" t="s">
        <v>259</v>
      </c>
      <c r="B118" s="221" t="s">
        <v>259</v>
      </c>
      <c r="C118" s="352" t="s">
        <v>256</v>
      </c>
      <c r="D118" s="353"/>
      <c r="E118" s="353"/>
      <c r="F118" s="353"/>
      <c r="G118" s="354"/>
      <c r="H118" s="87"/>
      <c r="I118" s="124"/>
      <c r="J118" s="124"/>
      <c r="K118" s="124"/>
      <c r="L118" s="124"/>
      <c r="M118" s="124"/>
      <c r="N118" s="124"/>
      <c r="O118" s="125"/>
    </row>
    <row r="119" spans="1:16" ht="60" customHeight="1">
      <c r="A119" s="254" t="s">
        <v>341</v>
      </c>
      <c r="B119" s="221" t="s">
        <v>342</v>
      </c>
      <c r="C119" s="361"/>
      <c r="D119" s="362"/>
      <c r="E119" s="362"/>
      <c r="F119" s="362"/>
      <c r="G119" s="363"/>
      <c r="H119" s="292" t="e">
        <f ca="1">IF(AND($J119=TRUE,$K119=TRUE),"Return to form","")</f>
        <v>#N/A</v>
      </c>
      <c r="I119" s="124" t="e">
        <f ca="1">E117&lt;&gt;0</f>
        <v>#N/A</v>
      </c>
      <c r="J119" s="124" t="e">
        <f ca="1">G117&gt;=E117+D117</f>
        <v>#N/A</v>
      </c>
      <c r="K119" s="124" t="b">
        <f>ISTEXT(C119)</f>
        <v>0</v>
      </c>
      <c r="L119" s="124" t="e">
        <f ca="1">IF(AND(I119=TRUE,J119=TRUE),TRUE,FALSE)</f>
        <v>#N/A</v>
      </c>
      <c r="M119" s="124" t="e">
        <f ca="1">IF(AND(I119=TRUE,J119=TRUE,K119=TRUE),TRUE,FALSE)</f>
        <v>#N/A</v>
      </c>
      <c r="N119" s="124"/>
      <c r="O119" s="125"/>
    </row>
    <row r="120" spans="1:16" ht="30" customHeight="1">
      <c r="A120" s="254" t="s">
        <v>259</v>
      </c>
      <c r="B120" s="221" t="s">
        <v>259</v>
      </c>
      <c r="C120" s="352" t="s">
        <v>260</v>
      </c>
      <c r="D120" s="353"/>
      <c r="E120" s="353"/>
      <c r="F120" s="353"/>
      <c r="G120" s="354"/>
      <c r="H120" s="140"/>
      <c r="I120" s="124"/>
      <c r="J120" s="124"/>
      <c r="K120" s="124"/>
      <c r="L120" s="124"/>
      <c r="M120" s="124"/>
      <c r="N120" s="124"/>
      <c r="O120" s="125"/>
    </row>
    <row r="121" spans="1:16" ht="60" customHeight="1">
      <c r="A121" s="254" t="s">
        <v>343</v>
      </c>
      <c r="B121" s="221" t="s">
        <v>344</v>
      </c>
      <c r="C121" s="361"/>
      <c r="D121" s="362"/>
      <c r="E121" s="362"/>
      <c r="F121" s="362"/>
      <c r="G121" s="363"/>
      <c r="H121" s="292" t="e">
        <f ca="1">IF(AND($J121=TRUE,$K121=TRUE),"Return to form","")</f>
        <v>#N/A</v>
      </c>
      <c r="I121" s="124" t="e">
        <f ca="1">AND($G117&lt;=SUM($C117-$N121),$J119=FALSE)</f>
        <v>#N/A</v>
      </c>
      <c r="J121" s="124" t="e">
        <f ca="1">G117&lt;=(C117*O121)</f>
        <v>#N/A</v>
      </c>
      <c r="K121" s="124" t="b">
        <f>ISTEXT(C121)</f>
        <v>0</v>
      </c>
      <c r="L121" s="124" t="e">
        <f ca="1">IF(AND(I121=TRUE,J121=TRUE),TRUE,FALSE)</f>
        <v>#N/A</v>
      </c>
      <c r="M121" s="124" t="e">
        <f ca="1">IF(AND(I121=TRUE,J121=TRUE,K121=TRUE),TRUE,FALSE)</f>
        <v>#N/A</v>
      </c>
      <c r="N121" s="124">
        <v>5000</v>
      </c>
      <c r="O121" s="125">
        <v>0.4</v>
      </c>
      <c r="P121" s="267" t="s">
        <v>263</v>
      </c>
    </row>
    <row r="122" spans="1:16" ht="30" customHeight="1">
      <c r="A122" s="254" t="s">
        <v>259</v>
      </c>
      <c r="B122" s="221" t="s">
        <v>259</v>
      </c>
      <c r="C122" s="352" t="s">
        <v>264</v>
      </c>
      <c r="D122" s="353"/>
      <c r="E122" s="353"/>
      <c r="F122" s="353"/>
      <c r="G122" s="354"/>
      <c r="H122" s="140"/>
      <c r="I122" s="124"/>
      <c r="J122" s="124"/>
      <c r="K122" s="124"/>
      <c r="L122" s="124"/>
      <c r="M122" s="124"/>
      <c r="N122" s="124"/>
      <c r="O122" s="125"/>
      <c r="P122" s="267"/>
    </row>
    <row r="123" spans="1:16" ht="60" customHeight="1" thickBot="1">
      <c r="A123" s="254" t="s">
        <v>345</v>
      </c>
      <c r="B123" s="221" t="s">
        <v>346</v>
      </c>
      <c r="C123" s="355"/>
      <c r="D123" s="356"/>
      <c r="E123" s="356"/>
      <c r="F123" s="356"/>
      <c r="G123" s="357"/>
      <c r="H123" s="292" t="e">
        <f ca="1">IF(AND($J123=TRUE,$K123=TRUE),"Return to form","")</f>
        <v>#N/A</v>
      </c>
      <c r="I123" s="124" t="e">
        <f ca="1">OR(AND(F117&lt;&gt;0,ABS(G117-F117)&gt;=$N123),AND(F117=0,ABS(G117)&gt;=$N123))</f>
        <v>#N/A</v>
      </c>
      <c r="J123" s="124" t="e">
        <f ca="1">OR(G117&gt;=(F117*(1+O123)),G117&lt;=(F117*(1-O123)))</f>
        <v>#N/A</v>
      </c>
      <c r="K123" s="124" t="b">
        <f>ISTEXT(C123)</f>
        <v>0</v>
      </c>
      <c r="L123" s="124" t="e">
        <f ca="1">IF(AND(I123=TRUE,J123=TRUE),TRUE,FALSE)</f>
        <v>#N/A</v>
      </c>
      <c r="M123" s="124" t="e">
        <f ca="1">IF(AND(I123=TRUE,J123=TRUE,K123=TRUE),TRUE,FALSE)</f>
        <v>#N/A</v>
      </c>
      <c r="N123" s="124">
        <v>5000</v>
      </c>
      <c r="O123" s="125">
        <v>0.3</v>
      </c>
      <c r="P123" s="267" t="s">
        <v>267</v>
      </c>
    </row>
    <row r="124" spans="1:16" ht="15.95" thickBot="1">
      <c r="A124" s="254" t="s">
        <v>259</v>
      </c>
      <c r="B124" s="221" t="s">
        <v>259</v>
      </c>
      <c r="C124" s="96"/>
      <c r="D124" s="96"/>
      <c r="E124" s="96"/>
      <c r="F124" s="96"/>
      <c r="G124" s="96"/>
      <c r="H124" s="141"/>
      <c r="I124" s="114"/>
      <c r="J124" s="114"/>
      <c r="K124" s="114"/>
      <c r="L124" s="114"/>
      <c r="M124" s="114"/>
      <c r="N124" s="114"/>
      <c r="O124" s="117"/>
      <c r="P124" s="110"/>
    </row>
    <row r="125" spans="1:16">
      <c r="A125" s="254" t="s">
        <v>259</v>
      </c>
      <c r="B125" s="221" t="s">
        <v>259</v>
      </c>
      <c r="C125" s="271" t="s">
        <v>159</v>
      </c>
      <c r="D125" s="272"/>
      <c r="E125" s="170"/>
      <c r="F125" s="170"/>
      <c r="G125" s="171"/>
      <c r="H125" s="140"/>
      <c r="I125" s="114"/>
      <c r="J125" s="114"/>
      <c r="K125" s="114"/>
      <c r="L125" s="114"/>
      <c r="M125" s="114"/>
      <c r="N125" s="114"/>
      <c r="O125" s="118"/>
    </row>
    <row r="126" spans="1:16" ht="45" customHeight="1">
      <c r="A126" s="254" t="s">
        <v>259</v>
      </c>
      <c r="B126" s="221" t="s">
        <v>259</v>
      </c>
      <c r="C126" s="161" t="str">
        <f>C116</f>
        <v>COR 2223 Figure</v>
      </c>
      <c r="D126" s="190" t="str">
        <f>D116</f>
        <v>CPR3 Q3 2324 Figure</v>
      </c>
      <c r="E126" s="190" t="str">
        <f t="shared" ref="E126:F126" si="9">E116</f>
        <v>CPR Class Threshold</v>
      </c>
      <c r="F126" s="190" t="str">
        <f t="shared" si="9"/>
        <v>CER 2324 Figure</v>
      </c>
      <c r="G126" s="162" t="str">
        <f>G116</f>
        <v>CPR4 Q4 2324 Figure</v>
      </c>
      <c r="H126" s="140"/>
      <c r="I126" s="120"/>
      <c r="J126" s="120"/>
      <c r="K126" s="114"/>
      <c r="L126" s="120"/>
      <c r="M126" s="114"/>
      <c r="N126" s="114"/>
      <c r="O126" s="118"/>
    </row>
    <row r="127" spans="1:16">
      <c r="A127" s="255" t="s">
        <v>347</v>
      </c>
      <c r="B127" s="221" t="s">
        <v>259</v>
      </c>
      <c r="C127" s="319" t="e">
        <f ca="1">INDEX(INDIRECT(C$1&amp;"_data"),MATCH(import_la_ons_code,INDIRECT(C$1&amp;"_row"),0),MATCH($A127,INDIRECT(C$1&amp;"_col"),0))</f>
        <v>#N/A</v>
      </c>
      <c r="D127" s="317" t="e">
        <f ca="1">INDEX(INDIRECT(LEFT($A127,SEARCH("-",$A127,1)-1)&amp;"_data"),MATCH(MID($A127, SEARCH("-",$A127) + 1, SEARCH("-",$A127,SEARCH("-",$A127)+1) - SEARCH("-",$A127) - 1)&amp;"-q3",INDIRECT(LEFT($A127,SEARCH("-",$A127,1)-1)&amp;"_rows"),0),MATCH(RIGHT($A127,LEN($A127) - SEARCH("-", $A127, SEARCH("-", $A127) + 1)),INDIRECT(LEFT($A127,SEARCH("-",$A127,1)-1)&amp;"_Header"),0))</f>
        <v>#N/A</v>
      </c>
      <c r="E127" s="317" t="e">
        <f ca="1">INDEX(INDIRECT(E$1&amp;"_data"),MATCH(import_la_ons_code,INDIRECT(E$1&amp;"_row"),0),MATCH($A127,INDIRECT(E$1&amp;"_col"),0))</f>
        <v>#N/A</v>
      </c>
      <c r="F127" s="323" t="e">
        <f ca="1">INDEX(INDIRECT(F$1&amp;"_data"),MATCH(import_la_ons_code,INDIRECT(F$1&amp;"_row"),0),MATCH($A127,INDIRECT(F$1&amp;"_col"),0))</f>
        <v>#N/A</v>
      </c>
      <c r="G127" s="173">
        <f ca="1">INDEX(INDIRECT(LEFT($A127,SEARCH("-",$A127,1)-1)&amp;"_data"),MATCH(MID($A127, SEARCH("-",$A127) + 1, SEARCH("-",$A127,SEARCH("-",$A127)+1) - SEARCH("-",$A127) - 1),INDIRECT(LEFT($A127,SEARCH("-",$A127,1)-1)&amp;"_rows"),0),MATCH(RIGHT($A127,LEN($A127) - SEARCH("-", $A127, SEARCH("-", $A127) + 1)),INDIRECT(LEFT($A127,SEARCH("-",$A127,1)-1)&amp;"_Header"),0))</f>
        <v>0</v>
      </c>
      <c r="H127" s="140"/>
      <c r="I127" s="121"/>
      <c r="J127" s="121"/>
      <c r="K127" s="122"/>
      <c r="L127" s="121"/>
      <c r="M127" s="122"/>
      <c r="N127" s="122"/>
      <c r="O127" s="123"/>
    </row>
    <row r="128" spans="1:16" ht="65.099999999999994" customHeight="1">
      <c r="A128" s="254" t="s">
        <v>259</v>
      </c>
      <c r="B128" s="221" t="s">
        <v>259</v>
      </c>
      <c r="C128" s="352" t="s">
        <v>256</v>
      </c>
      <c r="D128" s="353"/>
      <c r="E128" s="353"/>
      <c r="F128" s="353"/>
      <c r="G128" s="354"/>
      <c r="H128" s="87"/>
      <c r="I128" s="124"/>
      <c r="J128" s="124"/>
      <c r="K128" s="124"/>
      <c r="L128" s="124"/>
      <c r="M128" s="124"/>
      <c r="N128" s="124"/>
      <c r="O128" s="125"/>
    </row>
    <row r="129" spans="1:16" ht="60" customHeight="1">
      <c r="A129" s="254" t="s">
        <v>348</v>
      </c>
      <c r="B129" s="221" t="s">
        <v>349</v>
      </c>
      <c r="C129" s="361"/>
      <c r="D129" s="362"/>
      <c r="E129" s="362"/>
      <c r="F129" s="362"/>
      <c r="G129" s="363"/>
      <c r="H129" s="292" t="e">
        <f ca="1">IF(AND($J129=TRUE,$K129=TRUE),"Return to form","")</f>
        <v>#N/A</v>
      </c>
      <c r="I129" s="124" t="e">
        <f ca="1">E127&lt;&gt;0</f>
        <v>#N/A</v>
      </c>
      <c r="J129" s="124" t="e">
        <f ca="1">G127&gt;=E127+D127</f>
        <v>#N/A</v>
      </c>
      <c r="K129" s="124" t="b">
        <f>ISTEXT(C129)</f>
        <v>0</v>
      </c>
      <c r="L129" s="124" t="e">
        <f ca="1">IF(AND(I129=TRUE,J129=TRUE),TRUE,FALSE)</f>
        <v>#N/A</v>
      </c>
      <c r="M129" s="124" t="e">
        <f ca="1">IF(AND(I129=TRUE,J129=TRUE,K129=TRUE),TRUE,FALSE)</f>
        <v>#N/A</v>
      </c>
      <c r="N129" s="124"/>
      <c r="O129" s="125"/>
    </row>
    <row r="130" spans="1:16" ht="30" customHeight="1">
      <c r="A130" s="254" t="s">
        <v>259</v>
      </c>
      <c r="B130" s="221" t="s">
        <v>259</v>
      </c>
      <c r="C130" s="352" t="s">
        <v>260</v>
      </c>
      <c r="D130" s="353"/>
      <c r="E130" s="353"/>
      <c r="F130" s="353"/>
      <c r="G130" s="354"/>
      <c r="H130" s="140"/>
      <c r="I130" s="124"/>
      <c r="J130" s="124"/>
      <c r="K130" s="124"/>
      <c r="L130" s="124"/>
      <c r="M130" s="124"/>
      <c r="N130" s="124"/>
      <c r="O130" s="125"/>
    </row>
    <row r="131" spans="1:16" ht="60" customHeight="1">
      <c r="A131" s="254" t="s">
        <v>350</v>
      </c>
      <c r="B131" s="221" t="s">
        <v>351</v>
      </c>
      <c r="C131" s="361"/>
      <c r="D131" s="362"/>
      <c r="E131" s="362"/>
      <c r="F131" s="362"/>
      <c r="G131" s="363"/>
      <c r="H131" s="292" t="e">
        <f ca="1">IF(AND($J131=TRUE,$K131=TRUE),"Return to form","")</f>
        <v>#N/A</v>
      </c>
      <c r="I131" s="124" t="e">
        <f ca="1">AND($G127&lt;=SUM($C127-$N131),$J129=FALSE)</f>
        <v>#N/A</v>
      </c>
      <c r="J131" s="124" t="e">
        <f ca="1">G127&lt;=(C127*O131)</f>
        <v>#N/A</v>
      </c>
      <c r="K131" s="124" t="b">
        <f>ISTEXT(C131)</f>
        <v>0</v>
      </c>
      <c r="L131" s="124" t="e">
        <f ca="1">IF(AND(I131=TRUE,J131=TRUE),TRUE,FALSE)</f>
        <v>#N/A</v>
      </c>
      <c r="M131" s="124" t="e">
        <f ca="1">IF(AND(I131=TRUE,J131=TRUE,K131=TRUE),TRUE,FALSE)</f>
        <v>#N/A</v>
      </c>
      <c r="N131" s="124">
        <v>5000</v>
      </c>
      <c r="O131" s="125">
        <v>0.4</v>
      </c>
      <c r="P131" s="267" t="s">
        <v>263</v>
      </c>
    </row>
    <row r="132" spans="1:16" ht="30" customHeight="1">
      <c r="A132" s="254" t="s">
        <v>259</v>
      </c>
      <c r="B132" s="221" t="s">
        <v>259</v>
      </c>
      <c r="C132" s="352" t="s">
        <v>264</v>
      </c>
      <c r="D132" s="353"/>
      <c r="E132" s="353"/>
      <c r="F132" s="353"/>
      <c r="G132" s="354"/>
      <c r="H132" s="140"/>
      <c r="I132" s="124"/>
      <c r="J132" s="124"/>
      <c r="K132" s="124"/>
      <c r="L132" s="124"/>
      <c r="M132" s="124"/>
      <c r="N132" s="124"/>
      <c r="O132" s="125"/>
      <c r="P132" s="267"/>
    </row>
    <row r="133" spans="1:16" ht="60" customHeight="1" thickBot="1">
      <c r="A133" s="254" t="s">
        <v>352</v>
      </c>
      <c r="B133" s="221" t="s">
        <v>353</v>
      </c>
      <c r="C133" s="355"/>
      <c r="D133" s="356"/>
      <c r="E133" s="356"/>
      <c r="F133" s="356"/>
      <c r="G133" s="357"/>
      <c r="H133" s="292" t="e">
        <f ca="1">IF(AND($J133=TRUE,$K133=TRUE),"Return to form","")</f>
        <v>#N/A</v>
      </c>
      <c r="I133" s="124" t="e">
        <f ca="1">OR(AND(F127&lt;&gt;0,ABS(G127-F127)&gt;=$N133),AND(F127=0,ABS(G127)&gt;=$N133))</f>
        <v>#N/A</v>
      </c>
      <c r="J133" s="124" t="e">
        <f ca="1">OR(G127&gt;=(F127*(1+O133)),G127&lt;=(F127*(1-O133)))</f>
        <v>#N/A</v>
      </c>
      <c r="K133" s="124" t="b">
        <f>ISTEXT(C133)</f>
        <v>0</v>
      </c>
      <c r="L133" s="124" t="e">
        <f ca="1">IF(AND(I133=TRUE,J133=TRUE),TRUE,FALSE)</f>
        <v>#N/A</v>
      </c>
      <c r="M133" s="124" t="e">
        <f ca="1">IF(AND(I133=TRUE,J133=TRUE,K133=TRUE),TRUE,FALSE)</f>
        <v>#N/A</v>
      </c>
      <c r="N133" s="124">
        <v>5000</v>
      </c>
      <c r="O133" s="125">
        <v>0.3</v>
      </c>
      <c r="P133" s="267" t="s">
        <v>267</v>
      </c>
    </row>
    <row r="134" spans="1:16">
      <c r="A134" s="159" t="s">
        <v>259</v>
      </c>
      <c r="B134" s="221" t="s">
        <v>259</v>
      </c>
      <c r="C134" s="96"/>
      <c r="D134" s="96"/>
      <c r="E134" s="96"/>
      <c r="F134" s="96"/>
      <c r="G134" s="96"/>
      <c r="H134" s="141"/>
      <c r="I134" s="114"/>
      <c r="J134" s="114"/>
      <c r="K134" s="114"/>
      <c r="L134" s="114"/>
      <c r="M134" s="114"/>
      <c r="N134" s="114"/>
      <c r="O134" s="118"/>
    </row>
  </sheetData>
  <sheetProtection sheet="1" objects="1" scenarios="1"/>
  <autoFilter ref="A1:O134" xr:uid="{00000000-0009-0000-0000-000009000000}"/>
  <mergeCells count="79">
    <mergeCell ref="C128:G128"/>
    <mergeCell ref="C123:G123"/>
    <mergeCell ref="C122:G122"/>
    <mergeCell ref="C121:G121"/>
    <mergeCell ref="C120:G120"/>
    <mergeCell ref="C133:G133"/>
    <mergeCell ref="C132:G132"/>
    <mergeCell ref="C131:G131"/>
    <mergeCell ref="C130:G130"/>
    <mergeCell ref="C129:G129"/>
    <mergeCell ref="C93:G93"/>
    <mergeCell ref="C92:G92"/>
    <mergeCell ref="C119:G119"/>
    <mergeCell ref="C118:G118"/>
    <mergeCell ref="C113:G113"/>
    <mergeCell ref="C112:G112"/>
    <mergeCell ref="C102:G102"/>
    <mergeCell ref="C101:G101"/>
    <mergeCell ref="C100:G100"/>
    <mergeCell ref="C99:G99"/>
    <mergeCell ref="C98:G98"/>
    <mergeCell ref="C111:G111"/>
    <mergeCell ref="C110:G110"/>
    <mergeCell ref="C109:G109"/>
    <mergeCell ref="C108:G108"/>
    <mergeCell ref="C103:G103"/>
    <mergeCell ref="C91:G91"/>
    <mergeCell ref="C90:G90"/>
    <mergeCell ref="C59:G59"/>
    <mergeCell ref="C58:G58"/>
    <mergeCell ref="C53:G53"/>
    <mergeCell ref="C89:G89"/>
    <mergeCell ref="C88:G88"/>
    <mergeCell ref="C83:G83"/>
    <mergeCell ref="C82:G82"/>
    <mergeCell ref="C52:G52"/>
    <mergeCell ref="C81:G81"/>
    <mergeCell ref="C80:G80"/>
    <mergeCell ref="C79:G79"/>
    <mergeCell ref="C78:G78"/>
    <mergeCell ref="C73:G73"/>
    <mergeCell ref="C72:G72"/>
    <mergeCell ref="C71:G71"/>
    <mergeCell ref="C70:G70"/>
    <mergeCell ref="C69:G69"/>
    <mergeCell ref="C68:G68"/>
    <mergeCell ref="C63:G63"/>
    <mergeCell ref="C62:G62"/>
    <mergeCell ref="C61:G61"/>
    <mergeCell ref="C60:G60"/>
    <mergeCell ref="C33:G33"/>
    <mergeCell ref="C32:G32"/>
    <mergeCell ref="C31:G31"/>
    <mergeCell ref="C30:G30"/>
    <mergeCell ref="C29:G29"/>
    <mergeCell ref="C42:G42"/>
    <mergeCell ref="C41:G41"/>
    <mergeCell ref="C40:G40"/>
    <mergeCell ref="C39:G39"/>
    <mergeCell ref="C38:G38"/>
    <mergeCell ref="C51:G51"/>
    <mergeCell ref="C50:G50"/>
    <mergeCell ref="C49:G49"/>
    <mergeCell ref="C48:G48"/>
    <mergeCell ref="C43:G43"/>
    <mergeCell ref="C28:G28"/>
    <mergeCell ref="C23:G23"/>
    <mergeCell ref="C2:G2"/>
    <mergeCell ref="C21:G21"/>
    <mergeCell ref="C20:G20"/>
    <mergeCell ref="C19:G19"/>
    <mergeCell ref="C18:G18"/>
    <mergeCell ref="C8:G8"/>
    <mergeCell ref="C9:G9"/>
    <mergeCell ref="C13:G13"/>
    <mergeCell ref="C12:G12"/>
    <mergeCell ref="C11:G11"/>
    <mergeCell ref="C10:G10"/>
    <mergeCell ref="C22:G22"/>
  </mergeCells>
  <conditionalFormatting sqref="C9:D9 C13:D13">
    <cfRule type="expression" dxfId="128" priority="2615">
      <formula>$M9=TRUE</formula>
    </cfRule>
    <cfRule type="expression" dxfId="127" priority="3048">
      <formula>$L9=TRUE</formula>
    </cfRule>
  </conditionalFormatting>
  <conditionalFormatting sqref="C11:D11">
    <cfRule type="expression" dxfId="126" priority="2613">
      <formula>$M11=TRUE</formula>
    </cfRule>
    <cfRule type="expression" dxfId="125" priority="2614">
      <formula>$L11=TRUE</formula>
    </cfRule>
  </conditionalFormatting>
  <conditionalFormatting sqref="C19:D19">
    <cfRule type="expression" dxfId="124" priority="725">
      <formula>$M19=TRUE</formula>
    </cfRule>
    <cfRule type="expression" dxfId="123" priority="726">
      <formula>$L19=TRUE</formula>
    </cfRule>
  </conditionalFormatting>
  <conditionalFormatting sqref="C21:D21">
    <cfRule type="expression" dxfId="122" priority="723">
      <formula>$M21=TRUE</formula>
    </cfRule>
    <cfRule type="expression" dxfId="121" priority="724">
      <formula>$L21=TRUE</formula>
    </cfRule>
  </conditionalFormatting>
  <conditionalFormatting sqref="C23:D23">
    <cfRule type="expression" dxfId="120" priority="721">
      <formula>$M23=TRUE</formula>
    </cfRule>
    <cfRule type="expression" dxfId="119" priority="722">
      <formula>$L23=TRUE</formula>
    </cfRule>
  </conditionalFormatting>
  <conditionalFormatting sqref="C29:D29">
    <cfRule type="expression" dxfId="118" priority="695">
      <formula>$M29=TRUE</formula>
    </cfRule>
    <cfRule type="expression" dxfId="117" priority="696">
      <formula>$L29=TRUE</formula>
    </cfRule>
  </conditionalFormatting>
  <conditionalFormatting sqref="C31:D31">
    <cfRule type="expression" dxfId="116" priority="693">
      <formula>$M31=TRUE</formula>
    </cfRule>
    <cfRule type="expression" dxfId="115" priority="694">
      <formula>$L31=TRUE</formula>
    </cfRule>
  </conditionalFormatting>
  <conditionalFormatting sqref="C33:D33">
    <cfRule type="expression" dxfId="114" priority="691">
      <formula>$M33=TRUE</formula>
    </cfRule>
    <cfRule type="expression" dxfId="113" priority="692">
      <formula>$L33=TRUE</formula>
    </cfRule>
  </conditionalFormatting>
  <conditionalFormatting sqref="C39:D39">
    <cfRule type="expression" dxfId="112" priority="689">
      <formula>$M39=TRUE</formula>
    </cfRule>
    <cfRule type="expression" dxfId="111" priority="690">
      <formula>$L39=TRUE</formula>
    </cfRule>
  </conditionalFormatting>
  <conditionalFormatting sqref="C41:D41">
    <cfRule type="expression" dxfId="110" priority="687">
      <formula>$M41=TRUE</formula>
    </cfRule>
    <cfRule type="expression" dxfId="109" priority="688">
      <formula>$L41=TRUE</formula>
    </cfRule>
  </conditionalFormatting>
  <conditionalFormatting sqref="C43:D43">
    <cfRule type="expression" dxfId="108" priority="685">
      <formula>$M43=TRUE</formula>
    </cfRule>
    <cfRule type="expression" dxfId="107" priority="686">
      <formula>$L43=TRUE</formula>
    </cfRule>
  </conditionalFormatting>
  <conditionalFormatting sqref="C49:D49">
    <cfRule type="expression" dxfId="106" priority="683">
      <formula>$M49=TRUE</formula>
    </cfRule>
    <cfRule type="expression" dxfId="105" priority="684">
      <formula>$L49=TRUE</formula>
    </cfRule>
  </conditionalFormatting>
  <conditionalFormatting sqref="C51:D51">
    <cfRule type="expression" dxfId="104" priority="681">
      <formula>$M51=TRUE</formula>
    </cfRule>
    <cfRule type="expression" dxfId="103" priority="682">
      <formula>$L51=TRUE</formula>
    </cfRule>
  </conditionalFormatting>
  <conditionalFormatting sqref="C53:D53">
    <cfRule type="expression" dxfId="102" priority="679">
      <formula>$M53=TRUE</formula>
    </cfRule>
    <cfRule type="expression" dxfId="101" priority="680">
      <formula>$L53=TRUE</formula>
    </cfRule>
  </conditionalFormatting>
  <conditionalFormatting sqref="C59:D59">
    <cfRule type="expression" dxfId="100" priority="677">
      <formula>$M59=TRUE</formula>
    </cfRule>
    <cfRule type="expression" dxfId="99" priority="678">
      <formula>$L59=TRUE</formula>
    </cfRule>
  </conditionalFormatting>
  <conditionalFormatting sqref="C61:D61">
    <cfRule type="expression" dxfId="98" priority="675">
      <formula>$M61=TRUE</formula>
    </cfRule>
    <cfRule type="expression" dxfId="97" priority="676">
      <formula>$L61=TRUE</formula>
    </cfRule>
  </conditionalFormatting>
  <conditionalFormatting sqref="C63:D63">
    <cfRule type="expression" dxfId="96" priority="673">
      <formula>$M63=TRUE</formula>
    </cfRule>
    <cfRule type="expression" dxfId="95" priority="674">
      <formula>$L63=TRUE</formula>
    </cfRule>
  </conditionalFormatting>
  <conditionalFormatting sqref="C69:D69">
    <cfRule type="expression" dxfId="94" priority="671">
      <formula>$M69=TRUE</formula>
    </cfRule>
    <cfRule type="expression" dxfId="93" priority="672">
      <formula>$L69=TRUE</formula>
    </cfRule>
  </conditionalFormatting>
  <conditionalFormatting sqref="C71:D71">
    <cfRule type="expression" dxfId="92" priority="669">
      <formula>$M71=TRUE</formula>
    </cfRule>
    <cfRule type="expression" dxfId="91" priority="670">
      <formula>$L71=TRUE</formula>
    </cfRule>
  </conditionalFormatting>
  <conditionalFormatting sqref="C73:D73">
    <cfRule type="expression" dxfId="90" priority="667">
      <formula>$M73=TRUE</formula>
    </cfRule>
    <cfRule type="expression" dxfId="89" priority="668">
      <formula>$L73=TRUE</formula>
    </cfRule>
  </conditionalFormatting>
  <conditionalFormatting sqref="C79:D79">
    <cfRule type="expression" dxfId="88" priority="665">
      <formula>$M79=TRUE</formula>
    </cfRule>
    <cfRule type="expression" dxfId="87" priority="666">
      <formula>$L79=TRUE</formula>
    </cfRule>
  </conditionalFormatting>
  <conditionalFormatting sqref="C81:D81">
    <cfRule type="expression" dxfId="86" priority="663">
      <formula>$M81=TRUE</formula>
    </cfRule>
    <cfRule type="expression" dxfId="85" priority="664">
      <formula>$L81=TRUE</formula>
    </cfRule>
  </conditionalFormatting>
  <conditionalFormatting sqref="C83:D83">
    <cfRule type="expression" dxfId="84" priority="661">
      <formula>$M83=TRUE</formula>
    </cfRule>
    <cfRule type="expression" dxfId="83" priority="662">
      <formula>$L83=TRUE</formula>
    </cfRule>
  </conditionalFormatting>
  <conditionalFormatting sqref="C89:D89">
    <cfRule type="expression" dxfId="82" priority="659">
      <formula>$M89=TRUE</formula>
    </cfRule>
    <cfRule type="expression" dxfId="81" priority="660">
      <formula>$L89=TRUE</formula>
    </cfRule>
  </conditionalFormatting>
  <conditionalFormatting sqref="C91:D91">
    <cfRule type="expression" dxfId="80" priority="657">
      <formula>$M91=TRUE</formula>
    </cfRule>
    <cfRule type="expression" dxfId="79" priority="658">
      <formula>$L91=TRUE</formula>
    </cfRule>
  </conditionalFormatting>
  <conditionalFormatting sqref="C93:D93">
    <cfRule type="expression" dxfId="78" priority="655">
      <formula>$M93=TRUE</formula>
    </cfRule>
    <cfRule type="expression" dxfId="77" priority="656">
      <formula>$L93=TRUE</formula>
    </cfRule>
  </conditionalFormatting>
  <conditionalFormatting sqref="C99:D99">
    <cfRule type="expression" dxfId="76" priority="653">
      <formula>$M99=TRUE</formula>
    </cfRule>
    <cfRule type="expression" dxfId="75" priority="654">
      <formula>$L99=TRUE</formula>
    </cfRule>
  </conditionalFormatting>
  <conditionalFormatting sqref="C101:D101">
    <cfRule type="expression" dxfId="74" priority="651">
      <formula>$M101=TRUE</formula>
    </cfRule>
    <cfRule type="expression" dxfId="73" priority="652">
      <formula>$L101=TRUE</formula>
    </cfRule>
  </conditionalFormatting>
  <conditionalFormatting sqref="C103:D103">
    <cfRule type="expression" dxfId="72" priority="649">
      <formula>$M103=TRUE</formula>
    </cfRule>
    <cfRule type="expression" dxfId="71" priority="650">
      <formula>$L103=TRUE</formula>
    </cfRule>
  </conditionalFormatting>
  <conditionalFormatting sqref="C109:D109">
    <cfRule type="expression" dxfId="70" priority="647">
      <formula>$M109=TRUE</formula>
    </cfRule>
    <cfRule type="expression" dxfId="69" priority="648">
      <formula>$L109=TRUE</formula>
    </cfRule>
  </conditionalFormatting>
  <conditionalFormatting sqref="C111:D111">
    <cfRule type="expression" dxfId="68" priority="645">
      <formula>$M111=TRUE</formula>
    </cfRule>
    <cfRule type="expression" dxfId="67" priority="646">
      <formula>$L111=TRUE</formula>
    </cfRule>
  </conditionalFormatting>
  <conditionalFormatting sqref="C113:D113">
    <cfRule type="expression" dxfId="66" priority="643">
      <formula>$M113=TRUE</formula>
    </cfRule>
    <cfRule type="expression" dxfId="65" priority="644">
      <formula>$L113=TRUE</formula>
    </cfRule>
  </conditionalFormatting>
  <conditionalFormatting sqref="C119:D119">
    <cfRule type="expression" dxfId="64" priority="641">
      <formula>$M119=TRUE</formula>
    </cfRule>
    <cfRule type="expression" dxfId="63" priority="642">
      <formula>$L119=TRUE</formula>
    </cfRule>
  </conditionalFormatting>
  <conditionalFormatting sqref="C121:D121">
    <cfRule type="expression" dxfId="62" priority="639">
      <formula>$M121=TRUE</formula>
    </cfRule>
    <cfRule type="expression" dxfId="61" priority="640">
      <formula>$L121=TRUE</formula>
    </cfRule>
  </conditionalFormatting>
  <conditionalFormatting sqref="C123:D123">
    <cfRule type="expression" dxfId="60" priority="637">
      <formula>$M123=TRUE</formula>
    </cfRule>
    <cfRule type="expression" dxfId="59" priority="638">
      <formula>$L123=TRUE</formula>
    </cfRule>
  </conditionalFormatting>
  <conditionalFormatting sqref="C129:D129">
    <cfRule type="expression" dxfId="58" priority="635">
      <formula>$M129=TRUE</formula>
    </cfRule>
    <cfRule type="expression" dxfId="57" priority="636">
      <formula>$L129=TRUE</formula>
    </cfRule>
  </conditionalFormatting>
  <conditionalFormatting sqref="C131:D131">
    <cfRule type="expression" dxfId="56" priority="633">
      <formula>$M131=TRUE</formula>
    </cfRule>
    <cfRule type="expression" dxfId="55" priority="634">
      <formula>$L131=TRUE</formula>
    </cfRule>
  </conditionalFormatting>
  <conditionalFormatting sqref="C133:D133">
    <cfRule type="expression" dxfId="54" priority="631">
      <formula>$M133=TRUE</formula>
    </cfRule>
    <cfRule type="expression" dxfId="53" priority="632">
      <formula>$L133=TRUE</formula>
    </cfRule>
  </conditionalFormatting>
  <hyperlinks>
    <hyperlink ref="H9" location="'E&amp;R1'!F22" display="'E&amp;R1'!F22" xr:uid="{00000000-0004-0000-0900-000000000000}"/>
    <hyperlink ref="H19" location="'E&amp;R1'!G22" display="'E&amp;R1'!G22" xr:uid="{00000000-0004-0000-0900-000003000000}"/>
    <hyperlink ref="H29" location="'E&amp;R1'!H22" display="'E&amp;R1'!H22" xr:uid="{00000000-0004-0000-0900-000006000000}"/>
    <hyperlink ref="H39" location="'E&amp;R1'!I22" display="'E&amp;R1'!I22" xr:uid="{00000000-0004-0000-0900-000009000000}"/>
    <hyperlink ref="H49" location="'E&amp;R1'!K22" display="'E&amp;R1'!K22" xr:uid="{00000000-0004-0000-0900-00000C000000}"/>
    <hyperlink ref="H59" location="'E&amp;R1'!P22" display="'E&amp;R1'!P22" xr:uid="{00000000-0004-0000-0900-00000F000000}"/>
    <hyperlink ref="H69" location="'E&amp;R1'!U22" display="'E&amp;R1'!U22" xr:uid="{00000000-0004-0000-0900-000012000000}"/>
    <hyperlink ref="H79" location="'E&amp;R1'!A22" display="'E&amp;R1'!A22" xr:uid="{00000000-0004-0000-0900-000015000000}"/>
    <hyperlink ref="H89" location="'E&amp;R1'!AB22" display="'E&amp;R1'!AB22" xr:uid="{00000000-0004-0000-0900-000018000000}"/>
    <hyperlink ref="H99" location="'E&amp;R1'!AE22" display="'E&amp;R1'!AE22" xr:uid="{00000000-0004-0000-0900-00001B000000}"/>
    <hyperlink ref="H109" location="'E&amp;R1'!AF22" display="'E&amp;R1'!AF22" xr:uid="{00000000-0004-0000-0900-00001E000000}"/>
    <hyperlink ref="H119" location="'E&amp;R1'!AG22" display="'E&amp;R1'!AG22" xr:uid="{00000000-0004-0000-0900-000021000000}"/>
    <hyperlink ref="H129" location="'E&amp;R1'!AH22" display="'E&amp;R1'!AH22" xr:uid="{00000000-0004-0000-0900-000024000000}"/>
    <hyperlink ref="H11" location="'E&amp;R1'!F22" display="'E&amp;R1'!F22" xr:uid="{92CDB280-23EB-426E-A0B0-BC58790B79B7}"/>
    <hyperlink ref="H13" location="'E&amp;R1'!F22" display="'E&amp;R1'!F22" xr:uid="{FC53AC76-8DCC-4DA1-8D82-477BF707105E}"/>
    <hyperlink ref="H21" location="'E&amp;R1'!G22" display="'E&amp;R1'!G22" xr:uid="{BB37D69B-5D05-4141-9774-39CE831CC739}"/>
    <hyperlink ref="H23" location="'E&amp;R1'!G22" display="'E&amp;R1'!G22" xr:uid="{76826DCB-1BDA-477E-884F-0261A48B2800}"/>
    <hyperlink ref="H31" location="'E&amp;R1'!H22" display="'E&amp;R1'!H22" xr:uid="{8315605C-0777-4A99-B581-86D1806507B6}"/>
    <hyperlink ref="H33" location="'E&amp;R1'!H22" display="'E&amp;R1'!H22" xr:uid="{E979F0E9-CE05-4DE8-907B-66EBB0048F29}"/>
    <hyperlink ref="H41" location="'E&amp;R1'!I22" display="'E&amp;R1'!I22" xr:uid="{1E910280-EE9F-4D9A-9C23-47EA5469B751}"/>
    <hyperlink ref="H43" location="'E&amp;R1'!I22" display="'E&amp;R1'!I22" xr:uid="{7134C850-CA0D-4F15-93F7-B573E4D237ED}"/>
    <hyperlink ref="H51" location="'E&amp;R1'!K22" display="'E&amp;R1'!K22" xr:uid="{E0F542E3-ECC6-47A5-A538-98FF6BE7A037}"/>
    <hyperlink ref="H53" location="'E&amp;R1'!K22" display="'E&amp;R1'!K22" xr:uid="{9B00A912-0CB6-4EEA-B146-B922FD73BCCC}"/>
    <hyperlink ref="H61" location="'E&amp;R1'!P22" display="'E&amp;R1'!P22" xr:uid="{C223F286-5689-47A1-8A44-C514BB3F453B}"/>
    <hyperlink ref="H63" location="'E&amp;R1'!P22" display="'E&amp;R1'!P22" xr:uid="{52AB5A51-C048-4484-8FDC-B556DDCC4C3C}"/>
    <hyperlink ref="H71" location="'E&amp;R1'!U22" display="'E&amp;R1'!U22" xr:uid="{0EC2E68E-7DC6-406D-84DF-53235D9B0811}"/>
    <hyperlink ref="H73" location="'E&amp;R1'!U22" display="'E&amp;R1'!U22" xr:uid="{A28550B3-9481-4F7B-8D3E-8A133B7581AD}"/>
    <hyperlink ref="H81" location="'E&amp;R1'!A22" display="'E&amp;R1'!A22" xr:uid="{54AA4577-0093-42CB-94D0-D4D9DDF678B1}"/>
    <hyperlink ref="H83" location="'E&amp;R1'!A22" display="'E&amp;R1'!A22" xr:uid="{E0950B68-058E-4CBF-B724-45FB00E2C7A9}"/>
    <hyperlink ref="H91" location="'E&amp;R1'!AB22" display="'E&amp;R1'!AB22" xr:uid="{5A98201C-8573-4F44-8086-9804779F6B15}"/>
    <hyperlink ref="H93" location="'E&amp;R1'!AB22" display="'E&amp;R1'!AB22" xr:uid="{8A4B3D24-1C6E-4DBC-9E30-227E4D93D39F}"/>
    <hyperlink ref="H101" location="'E&amp;R1'!AE22" display="'E&amp;R1'!AE22" xr:uid="{541AB990-C33F-4A9D-9A3D-6F6CD7803753}"/>
    <hyperlink ref="H103" location="'E&amp;R1'!AE22" display="'E&amp;R1'!AE22" xr:uid="{AA52D855-4F7C-41AA-9536-5DA51B56EB71}"/>
    <hyperlink ref="H111" location="'E&amp;R1'!AF22" display="'E&amp;R1'!AF22" xr:uid="{180F36D9-2CB3-49FB-956B-E82A12047D0C}"/>
    <hyperlink ref="H113" location="'E&amp;R1'!AF22" display="'E&amp;R1'!AF22" xr:uid="{7E843AEC-15B3-4FAB-8C4C-798B7E36AC20}"/>
    <hyperlink ref="H121" location="'E&amp;R1'!AG22" display="'E&amp;R1'!AG22" xr:uid="{5F770BFB-1416-41DD-A91E-EE7F01E0E58D}"/>
    <hyperlink ref="H123" location="'E&amp;R1'!AG22" display="'E&amp;R1'!AG22" xr:uid="{EA0C19CD-6FFF-4D9E-92A1-021DF169B216}"/>
    <hyperlink ref="H131" location="'E&amp;R1'!AH22" display="'E&amp;R1'!AH22" xr:uid="{AC96417B-822A-49E6-A6DA-6D8FCE2ABD98}"/>
    <hyperlink ref="H133" location="'E&amp;R1'!AH22" display="'E&amp;R1'!AH22" xr:uid="{7D9B7D04-D8BE-4773-ADC8-B4A9BB8F9E98}"/>
  </hyperlinks>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tint="0.39997558519241921"/>
    <pageSetUpPr fitToPage="1"/>
  </sheetPr>
  <dimension ref="A1:I35"/>
  <sheetViews>
    <sheetView showGridLines="0" topLeftCell="B1" zoomScaleNormal="100" workbookViewId="0">
      <pane ySplit="7" topLeftCell="B8" activePane="bottomLeft" state="frozen"/>
      <selection pane="bottomLeft" activeCell="B2" sqref="B2"/>
    </sheetView>
  </sheetViews>
  <sheetFormatPr defaultColWidth="11.88671875" defaultRowHeight="15" customHeight="1"/>
  <cols>
    <col min="1" max="1" width="14.109375" hidden="1" customWidth="1"/>
    <col min="2" max="2" width="6" customWidth="1"/>
    <col min="3" max="3" width="83.109375" customWidth="1"/>
    <col min="4" max="4" width="20.88671875" customWidth="1"/>
    <col min="5" max="5" width="25.88671875" customWidth="1"/>
    <col min="6" max="6" width="33.5546875" customWidth="1"/>
    <col min="7" max="9" width="8.88671875" hidden="1" customWidth="1"/>
    <col min="10" max="252" width="8.88671875" customWidth="1"/>
  </cols>
  <sheetData>
    <row r="1" spans="1:9" ht="15.6" hidden="1">
      <c r="A1" s="243" t="s">
        <v>35</v>
      </c>
      <c r="B1" s="243" t="s">
        <v>76</v>
      </c>
      <c r="C1" s="243"/>
      <c r="D1" s="243" t="s">
        <v>354</v>
      </c>
      <c r="G1" s="243" t="s">
        <v>230</v>
      </c>
      <c r="H1" s="243" t="s">
        <v>232</v>
      </c>
      <c r="I1" s="243" t="s">
        <v>355</v>
      </c>
    </row>
    <row r="2" spans="1:9" ht="24.95">
      <c r="A2" s="243"/>
      <c r="B2" s="31" t="s">
        <v>36</v>
      </c>
      <c r="C2" s="22"/>
      <c r="D2" s="216" t="s">
        <v>54</v>
      </c>
      <c r="E2" s="202"/>
      <c r="F2" s="203"/>
      <c r="G2" s="243" t="s">
        <v>234</v>
      </c>
      <c r="H2" s="243" t="s">
        <v>234</v>
      </c>
      <c r="I2" s="243"/>
    </row>
    <row r="3" spans="1:9" ht="20.100000000000001">
      <c r="A3" s="243"/>
      <c r="B3" s="7" t="s">
        <v>37</v>
      </c>
      <c r="C3" s="135"/>
      <c r="D3" s="136"/>
      <c r="E3" s="202"/>
      <c r="F3" s="204"/>
      <c r="G3" s="243" t="s">
        <v>231</v>
      </c>
      <c r="H3" s="243" t="s">
        <v>231</v>
      </c>
      <c r="I3" s="243"/>
    </row>
    <row r="4" spans="1:9" ht="15.6">
      <c r="A4" s="243"/>
      <c r="B4" s="176"/>
      <c r="C4" s="22"/>
      <c r="D4" s="30"/>
      <c r="E4" s="205"/>
      <c r="F4" s="206"/>
    </row>
    <row r="5" spans="1:9" ht="15.6">
      <c r="A5" s="243" t="s">
        <v>104</v>
      </c>
      <c r="B5" s="22"/>
      <c r="C5" s="33" t="s">
        <v>105</v>
      </c>
      <c r="D5" s="33" t="s">
        <v>106</v>
      </c>
      <c r="E5" s="202"/>
      <c r="F5" s="203"/>
    </row>
    <row r="6" spans="1:9" ht="15.6">
      <c r="A6" s="243"/>
      <c r="B6" s="25"/>
      <c r="C6" s="33" t="s">
        <v>133</v>
      </c>
      <c r="D6" s="33" t="s">
        <v>356</v>
      </c>
      <c r="E6" s="202"/>
      <c r="F6" s="203"/>
    </row>
    <row r="7" spans="1:9" ht="46.5">
      <c r="A7" s="243"/>
      <c r="B7" s="34" t="s">
        <v>136</v>
      </c>
      <c r="C7" s="80" t="s">
        <v>357</v>
      </c>
      <c r="D7" s="81" t="s">
        <v>358</v>
      </c>
      <c r="E7" s="207" t="s">
        <v>359</v>
      </c>
      <c r="F7" s="208" t="s">
        <v>360</v>
      </c>
    </row>
    <row r="8" spans="1:9" ht="30" customHeight="1">
      <c r="A8" s="243" t="s">
        <v>361</v>
      </c>
      <c r="B8" s="18" t="s">
        <v>163</v>
      </c>
      <c r="C8" s="35" t="s">
        <v>362</v>
      </c>
      <c r="D8" s="93"/>
      <c r="E8" s="331"/>
      <c r="F8" s="209"/>
    </row>
    <row r="9" spans="1:9" ht="30" customHeight="1">
      <c r="A9" s="243" t="s">
        <v>363</v>
      </c>
      <c r="B9" s="18" t="s">
        <v>166</v>
      </c>
      <c r="C9" s="35" t="s">
        <v>364</v>
      </c>
      <c r="D9" s="93"/>
      <c r="E9" s="331"/>
      <c r="F9" s="209"/>
    </row>
    <row r="10" spans="1:9" ht="30" customHeight="1">
      <c r="A10" s="243" t="s">
        <v>365</v>
      </c>
      <c r="B10" s="18" t="s">
        <v>169</v>
      </c>
      <c r="C10" s="35" t="s">
        <v>366</v>
      </c>
      <c r="D10" s="93"/>
      <c r="E10" s="331"/>
      <c r="F10" s="209"/>
    </row>
    <row r="11" spans="1:9" ht="30" customHeight="1">
      <c r="A11" s="243" t="s">
        <v>367</v>
      </c>
      <c r="B11" s="18" t="s">
        <v>172</v>
      </c>
      <c r="C11" s="35" t="s">
        <v>368</v>
      </c>
      <c r="D11" s="93"/>
      <c r="E11" s="331"/>
      <c r="F11" s="209"/>
    </row>
    <row r="12" spans="1:9" ht="30" customHeight="1">
      <c r="A12" s="243" t="s">
        <v>369</v>
      </c>
      <c r="B12" s="18" t="s">
        <v>174</v>
      </c>
      <c r="C12" s="35" t="s">
        <v>370</v>
      </c>
      <c r="D12" s="93"/>
      <c r="E12" s="331"/>
      <c r="F12" s="209"/>
    </row>
    <row r="13" spans="1:9" ht="30" customHeight="1">
      <c r="A13" s="243" t="s">
        <v>371</v>
      </c>
      <c r="B13" s="18" t="s">
        <v>177</v>
      </c>
      <c r="C13" s="35" t="s">
        <v>372</v>
      </c>
      <c r="D13" s="93"/>
      <c r="E13" s="331"/>
      <c r="F13" s="209" t="str">
        <f>IF(AND(Cover!$C$18&lt;&gt;"London Borough",ISNUMBER($D13)),"Error: Not a London Borough. Please check and remove if necessary.","")</f>
        <v/>
      </c>
    </row>
    <row r="14" spans="1:9" ht="30" customHeight="1">
      <c r="A14" s="243" t="s">
        <v>373</v>
      </c>
      <c r="B14" s="18" t="s">
        <v>179</v>
      </c>
      <c r="C14" s="35" t="s">
        <v>374</v>
      </c>
      <c r="D14" s="93"/>
      <c r="E14" s="331"/>
      <c r="F14" s="209"/>
    </row>
    <row r="15" spans="1:9" ht="30" customHeight="1">
      <c r="A15" s="243" t="s">
        <v>375</v>
      </c>
      <c r="B15" s="18" t="s">
        <v>182</v>
      </c>
      <c r="C15" s="35" t="s">
        <v>376</v>
      </c>
      <c r="D15" s="93"/>
      <c r="E15" s="331"/>
      <c r="F15" s="209"/>
    </row>
    <row r="16" spans="1:9" ht="30" customHeight="1">
      <c r="A16" s="243" t="s">
        <v>377</v>
      </c>
      <c r="B16" s="191" t="s">
        <v>185</v>
      </c>
      <c r="C16" s="192" t="s">
        <v>378</v>
      </c>
      <c r="D16" s="95">
        <f>SUM(D$8:D$15)</f>
        <v>0</v>
      </c>
      <c r="E16" s="332" t="e">
        <f ca="1">IF(AND($G16=TRUE,$H16=FALSE),"Warning","")</f>
        <v>#N/A</v>
      </c>
      <c r="F16" s="209"/>
      <c r="G16" t="e">
        <f ca="1">INDEX(FIN1_validation_data,MATCH($A$1&amp;"-"&amp;$A16&amp;"-"&amp;$D$1&amp;"-"&amp;G$2,FIN1_validation_rows,0),MATCH(G$1,FIN1_validation_header,0))</f>
        <v>#N/A</v>
      </c>
      <c r="H16" t="e">
        <f ca="1">INDEX(FIN1_validation_data,MATCH($A$1&amp;"-"&amp;$A16&amp;"-"&amp;$D$1&amp;"-"&amp;H$2,FIN1_validation_rows,0),MATCH(H$1,FIN1_validation_header,0))</f>
        <v>#N/A</v>
      </c>
      <c r="I16">
        <v>9</v>
      </c>
    </row>
    <row r="17" spans="1:9" ht="30" customHeight="1">
      <c r="A17" s="243" t="s">
        <v>379</v>
      </c>
      <c r="B17" s="18" t="s">
        <v>188</v>
      </c>
      <c r="C17" s="35" t="s">
        <v>380</v>
      </c>
      <c r="D17" s="93"/>
      <c r="E17" s="332" t="e">
        <f ca="1">IF(AND($G17=TRUE,$H17=FALSE),"Warning","")</f>
        <v>#N/A</v>
      </c>
      <c r="F17" s="209"/>
      <c r="G17" t="e">
        <f ca="1">INDEX(FIN1_validation_data,MATCH($A$1&amp;"-"&amp;$A17&amp;"-"&amp;$D$1&amp;"-"&amp;G$2,FIN1_validation_rows,0),MATCH(G$1,FIN1_validation_header,0))</f>
        <v>#N/A</v>
      </c>
      <c r="H17" t="e">
        <f ca="1">INDEX(FIN1_validation_data,MATCH($A$1&amp;"-"&amp;$A17&amp;"-"&amp;$D$1&amp;"-"&amp;H$2,FIN1_validation_rows,0),MATCH(H$1,FIN1_validation_header,0))</f>
        <v>#N/A</v>
      </c>
      <c r="I17">
        <v>15</v>
      </c>
    </row>
    <row r="18" spans="1:9" ht="30" customHeight="1">
      <c r="A18" s="243" t="s">
        <v>381</v>
      </c>
      <c r="B18" s="18" t="s">
        <v>191</v>
      </c>
      <c r="C18" s="35" t="s">
        <v>382</v>
      </c>
      <c r="D18" s="93"/>
      <c r="E18" s="333"/>
      <c r="F18" s="209"/>
    </row>
    <row r="19" spans="1:9" ht="30" customHeight="1">
      <c r="A19" s="243" t="s">
        <v>383</v>
      </c>
      <c r="B19" s="18" t="s">
        <v>194</v>
      </c>
      <c r="C19" s="35" t="s">
        <v>384</v>
      </c>
      <c r="D19" s="93"/>
      <c r="E19" s="333"/>
      <c r="F19" s="209"/>
    </row>
    <row r="20" spans="1:9" ht="30" customHeight="1">
      <c r="A20" s="243" t="s">
        <v>385</v>
      </c>
      <c r="B20" s="18" t="s">
        <v>197</v>
      </c>
      <c r="C20" s="35" t="s">
        <v>386</v>
      </c>
      <c r="D20" s="93"/>
      <c r="E20" s="333"/>
      <c r="F20" s="209"/>
    </row>
    <row r="21" spans="1:9" ht="30" customHeight="1">
      <c r="A21" s="243" t="s">
        <v>387</v>
      </c>
      <c r="B21" s="191" t="s">
        <v>200</v>
      </c>
      <c r="C21" s="192" t="s">
        <v>388</v>
      </c>
      <c r="D21" s="95">
        <f>SUM(D$18:D$20)</f>
        <v>0</v>
      </c>
      <c r="E21" s="332" t="e">
        <f ca="1">IF(AND($G21=TRUE,$H21=FALSE),"Warning","")</f>
        <v>#N/A</v>
      </c>
      <c r="F21" s="209"/>
      <c r="G21" t="e">
        <f ca="1">INDEX(FIN1_validation_data,MATCH($A$1&amp;"-"&amp;$A21&amp;"-"&amp;$D$1&amp;"-"&amp;G$2,FIN1_validation_rows,0),MATCH(G$1,FIN1_validation_header,0))</f>
        <v>#N/A</v>
      </c>
      <c r="H21" t="e">
        <f ca="1">INDEX(FIN1_validation_data,MATCH($A$1&amp;"-"&amp;$A21&amp;"-"&amp;$D$1&amp;"-"&amp;H$2,FIN1_validation_rows,0),MATCH(H$1,FIN1_validation_header,0))</f>
        <v>#N/A</v>
      </c>
      <c r="I21">
        <v>21</v>
      </c>
    </row>
    <row r="22" spans="1:9" ht="30" customHeight="1">
      <c r="A22" s="243" t="s">
        <v>389</v>
      </c>
      <c r="B22" s="18" t="s">
        <v>203</v>
      </c>
      <c r="C22" s="35" t="s">
        <v>390</v>
      </c>
      <c r="D22" s="93"/>
      <c r="E22" s="331"/>
      <c r="F22" s="209" t="str">
        <f>IF(AND(Cover!$C$18&lt;&gt;"London Borough",ISNUMBER($D22)),"Error: Not a London Borough. Please check and remove if necessary.","")</f>
        <v/>
      </c>
    </row>
    <row r="23" spans="1:9" ht="30" customHeight="1">
      <c r="A23" s="243" t="s">
        <v>391</v>
      </c>
      <c r="B23" s="18" t="s">
        <v>206</v>
      </c>
      <c r="C23" s="35" t="s">
        <v>392</v>
      </c>
      <c r="D23" s="93"/>
      <c r="E23" s="333"/>
      <c r="F23" s="209"/>
    </row>
    <row r="24" spans="1:9" ht="30" customHeight="1">
      <c r="A24" s="243" t="s">
        <v>393</v>
      </c>
      <c r="B24" s="18" t="s">
        <v>209</v>
      </c>
      <c r="C24" s="35" t="s">
        <v>394</v>
      </c>
      <c r="D24" s="93"/>
      <c r="E24" s="333"/>
      <c r="F24" s="209"/>
    </row>
    <row r="25" spans="1:9" ht="30" customHeight="1">
      <c r="A25" s="243" t="s">
        <v>395</v>
      </c>
      <c r="B25" s="18" t="s">
        <v>212</v>
      </c>
      <c r="C25" s="35" t="s">
        <v>396</v>
      </c>
      <c r="D25" s="93"/>
      <c r="E25" s="333"/>
      <c r="F25" s="209"/>
    </row>
    <row r="26" spans="1:9" ht="30" customHeight="1">
      <c r="A26" s="243" t="s">
        <v>397</v>
      </c>
      <c r="B26" s="82" t="s">
        <v>215</v>
      </c>
      <c r="C26" s="83" t="s">
        <v>398</v>
      </c>
      <c r="D26" s="95">
        <f>SUM(D$22:D$25)</f>
        <v>0</v>
      </c>
      <c r="E26" s="332" t="e">
        <f ca="1">IF(AND($G26=TRUE,$H26=FALSE),"Warning","")</f>
        <v>#N/A</v>
      </c>
      <c r="F26" s="209"/>
      <c r="G26" t="e">
        <f ca="1">INDEX(FIN1_validation_data,MATCH($A$1&amp;"-"&amp;$A26&amp;"-"&amp;$D$1&amp;"-"&amp;G$2,FIN1_validation_rows,0),MATCH(G$1,FIN1_validation_header,0))</f>
        <v>#N/A</v>
      </c>
      <c r="H26" t="e">
        <f ca="1">INDEX(FIN1_validation_data,MATCH($A$1&amp;"-"&amp;$A26&amp;"-"&amp;$D$1&amp;"-"&amp;H$2,FIN1_validation_rows,0),MATCH(H$1,FIN1_validation_header,0))</f>
        <v>#N/A</v>
      </c>
      <c r="I26">
        <v>27</v>
      </c>
    </row>
    <row r="27" spans="1:9" ht="30" customHeight="1">
      <c r="A27" s="243" t="s">
        <v>399</v>
      </c>
      <c r="B27" s="84" t="s">
        <v>218</v>
      </c>
      <c r="C27" s="84" t="s">
        <v>400</v>
      </c>
      <c r="D27" s="85">
        <f>SUM(D$26,D$21,D$17,D$16)</f>
        <v>0</v>
      </c>
      <c r="E27" s="333"/>
      <c r="F27" s="209" t="str">
        <f>IF(ROUND($D$27,0)&lt;&gt;ROUND('E&amp;R1'!$Y$28,0),"Error: financing must equal expenditure (E&amp;R1, R17, C26)","")</f>
        <v/>
      </c>
    </row>
    <row r="28" spans="1:9" ht="30" customHeight="1">
      <c r="A28" s="243" t="s">
        <v>401</v>
      </c>
      <c r="B28" s="18" t="s">
        <v>221</v>
      </c>
      <c r="C28" s="35" t="s">
        <v>402</v>
      </c>
      <c r="D28" s="93"/>
      <c r="E28" s="332" t="e">
        <f ca="1">IF(AND($G28=TRUE,$H28=FALSE),"Warning","")</f>
        <v>#N/A</v>
      </c>
      <c r="F28" s="209"/>
      <c r="G28" t="e">
        <f ca="1">INDEX(FIN1_validation_data,MATCH($A$1&amp;"-"&amp;$A28&amp;"-"&amp;$D$1&amp;"-"&amp;G$3,FIN1_validation_rows,0),MATCH(G$1,FIN1_validation_header,0))</f>
        <v>#N/A</v>
      </c>
      <c r="H28" t="e">
        <f ca="1">INDEX(FIN1_validation_data,MATCH($A$1&amp;"-"&amp;$A28&amp;"-"&amp;$D$1&amp;"-"&amp;H$3,FIN1_validation_rows,0),MATCH(H$1,FIN1_validation_header,0))</f>
        <v>#N/A</v>
      </c>
      <c r="I28">
        <v>33</v>
      </c>
    </row>
    <row r="29" spans="1:9" ht="30" customHeight="1">
      <c r="A29" s="243" t="s">
        <v>403</v>
      </c>
      <c r="B29" s="82" t="s">
        <v>224</v>
      </c>
      <c r="C29" s="83" t="s">
        <v>404</v>
      </c>
      <c r="D29" s="95">
        <f>SUM(D$26,D$28)</f>
        <v>0</v>
      </c>
      <c r="E29" s="331"/>
      <c r="F29" s="209"/>
    </row>
    <row r="30" spans="1:9" ht="30" customHeight="1">
      <c r="A30" s="243" t="s">
        <v>405</v>
      </c>
      <c r="B30" s="84" t="s">
        <v>406</v>
      </c>
      <c r="C30" s="84" t="s">
        <v>407</v>
      </c>
      <c r="D30" s="85">
        <f>SUM(D$27:D$28)</f>
        <v>0</v>
      </c>
      <c r="E30" s="331"/>
      <c r="F30" s="209"/>
    </row>
    <row r="31" spans="1:9" ht="30" customHeight="1">
      <c r="B31" s="1"/>
      <c r="C31" s="1"/>
      <c r="D31" s="1"/>
      <c r="E31" s="210"/>
      <c r="F31" s="211"/>
    </row>
    <row r="32" spans="1:9" ht="27.75" customHeight="1"/>
    <row r="33" ht="33" customHeight="1"/>
    <row r="34" ht="33" customHeight="1"/>
    <row r="35" ht="25.5" customHeight="1"/>
  </sheetData>
  <sheetProtection sheet="1" objects="1" scenarios="1"/>
  <conditionalFormatting sqref="E8:E15 E17:E20 E22:E30">
    <cfRule type="expression" dxfId="52" priority="7">
      <formula>E8="warning"</formula>
    </cfRule>
  </conditionalFormatting>
  <conditionalFormatting sqref="E16">
    <cfRule type="expression" dxfId="51" priority="3">
      <formula>E16="warning"</formula>
    </cfRule>
  </conditionalFormatting>
  <conditionalFormatting sqref="E21">
    <cfRule type="expression" dxfId="50" priority="2">
      <formula>E21="warning"</formula>
    </cfRule>
  </conditionalFormatting>
  <conditionalFormatting sqref="F8:F30">
    <cfRule type="expression" dxfId="49" priority="1">
      <formula>LEN(F8)&gt;0</formula>
    </cfRule>
  </conditionalFormatting>
  <hyperlinks>
    <hyperlink ref="E28" location="'FIN Validations'!D33" display="'FIN Validations'!D33" xr:uid="{00000000-0004-0000-0A00-000000000000}"/>
    <hyperlink ref="E26" location="'FIN Validations'!D27" display="'FIN Validations'!D27" xr:uid="{00000000-0004-0000-0A00-000003000000}"/>
    <hyperlink ref="E17" location="'FIN Validations'!D15" display="'FIN Validations'!D15" xr:uid="{00000000-0004-0000-0A00-000004000000}"/>
    <hyperlink ref="E16" location="'FIN Validations'!D9" display="'FIN Validations'!D9" xr:uid="{A5836641-AAC4-49E2-B894-11E0E7351864}"/>
    <hyperlink ref="E21" location="'FIN Validations'!D21" display="'FIN Validations'!D21" xr:uid="{15F48A69-1AE8-450B-B3EE-CBF3B0BCF10C}"/>
    <hyperlink ref="D2" location="Key!A1" display="Key to cell shading" xr:uid="{1E5239C5-9B6F-4A19-A626-CC55735CE648}"/>
  </hyperlinks>
  <pageMargins left="0.75" right="0.75" top="1" bottom="1" header="0.5" footer="0.5"/>
  <pageSetup paperSize="9" scale="45" orientation="portrait" r:id="rId1"/>
  <headerFooter alignWithMargins="0">
    <oddHeader>&amp;C&amp;"Calibri"&amp;10&amp;K000000 OFFICIAL&amp;1#_x000D_</oddHeader>
    <oddFooter>&amp;C_x000D_&amp;1#&amp;"Calibri"&amp;10&amp;K000000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8" tint="-0.499984740745262"/>
  </sheetPr>
  <dimension ref="A1:O34"/>
  <sheetViews>
    <sheetView showGridLines="0" workbookViewId="0">
      <pane ySplit="3" topLeftCell="B4" activePane="bottomLeft" state="frozen"/>
      <selection pane="bottomLeft" activeCell="B2" sqref="B2"/>
    </sheetView>
  </sheetViews>
  <sheetFormatPr defaultColWidth="8.88671875" defaultRowHeight="15.6"/>
  <cols>
    <col min="1" max="1" width="23.5546875" hidden="1" customWidth="1"/>
    <col min="2" max="2" width="11" customWidth="1"/>
    <col min="3" max="6" width="15.88671875" customWidth="1"/>
    <col min="7" max="7" width="13.21875" bestFit="1" customWidth="1"/>
    <col min="8" max="15" width="8.88671875" hidden="1" customWidth="1"/>
  </cols>
  <sheetData>
    <row r="1" spans="1:15" ht="35.450000000000003" hidden="1" customHeight="1" thickBot="1">
      <c r="A1" s="259" t="s">
        <v>408</v>
      </c>
      <c r="B1" s="252" t="s">
        <v>237</v>
      </c>
      <c r="C1" s="256" t="s">
        <v>409</v>
      </c>
      <c r="D1" s="260" t="s">
        <v>239</v>
      </c>
      <c r="E1" s="256" t="s">
        <v>240</v>
      </c>
      <c r="F1" s="256"/>
      <c r="G1" s="257" t="s">
        <v>241</v>
      </c>
      <c r="H1" s="256" t="s">
        <v>242</v>
      </c>
      <c r="I1" s="256" t="s">
        <v>243</v>
      </c>
      <c r="J1" s="256" t="s">
        <v>244</v>
      </c>
      <c r="K1" s="256" t="s">
        <v>230</v>
      </c>
      <c r="L1" s="256" t="s">
        <v>232</v>
      </c>
      <c r="M1" s="256"/>
      <c r="N1" s="258" t="s">
        <v>246</v>
      </c>
      <c r="O1" s="256" t="s">
        <v>410</v>
      </c>
    </row>
    <row r="2" spans="1:15" ht="90" customHeight="1">
      <c r="A2" s="261"/>
      <c r="B2" s="127"/>
      <c r="C2" s="358" t="s">
        <v>411</v>
      </c>
      <c r="D2" s="359"/>
      <c r="E2" s="359"/>
      <c r="F2" s="360"/>
      <c r="G2" s="137"/>
      <c r="H2" s="114"/>
      <c r="I2" s="114"/>
      <c r="J2" s="114"/>
      <c r="K2" s="114"/>
      <c r="L2" s="114"/>
      <c r="M2" s="114"/>
      <c r="N2" s="118"/>
      <c r="O2" s="114"/>
    </row>
    <row r="3" spans="1:15" ht="31.5" thickBot="1">
      <c r="A3" s="261"/>
      <c r="B3" s="127"/>
      <c r="C3" s="163" t="s">
        <v>248</v>
      </c>
      <c r="D3" s="164">
        <f ca="1">SUM(COUNTIF(K:K,"TRUE")-F3)</f>
        <v>0</v>
      </c>
      <c r="E3" s="165" t="s">
        <v>249</v>
      </c>
      <c r="F3" s="166">
        <f ca="1">COUNTIF(L:L,"TRUE")</f>
        <v>0</v>
      </c>
      <c r="G3" s="137"/>
      <c r="H3" s="114"/>
      <c r="I3" s="114"/>
      <c r="J3" s="114"/>
      <c r="K3" s="114"/>
      <c r="L3" s="114"/>
      <c r="M3" s="114"/>
      <c r="N3" s="118"/>
      <c r="O3" s="114"/>
    </row>
    <row r="4" spans="1:15" ht="15.95" thickBot="1">
      <c r="A4" s="261"/>
      <c r="B4" s="127"/>
      <c r="C4" s="127"/>
      <c r="D4" s="127"/>
      <c r="E4" s="127"/>
      <c r="F4" s="127"/>
      <c r="G4" s="137"/>
      <c r="H4" s="114"/>
      <c r="I4" s="114"/>
      <c r="J4" s="114"/>
      <c r="K4" s="114"/>
      <c r="L4" s="114"/>
      <c r="M4" s="114"/>
      <c r="N4" s="118"/>
      <c r="O4" s="114"/>
    </row>
    <row r="5" spans="1:15">
      <c r="A5" s="243"/>
      <c r="B5" s="127"/>
      <c r="C5" s="364" t="s">
        <v>412</v>
      </c>
      <c r="D5" s="365"/>
      <c r="E5" s="365"/>
      <c r="F5" s="366"/>
      <c r="G5" s="87"/>
      <c r="H5" s="114"/>
      <c r="I5" s="114"/>
      <c r="J5" s="114"/>
      <c r="K5" s="114"/>
      <c r="L5" s="114"/>
      <c r="M5" s="114"/>
      <c r="N5" s="118"/>
      <c r="O5" s="119"/>
    </row>
    <row r="6" spans="1:15" ht="45" customHeight="1">
      <c r="A6" s="243"/>
      <c r="B6" s="127"/>
      <c r="C6" s="197"/>
      <c r="D6" s="198"/>
      <c r="E6" s="199" t="s">
        <v>253</v>
      </c>
      <c r="F6" s="162" t="s">
        <v>254</v>
      </c>
      <c r="G6" s="87"/>
      <c r="H6" s="128"/>
      <c r="I6" s="128"/>
      <c r="J6" s="114"/>
      <c r="K6" s="128"/>
      <c r="L6" s="114"/>
      <c r="M6" s="114"/>
      <c r="N6" s="118"/>
      <c r="O6" s="119"/>
    </row>
    <row r="7" spans="1:15">
      <c r="A7" s="261" t="s">
        <v>413</v>
      </c>
      <c r="B7" s="127"/>
      <c r="C7" s="200"/>
      <c r="D7" s="201"/>
      <c r="E7" s="172" t="e">
        <f ca="1">INDEX(INDIRECT(E$1&amp;"_data"),MATCH(import_la_ons_code,INDIRECT(E$1&amp;"_row"),0),MATCH($A7,INDIRECT(E$1&amp;"_col"),0))</f>
        <v>#N/A</v>
      </c>
      <c r="F7" s="173">
        <f ca="1">INDEX(INDIRECT(LEFT($A7,SEARCH("-",$A7,1)-1)&amp;"_data"),MATCH(MID($A7, SEARCH("-",$A7) + 1, SEARCH("-",$A7,SEARCH("-",$A7)+1) - SEARCH("-",$A7) - 1),INDIRECT(LEFT($A7,SEARCH("-",$A7,1)-1)&amp;"_rows"),0),MATCH(RIGHT($A7,LEN($A7) - SEARCH("-", $A7, SEARCH("-", $A7) + 1)),INDIRECT(LEFT($A7,SEARCH("-",$A7,1)-1)&amp;"_Header"),0))</f>
        <v>0</v>
      </c>
      <c r="G7" s="87"/>
      <c r="H7" s="129"/>
      <c r="I7" s="129"/>
      <c r="J7" s="130"/>
      <c r="K7" s="129"/>
      <c r="L7" s="130"/>
      <c r="M7" s="130"/>
      <c r="N7" s="131"/>
      <c r="O7" s="119"/>
    </row>
    <row r="8" spans="1:15" ht="30" customHeight="1">
      <c r="A8" s="243"/>
      <c r="B8" s="127"/>
      <c r="C8" s="352" t="s">
        <v>414</v>
      </c>
      <c r="D8" s="353"/>
      <c r="E8" s="353"/>
      <c r="F8" s="354"/>
      <c r="G8" s="140"/>
      <c r="H8" s="124"/>
      <c r="I8" s="124"/>
      <c r="J8" s="124"/>
      <c r="K8" s="124"/>
      <c r="L8" s="124"/>
      <c r="M8" s="124"/>
      <c r="N8" s="125"/>
    </row>
    <row r="9" spans="1:15" ht="60" customHeight="1" thickBot="1">
      <c r="A9" s="261" t="s">
        <v>415</v>
      </c>
      <c r="B9" s="221" t="s">
        <v>416</v>
      </c>
      <c r="C9" s="355"/>
      <c r="D9" s="356"/>
      <c r="E9" s="356"/>
      <c r="F9" s="357"/>
      <c r="G9" s="292" t="e">
        <f ca="1">IF(AND($I9=TRUE,$J9=TRUE),"Return to form","")</f>
        <v>#N/A</v>
      </c>
      <c r="H9" s="124" t="e">
        <f ca="1">OR(AND(E7&lt;&gt;0,ABS(F7-E7)&gt;=$M9),AND(E7=0,F7&gt;=$M9))</f>
        <v>#N/A</v>
      </c>
      <c r="I9" s="124" t="e">
        <f ca="1">OR(F7&lt;=(E7*(1-N9)),F7&gt;=(E7*(1+N9)))</f>
        <v>#N/A</v>
      </c>
      <c r="J9" s="124" t="b">
        <f>ISTEXT(C9)</f>
        <v>0</v>
      </c>
      <c r="K9" s="124" t="e">
        <f ca="1">IF(AND(H9=TRUE,I9=TRUE),TRUE,FALSE)</f>
        <v>#N/A</v>
      </c>
      <c r="L9" s="124" t="e">
        <f ca="1">IF(AND(H9=TRUE,I9=TRUE,J9=TRUE),TRUE,FALSE)</f>
        <v>#N/A</v>
      </c>
      <c r="M9" s="124">
        <v>5000</v>
      </c>
      <c r="N9" s="125">
        <v>0.3</v>
      </c>
      <c r="O9" s="267" t="s">
        <v>267</v>
      </c>
    </row>
    <row r="10" spans="1:15" ht="15.95" thickBot="1">
      <c r="A10" s="243"/>
      <c r="B10" s="221" t="s">
        <v>259</v>
      </c>
      <c r="C10" s="96"/>
      <c r="D10" s="96"/>
      <c r="E10" s="96"/>
      <c r="F10" s="96"/>
      <c r="G10" s="140"/>
      <c r="H10" s="114"/>
      <c r="I10" s="114"/>
      <c r="J10" s="114"/>
      <c r="K10" s="114"/>
      <c r="L10" s="114"/>
      <c r="M10" s="114"/>
      <c r="N10" s="118"/>
      <c r="O10" s="114"/>
    </row>
    <row r="11" spans="1:15">
      <c r="A11" s="243"/>
      <c r="B11" s="221" t="s">
        <v>259</v>
      </c>
      <c r="C11" s="364" t="s">
        <v>417</v>
      </c>
      <c r="D11" s="365"/>
      <c r="E11" s="365"/>
      <c r="F11" s="366"/>
      <c r="G11" s="139"/>
      <c r="H11" s="114"/>
      <c r="I11" s="114"/>
      <c r="J11" s="114"/>
      <c r="K11" s="114"/>
      <c r="L11" s="114"/>
      <c r="M11" s="114"/>
      <c r="N11" s="118"/>
      <c r="O11" s="114"/>
    </row>
    <row r="12" spans="1:15" ht="45" customHeight="1">
      <c r="A12" s="243"/>
      <c r="B12" s="221" t="s">
        <v>259</v>
      </c>
      <c r="C12" s="200"/>
      <c r="D12" s="201"/>
      <c r="E12" s="199" t="str">
        <f>E6</f>
        <v>CER 2324 Figure</v>
      </c>
      <c r="F12" s="162" t="str">
        <f>F6</f>
        <v>CPR4 Q4 2324 Figure</v>
      </c>
      <c r="G12" s="140"/>
      <c r="H12" s="128"/>
      <c r="I12" s="128"/>
      <c r="J12" s="114"/>
      <c r="K12" s="128"/>
      <c r="L12" s="114"/>
      <c r="M12" s="114"/>
      <c r="N12" s="118"/>
      <c r="O12" s="114"/>
    </row>
    <row r="13" spans="1:15">
      <c r="A13" s="243" t="s">
        <v>418</v>
      </c>
      <c r="B13" s="221" t="s">
        <v>259</v>
      </c>
      <c r="C13" s="200"/>
      <c r="D13" s="201"/>
      <c r="E13" s="172" t="e">
        <f ca="1">INDEX(INDIRECT(E$1&amp;"_data"),MATCH(import_la_ons_code,INDIRECT(E$1&amp;"_row"),0),MATCH($A13,INDIRECT(E$1&amp;"_col"),0))</f>
        <v>#N/A</v>
      </c>
      <c r="F13" s="173">
        <f ca="1">INDEX(INDIRECT(LEFT($A13,SEARCH("-",$A13,1)-1)&amp;"_data"),MATCH(MID($A13, SEARCH("-",$A13) + 1, SEARCH("-",$A13,SEARCH("-",$A13)+1) - SEARCH("-",$A13) - 1),INDIRECT(LEFT($A13,SEARCH("-",$A13,1)-1)&amp;"_rows"),0),MATCH(RIGHT($A13,LEN($A13) - SEARCH("-", $A13, SEARCH("-", $A13) + 1)),INDIRECT(LEFT($A13,SEARCH("-",$A13,1)-1)&amp;"_Header"),0))</f>
        <v>0</v>
      </c>
      <c r="G13" s="139"/>
      <c r="H13" s="129"/>
      <c r="I13" s="129"/>
      <c r="J13" s="130"/>
      <c r="K13" s="129"/>
      <c r="L13" s="130"/>
      <c r="M13" s="130"/>
      <c r="N13" s="131"/>
      <c r="O13" s="114"/>
    </row>
    <row r="14" spans="1:15" ht="30" customHeight="1">
      <c r="A14" s="261"/>
      <c r="B14" s="221" t="s">
        <v>259</v>
      </c>
      <c r="C14" s="352" t="str">
        <f>C8</f>
        <v>Your CPR4 Q4 figure is significantly different from what you forecast in CER 2324. Please explain the difference.</v>
      </c>
      <c r="D14" s="353"/>
      <c r="E14" s="353"/>
      <c r="F14" s="354"/>
      <c r="G14" s="140"/>
      <c r="H14" s="124"/>
      <c r="I14" s="124"/>
      <c r="J14" s="124"/>
      <c r="K14" s="124"/>
      <c r="L14" s="124"/>
      <c r="M14" s="124"/>
      <c r="N14" s="125"/>
    </row>
    <row r="15" spans="1:15" ht="60" customHeight="1" thickBot="1">
      <c r="A15" s="261" t="s">
        <v>419</v>
      </c>
      <c r="B15" s="221" t="s">
        <v>420</v>
      </c>
      <c r="C15" s="355"/>
      <c r="D15" s="356"/>
      <c r="E15" s="356"/>
      <c r="F15" s="357"/>
      <c r="G15" s="292" t="e">
        <f ca="1">IF(AND($I15=TRUE,$J15=TRUE),"Return to form","")</f>
        <v>#N/A</v>
      </c>
      <c r="H15" s="124" t="e">
        <f ca="1">OR(AND(E13&lt;&gt;0,ABS(F13-E13)&gt;=$M15),AND(E13=0,F13&gt;=$M15))</f>
        <v>#N/A</v>
      </c>
      <c r="I15" s="124" t="e">
        <f ca="1">OR(F13&lt;=(E13*(1-N15)),F13&gt;=(E13*(1+N15)))</f>
        <v>#N/A</v>
      </c>
      <c r="J15" s="124" t="b">
        <f>ISTEXT(C15)</f>
        <v>0</v>
      </c>
      <c r="K15" s="124" t="e">
        <f ca="1">IF(AND(H15=TRUE,I15=TRUE),TRUE,FALSE)</f>
        <v>#N/A</v>
      </c>
      <c r="L15" s="124" t="e">
        <f ca="1">IF(AND(H15=TRUE,I15=TRUE,J15=TRUE),TRUE,FALSE)</f>
        <v>#N/A</v>
      </c>
      <c r="M15" s="124">
        <v>5000</v>
      </c>
      <c r="N15" s="125">
        <v>0.3</v>
      </c>
      <c r="O15" s="267" t="s">
        <v>267</v>
      </c>
    </row>
    <row r="16" spans="1:15" ht="15.95" thickBot="1">
      <c r="A16" s="243"/>
      <c r="B16" s="221" t="s">
        <v>259</v>
      </c>
      <c r="C16" s="96"/>
      <c r="D16" s="96"/>
      <c r="E16" s="96"/>
      <c r="F16" s="96"/>
      <c r="G16" s="140"/>
      <c r="H16" s="114"/>
      <c r="I16" s="114"/>
      <c r="J16" s="114"/>
      <c r="K16" s="114"/>
      <c r="L16" s="114"/>
      <c r="M16" s="114"/>
      <c r="N16" s="118"/>
      <c r="O16" s="114"/>
    </row>
    <row r="17" spans="1:15" ht="37.5" customHeight="1">
      <c r="A17" s="243"/>
      <c r="B17" s="221" t="s">
        <v>259</v>
      </c>
      <c r="C17" s="364" t="s">
        <v>421</v>
      </c>
      <c r="D17" s="365"/>
      <c r="E17" s="365"/>
      <c r="F17" s="366"/>
      <c r="G17" s="140"/>
      <c r="H17" s="114"/>
      <c r="I17" s="114"/>
      <c r="J17" s="114"/>
      <c r="K17" s="114"/>
      <c r="L17" s="114"/>
      <c r="M17" s="114"/>
      <c r="N17" s="118"/>
      <c r="O17" s="114"/>
    </row>
    <row r="18" spans="1:15" ht="45" customHeight="1">
      <c r="A18" s="243"/>
      <c r="B18" s="221" t="s">
        <v>259</v>
      </c>
      <c r="C18" s="200"/>
      <c r="D18" s="201"/>
      <c r="E18" s="199" t="str">
        <f>E12</f>
        <v>CER 2324 Figure</v>
      </c>
      <c r="F18" s="162" t="str">
        <f>F12</f>
        <v>CPR4 Q4 2324 Figure</v>
      </c>
      <c r="G18" s="140"/>
      <c r="H18" s="128"/>
      <c r="I18" s="128"/>
      <c r="J18" s="114"/>
      <c r="K18" s="128"/>
      <c r="L18" s="114"/>
      <c r="M18" s="114"/>
      <c r="N18" s="118"/>
      <c r="O18" s="114"/>
    </row>
    <row r="19" spans="1:15">
      <c r="A19" s="243" t="s">
        <v>422</v>
      </c>
      <c r="B19" s="221" t="s">
        <v>259</v>
      </c>
      <c r="C19" s="200"/>
      <c r="D19" s="201"/>
      <c r="E19" s="172" t="e">
        <f ca="1">INDEX(INDIRECT(E$1&amp;"_data"),MATCH(import_la_ons_code,INDIRECT(E$1&amp;"_row"),0),MATCH($A19,INDIRECT(E$1&amp;"_col"),0))</f>
        <v>#N/A</v>
      </c>
      <c r="F19" s="173">
        <f ca="1">INDEX(INDIRECT(LEFT($A19,SEARCH("-",$A19,1)-1)&amp;"_data"),MATCH(MID($A19, SEARCH("-",$A19) + 1, SEARCH("-",$A19,SEARCH("-",$A19)+1) - SEARCH("-",$A19) - 1),INDIRECT(LEFT($A19,SEARCH("-",$A19,1)-1)&amp;"_rows"),0),MATCH(RIGHT($A19,LEN($A19) - SEARCH("-", $A19, SEARCH("-", $A19) + 1)),INDIRECT(LEFT($A19,SEARCH("-",$A19,1)-1)&amp;"_Header"),0))</f>
        <v>0</v>
      </c>
      <c r="G19" s="139"/>
      <c r="H19" s="129"/>
      <c r="I19" s="129"/>
      <c r="J19" s="130"/>
      <c r="K19" s="129"/>
      <c r="L19" s="130"/>
      <c r="M19" s="130"/>
      <c r="N19" s="131"/>
      <c r="O19" s="114"/>
    </row>
    <row r="20" spans="1:15" ht="30" customHeight="1">
      <c r="A20" s="261"/>
      <c r="B20" s="221" t="s">
        <v>259</v>
      </c>
      <c r="C20" s="352" t="str">
        <f>C14</f>
        <v>Your CPR4 Q4 figure is significantly different from what you forecast in CER 2324. Please explain the difference.</v>
      </c>
      <c r="D20" s="353"/>
      <c r="E20" s="353"/>
      <c r="F20" s="354"/>
      <c r="G20" s="140"/>
      <c r="H20" s="124"/>
      <c r="I20" s="124"/>
      <c r="J20" s="124"/>
      <c r="K20" s="124"/>
      <c r="L20" s="124"/>
      <c r="M20" s="124"/>
      <c r="N20" s="125"/>
    </row>
    <row r="21" spans="1:15" ht="60" customHeight="1" thickBot="1">
      <c r="A21" s="261" t="s">
        <v>423</v>
      </c>
      <c r="B21" s="221" t="s">
        <v>424</v>
      </c>
      <c r="C21" s="355"/>
      <c r="D21" s="356"/>
      <c r="E21" s="356"/>
      <c r="F21" s="357"/>
      <c r="G21" s="292" t="e">
        <f ca="1">IF(AND($I21=TRUE,$J21=TRUE),"Return to form","")</f>
        <v>#N/A</v>
      </c>
      <c r="H21" s="124" t="e">
        <f ca="1">OR(AND(E19&lt;&gt;0,ABS(F19-E19)&gt;=$M21),AND(E19=0,F19&gt;=$M21))</f>
        <v>#N/A</v>
      </c>
      <c r="I21" s="124" t="e">
        <f ca="1">OR(F19&lt;=(E19*(1-N21)),F19&gt;=(E19*(1+N21)))</f>
        <v>#N/A</v>
      </c>
      <c r="J21" s="124" t="b">
        <f>ISTEXT(C21)</f>
        <v>0</v>
      </c>
      <c r="K21" s="124" t="e">
        <f ca="1">IF(AND(H21=TRUE,I21=TRUE),TRUE,FALSE)</f>
        <v>#N/A</v>
      </c>
      <c r="L21" s="124" t="e">
        <f ca="1">IF(AND(H21=TRUE,I21=TRUE,J21=TRUE),TRUE,FALSE)</f>
        <v>#N/A</v>
      </c>
      <c r="M21" s="124">
        <v>5000</v>
      </c>
      <c r="N21" s="125">
        <v>0.3</v>
      </c>
      <c r="O21" s="267" t="s">
        <v>267</v>
      </c>
    </row>
    <row r="22" spans="1:15" ht="15.95" thickBot="1">
      <c r="A22" s="243"/>
      <c r="B22" s="221" t="s">
        <v>259</v>
      </c>
      <c r="C22" s="96"/>
      <c r="D22" s="96"/>
      <c r="E22" s="96"/>
      <c r="F22" s="96"/>
      <c r="G22" s="140"/>
      <c r="H22" s="114"/>
      <c r="I22" s="114"/>
      <c r="J22" s="114"/>
      <c r="K22" s="114"/>
      <c r="L22" s="114"/>
      <c r="M22" s="114"/>
      <c r="N22" s="118"/>
      <c r="O22" s="114"/>
    </row>
    <row r="23" spans="1:15" ht="36" customHeight="1">
      <c r="A23" s="243"/>
      <c r="B23" s="221" t="s">
        <v>259</v>
      </c>
      <c r="C23" s="364" t="s">
        <v>425</v>
      </c>
      <c r="D23" s="365"/>
      <c r="E23" s="365"/>
      <c r="F23" s="366"/>
      <c r="G23" s="139"/>
      <c r="H23" s="114"/>
      <c r="I23" s="114"/>
      <c r="J23" s="114"/>
      <c r="K23" s="114"/>
      <c r="L23" s="114"/>
      <c r="M23" s="114"/>
      <c r="N23" s="118"/>
      <c r="O23" s="114"/>
    </row>
    <row r="24" spans="1:15" ht="45" customHeight="1">
      <c r="A24" s="261"/>
      <c r="B24" s="221" t="s">
        <v>259</v>
      </c>
      <c r="C24" s="200"/>
      <c r="D24" s="201"/>
      <c r="E24" s="199" t="str">
        <f>E18</f>
        <v>CER 2324 Figure</v>
      </c>
      <c r="F24" s="162" t="str">
        <f>F18</f>
        <v>CPR4 Q4 2324 Figure</v>
      </c>
      <c r="G24" s="141"/>
      <c r="H24" s="128"/>
      <c r="I24" s="128"/>
      <c r="J24" s="114"/>
      <c r="K24" s="128"/>
      <c r="L24" s="114"/>
      <c r="M24" s="114"/>
      <c r="N24" s="118"/>
      <c r="O24" s="114"/>
    </row>
    <row r="25" spans="1:15">
      <c r="A25" s="261" t="s">
        <v>426</v>
      </c>
      <c r="B25" s="221" t="s">
        <v>259</v>
      </c>
      <c r="C25" s="200"/>
      <c r="D25" s="201"/>
      <c r="E25" s="172" t="e">
        <f ca="1">INDEX(INDIRECT(E$1&amp;"_data"),MATCH(import_la_ons_code,INDIRECT(E$1&amp;"_row"),0),MATCH($A25,INDIRECT(E$1&amp;"_col"),0))</f>
        <v>#N/A</v>
      </c>
      <c r="F25" s="173">
        <f ca="1">INDEX(INDIRECT(LEFT($A25,SEARCH("-",$A25,1)-1)&amp;"_data"),MATCH(MID($A25, SEARCH("-",$A25) + 1, SEARCH("-",$A25,SEARCH("-",$A25)+1) - SEARCH("-",$A25) - 1),INDIRECT(LEFT($A25,SEARCH("-",$A25,1)-1)&amp;"_rows"),0),MATCH(RIGHT($A25,LEN($A25) - SEARCH("-", $A25, SEARCH("-", $A25) + 1)),INDIRECT(LEFT($A25,SEARCH("-",$A25,1)-1)&amp;"_Header"),0))</f>
        <v>0</v>
      </c>
      <c r="G25" s="140"/>
      <c r="H25" s="129"/>
      <c r="I25" s="129"/>
      <c r="J25" s="130"/>
      <c r="K25" s="129"/>
      <c r="L25" s="130"/>
      <c r="M25" s="130"/>
      <c r="N25" s="131"/>
      <c r="O25" s="114"/>
    </row>
    <row r="26" spans="1:15" ht="30" customHeight="1">
      <c r="A26" s="261"/>
      <c r="B26" s="221" t="s">
        <v>259</v>
      </c>
      <c r="C26" s="352" t="str">
        <f>C20</f>
        <v>Your CPR4 Q4 figure is significantly different from what you forecast in CER 2324. Please explain the difference.</v>
      </c>
      <c r="D26" s="353"/>
      <c r="E26" s="353"/>
      <c r="F26" s="354"/>
      <c r="G26" s="140"/>
      <c r="H26" s="124"/>
      <c r="I26" s="124"/>
      <c r="J26" s="124"/>
      <c r="K26" s="124"/>
      <c r="L26" s="124"/>
      <c r="M26" s="124"/>
      <c r="N26" s="125"/>
    </row>
    <row r="27" spans="1:15" ht="60" customHeight="1" thickBot="1">
      <c r="A27" s="261" t="s">
        <v>427</v>
      </c>
      <c r="B27" s="221" t="s">
        <v>428</v>
      </c>
      <c r="C27" s="355"/>
      <c r="D27" s="356"/>
      <c r="E27" s="356"/>
      <c r="F27" s="357"/>
      <c r="G27" s="292" t="e">
        <f ca="1">IF(AND($I27=TRUE,$J27=TRUE),"Return to form","")</f>
        <v>#N/A</v>
      </c>
      <c r="H27" s="124" t="e">
        <f ca="1">OR(AND(E25&lt;&gt;0,ABS(F25-E25)&gt;=$M27),AND(E25=0,F25&gt;=$M27))</f>
        <v>#N/A</v>
      </c>
      <c r="I27" s="124" t="e">
        <f ca="1">OR(F25&lt;=(E25*(1-N27)),F25&gt;=(E25*(1+N27)))</f>
        <v>#N/A</v>
      </c>
      <c r="J27" s="124" t="b">
        <f>ISTEXT(C27)</f>
        <v>0</v>
      </c>
      <c r="K27" s="124" t="e">
        <f ca="1">IF(AND(H27=TRUE,I27=TRUE),TRUE,FALSE)</f>
        <v>#N/A</v>
      </c>
      <c r="L27" s="124" t="e">
        <f ca="1">IF(AND(H27=TRUE,I27=TRUE,J27=TRUE),TRUE,FALSE)</f>
        <v>#N/A</v>
      </c>
      <c r="M27" s="124">
        <v>5000</v>
      </c>
      <c r="N27" s="125">
        <v>0.3</v>
      </c>
      <c r="O27" s="267" t="s">
        <v>267</v>
      </c>
    </row>
    <row r="28" spans="1:15" ht="15.95" thickBot="1">
      <c r="A28" s="243"/>
      <c r="B28" s="221" t="s">
        <v>259</v>
      </c>
      <c r="C28" s="96"/>
      <c r="D28" s="96"/>
      <c r="E28" s="96"/>
      <c r="F28" s="96"/>
      <c r="G28" s="140"/>
      <c r="H28" s="114"/>
      <c r="I28" s="114"/>
      <c r="J28" s="114"/>
      <c r="K28" s="114"/>
      <c r="L28" s="114"/>
      <c r="M28" s="114"/>
      <c r="N28" s="118"/>
      <c r="O28" s="114"/>
    </row>
    <row r="29" spans="1:15">
      <c r="A29" s="243"/>
      <c r="B29" s="221" t="s">
        <v>259</v>
      </c>
      <c r="C29" s="364" t="s">
        <v>429</v>
      </c>
      <c r="D29" s="365"/>
      <c r="E29" s="365"/>
      <c r="F29" s="366"/>
      <c r="G29" s="139"/>
      <c r="H29" s="114"/>
      <c r="I29" s="114"/>
      <c r="J29" s="114"/>
      <c r="K29" s="114"/>
      <c r="L29" s="114"/>
      <c r="M29" s="114"/>
      <c r="N29" s="118"/>
      <c r="O29" s="114"/>
    </row>
    <row r="30" spans="1:15" ht="45" customHeight="1">
      <c r="A30" s="243"/>
      <c r="B30" s="221" t="s">
        <v>259</v>
      </c>
      <c r="C30" s="200"/>
      <c r="D30" s="52" t="s">
        <v>430</v>
      </c>
      <c r="E30" s="201"/>
      <c r="F30" s="162" t="str">
        <f>F24</f>
        <v>CPR4 Q4 2324 Figure</v>
      </c>
      <c r="G30" s="140"/>
      <c r="H30" s="128"/>
      <c r="I30" s="128"/>
      <c r="J30" s="114"/>
      <c r="K30" s="128"/>
      <c r="L30" s="114"/>
      <c r="M30" s="114"/>
      <c r="N30" s="118"/>
      <c r="O30" s="114"/>
    </row>
    <row r="31" spans="1:15">
      <c r="A31" s="243" t="s">
        <v>431</v>
      </c>
      <c r="B31" s="221" t="s">
        <v>259</v>
      </c>
      <c r="C31" s="200"/>
      <c r="D31" s="172" t="e">
        <f ca="1">INDEX(INDIRECT(D$1&amp;"_data"),MATCH(import_la_ons_code,INDIRECT(D$1&amp;"_row"),0),MATCH($A31,INDIRECT(D$1&amp;"_col"),0))</f>
        <v>#N/A</v>
      </c>
      <c r="E31" s="201"/>
      <c r="F31" s="173">
        <f ca="1">INDEX(INDIRECT(LEFT($A31,SEARCH("-",$A31,1)-1)&amp;"_data"),MATCH(MID($A31, SEARCH("-",$A31) + 1, SEARCH("-",$A31,SEARCH("-",$A31)+1) - SEARCH("-",$A31) - 1),INDIRECT(LEFT($A31,SEARCH("-",$A31,1)-1)&amp;"_rows"),0),MATCH(RIGHT($A31,LEN($A31) - SEARCH("-", $A31, SEARCH("-", $A31) + 1)),INDIRECT(LEFT($A31,SEARCH("-",$A31,1)-1)&amp;"_Header"),0))</f>
        <v>0</v>
      </c>
      <c r="G31" s="139"/>
      <c r="H31" s="129"/>
      <c r="I31" s="129"/>
      <c r="J31" s="130"/>
      <c r="K31" s="129"/>
      <c r="L31" s="130"/>
      <c r="M31" s="130"/>
      <c r="N31" s="131"/>
      <c r="O31" s="114"/>
    </row>
    <row r="32" spans="1:15" ht="30" customHeight="1">
      <c r="A32" s="261"/>
      <c r="B32" s="221" t="s">
        <v>259</v>
      </c>
      <c r="C32" s="352" t="s">
        <v>432</v>
      </c>
      <c r="D32" s="353"/>
      <c r="E32" s="353"/>
      <c r="F32" s="354"/>
      <c r="G32" s="140"/>
      <c r="H32" s="124"/>
      <c r="I32" s="124"/>
      <c r="J32" s="124"/>
      <c r="K32" s="124"/>
      <c r="L32" s="124"/>
      <c r="M32" s="124"/>
      <c r="N32" s="125"/>
    </row>
    <row r="33" spans="1:15" ht="60" customHeight="1" thickBot="1">
      <c r="A33" s="243" t="s">
        <v>433</v>
      </c>
      <c r="B33" s="221" t="s">
        <v>434</v>
      </c>
      <c r="C33" s="355"/>
      <c r="D33" s="356"/>
      <c r="E33" s="356"/>
      <c r="F33" s="357"/>
      <c r="G33" s="292" t="e">
        <f ca="1">IF(AND($I33=TRUE,$J33=TRUE),"Return to form","")</f>
        <v>#N/A</v>
      </c>
      <c r="H33" s="124" t="e">
        <f ca="1">D31&lt;&gt;0</f>
        <v>#N/A</v>
      </c>
      <c r="I33" s="124" t="e">
        <f ca="1">F31&gt;=D31</f>
        <v>#N/A</v>
      </c>
      <c r="J33" s="124" t="b">
        <f>ISTEXT(C33)</f>
        <v>0</v>
      </c>
      <c r="K33" s="124" t="e">
        <f ca="1">IF(AND(H33=TRUE,I33=TRUE,J33=FALSE),TRUE,FALSE)</f>
        <v>#N/A</v>
      </c>
      <c r="L33" s="124" t="e">
        <f ca="1">IF(AND(H33=TRUE,I33=TRUE,J33=TRUE),TRUE,FALSE)</f>
        <v>#N/A</v>
      </c>
      <c r="M33" s="124"/>
      <c r="N33" s="125"/>
    </row>
    <row r="34" spans="1:15">
      <c r="A34" s="114"/>
      <c r="B34" s="127"/>
      <c r="C34" s="96"/>
      <c r="D34" s="96"/>
      <c r="E34" s="96"/>
      <c r="F34" s="96"/>
      <c r="G34" s="141"/>
      <c r="H34" s="114"/>
      <c r="I34" s="114"/>
      <c r="J34" s="114"/>
      <c r="K34" s="114"/>
      <c r="L34" s="114"/>
      <c r="M34" s="114"/>
      <c r="N34" s="118"/>
      <c r="O34" s="114"/>
    </row>
  </sheetData>
  <sheetProtection sheet="1" objects="1" scenarios="1"/>
  <mergeCells count="16">
    <mergeCell ref="C14:F14"/>
    <mergeCell ref="C2:F2"/>
    <mergeCell ref="C5:F5"/>
    <mergeCell ref="C8:F8"/>
    <mergeCell ref="C9:F9"/>
    <mergeCell ref="C11:F11"/>
    <mergeCell ref="C27:F27"/>
    <mergeCell ref="C29:F29"/>
    <mergeCell ref="C32:F32"/>
    <mergeCell ref="C33:F33"/>
    <mergeCell ref="C15:F15"/>
    <mergeCell ref="C17:F17"/>
    <mergeCell ref="C20:F20"/>
    <mergeCell ref="C21:F21"/>
    <mergeCell ref="C23:F23"/>
    <mergeCell ref="C26:F26"/>
  </mergeCells>
  <conditionalFormatting sqref="C9">
    <cfRule type="expression" dxfId="48" priority="9">
      <formula>$L9=TRUE</formula>
    </cfRule>
    <cfRule type="expression" dxfId="47" priority="10">
      <formula>$K9=TRUE</formula>
    </cfRule>
  </conditionalFormatting>
  <conditionalFormatting sqref="C15">
    <cfRule type="expression" dxfId="46" priority="7">
      <formula>$L15=TRUE</formula>
    </cfRule>
    <cfRule type="expression" dxfId="45" priority="8">
      <formula>$K15=TRUE</formula>
    </cfRule>
  </conditionalFormatting>
  <conditionalFormatting sqref="C21">
    <cfRule type="expression" dxfId="44" priority="5">
      <formula>$L21=TRUE</formula>
    </cfRule>
    <cfRule type="expression" dxfId="43" priority="6">
      <formula>$K21=TRUE</formula>
    </cfRule>
  </conditionalFormatting>
  <conditionalFormatting sqref="C27">
    <cfRule type="expression" dxfId="42" priority="3">
      <formula>$L27=TRUE</formula>
    </cfRule>
    <cfRule type="expression" dxfId="41" priority="4">
      <formula>$K27=TRUE</formula>
    </cfRule>
  </conditionalFormatting>
  <conditionalFormatting sqref="C33">
    <cfRule type="expression" dxfId="40" priority="1">
      <formula>$L33=TRUE</formula>
    </cfRule>
    <cfRule type="expression" dxfId="39" priority="2">
      <formula>$K33=TRUE</formula>
    </cfRule>
  </conditionalFormatting>
  <hyperlinks>
    <hyperlink ref="G9" location="'FIN1'!D16" display="'FIN1'!D16" xr:uid="{205EC808-98D3-45A5-AC31-2234DC638BED}"/>
    <hyperlink ref="G15" location="'FIN1'!D17" display="'FIN1'!D17" xr:uid="{44147BC7-FA16-40EB-AAB6-ACE98D73AD10}"/>
    <hyperlink ref="G21" location="'FIN1'!D21" display="'FIN1'!D21" xr:uid="{F6D7DF2B-9A9C-4B92-B31D-FD838DD8F923}"/>
    <hyperlink ref="G27" location="'FIN1'!D26" display="'FIN1'!D26" xr:uid="{8C52D4FF-B5E3-4EA8-896F-CA16F01C0831}"/>
    <hyperlink ref="G33" location="'FIN1'!D33" display="'FIN1'!D33" xr:uid="{C433869B-126E-4F82-960D-8CE6D74D6E31}"/>
  </hyperlinks>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8" tint="0.39997558519241921"/>
    <pageSetUpPr fitToPage="1"/>
  </sheetPr>
  <dimension ref="A1:I14"/>
  <sheetViews>
    <sheetView showGridLines="0" topLeftCell="B2" workbookViewId="0">
      <selection activeCell="B2" sqref="B2"/>
    </sheetView>
  </sheetViews>
  <sheetFormatPr defaultColWidth="8.88671875" defaultRowHeight="0" customHeight="1" zeroHeight="1"/>
  <cols>
    <col min="1" max="1" width="13.109375" hidden="1" customWidth="1"/>
    <col min="2" max="2" width="10.88671875" style="24" customWidth="1"/>
    <col min="3" max="3" width="67.21875" style="24" customWidth="1"/>
    <col min="4" max="5" width="15.88671875" style="24" customWidth="1"/>
    <col min="6" max="8" width="8.88671875" hidden="1" customWidth="1"/>
  </cols>
  <sheetData>
    <row r="1" spans="1:9" ht="15.6" hidden="1">
      <c r="A1" s="243" t="s">
        <v>41</v>
      </c>
      <c r="B1" s="243" t="s">
        <v>76</v>
      </c>
      <c r="C1" s="243"/>
      <c r="D1" s="243" t="s">
        <v>354</v>
      </c>
      <c r="E1"/>
      <c r="F1" s="243" t="s">
        <v>230</v>
      </c>
      <c r="G1" s="243" t="s">
        <v>232</v>
      </c>
      <c r="H1" s="243" t="s">
        <v>355</v>
      </c>
    </row>
    <row r="2" spans="1:9" ht="24.95">
      <c r="A2" s="243"/>
      <c r="B2" s="36" t="s">
        <v>42</v>
      </c>
      <c r="C2" s="176"/>
      <c r="D2" s="216" t="s">
        <v>54</v>
      </c>
      <c r="E2" s="178"/>
      <c r="F2" s="243" t="s">
        <v>435</v>
      </c>
      <c r="G2" s="243" t="s">
        <v>435</v>
      </c>
      <c r="H2" s="243"/>
      <c r="I2" s="243"/>
    </row>
    <row r="3" spans="1:9" ht="20.100000000000001">
      <c r="A3" s="243"/>
      <c r="B3" s="7" t="s">
        <v>43</v>
      </c>
      <c r="C3" s="176"/>
      <c r="D3" s="177"/>
      <c r="E3" s="178"/>
      <c r="F3" s="243" t="s">
        <v>234</v>
      </c>
      <c r="G3" s="243" t="s">
        <v>234</v>
      </c>
      <c r="H3" s="243"/>
      <c r="I3" s="243"/>
    </row>
    <row r="4" spans="1:9" ht="15.6">
      <c r="A4" s="243"/>
      <c r="B4" s="176"/>
      <c r="C4" s="176"/>
      <c r="D4" s="177"/>
      <c r="E4" s="178"/>
      <c r="F4" s="243"/>
      <c r="G4" s="243"/>
      <c r="H4" s="243"/>
      <c r="I4" s="243"/>
    </row>
    <row r="5" spans="1:9" ht="15.6">
      <c r="A5" s="243" t="s">
        <v>104</v>
      </c>
      <c r="B5" s="179"/>
      <c r="C5" s="88" t="s">
        <v>436</v>
      </c>
      <c r="D5" s="180" t="s">
        <v>106</v>
      </c>
      <c r="E5" s="168"/>
    </row>
    <row r="6" spans="1:9" ht="15.6">
      <c r="A6" s="243"/>
      <c r="B6" s="181"/>
      <c r="C6" s="88" t="s">
        <v>133</v>
      </c>
      <c r="D6" s="180" t="s">
        <v>356</v>
      </c>
      <c r="E6" s="168"/>
    </row>
    <row r="7" spans="1:9" ht="30.95">
      <c r="A7" s="243"/>
      <c r="B7" s="98" t="s">
        <v>136</v>
      </c>
      <c r="C7" s="71" t="s">
        <v>357</v>
      </c>
      <c r="D7" s="167" t="s">
        <v>358</v>
      </c>
      <c r="E7" s="169" t="s">
        <v>437</v>
      </c>
    </row>
    <row r="8" spans="1:9" ht="45" customHeight="1">
      <c r="A8" s="243" t="s">
        <v>438</v>
      </c>
      <c r="B8" s="79" t="s">
        <v>163</v>
      </c>
      <c r="C8" s="79" t="s">
        <v>439</v>
      </c>
      <c r="D8" s="327" t="e">
        <f>INDEX(COR_2122_Data,MATCH(import_la_ons_code,COR_2122_row,0),MATCH($A$1&amp;"-"&amp;LEFT($A8,9)&amp;"-"&amp;D$1,COR_2122_col,0))</f>
        <v>#N/A</v>
      </c>
      <c r="E8" s="334"/>
    </row>
    <row r="9" spans="1:9" ht="45" customHeight="1">
      <c r="A9" s="243" t="s">
        <v>440</v>
      </c>
      <c r="B9" s="49" t="s">
        <v>166</v>
      </c>
      <c r="C9" s="71" t="s">
        <v>441</v>
      </c>
      <c r="D9" s="182"/>
      <c r="E9" s="335" t="e">
        <f ca="1">IF(AND($F9=TRUE,$G9=FALSE),"Warning","")</f>
        <v>#N/A</v>
      </c>
      <c r="F9" t="e">
        <f ca="1">INDEX(PRU1_validation_data,MATCH($A$1&amp;"-"&amp;$A9&amp;"-"&amp;$D$1&amp;"-"&amp;F$2,PRU1_validation_rows,0),MATCH(F$1,PRU1_validation_header,0))</f>
        <v>#N/A</v>
      </c>
      <c r="G9" t="e">
        <f ca="1">INDEX(PRU1_validation_data,MATCH($A$1&amp;"-"&amp;$A9&amp;"-"&amp;$D$1&amp;"-"&amp;G$2,PRU1_validation_rows,0),MATCH(G$1,PRU1_validation_header,0))</f>
        <v>#N/A</v>
      </c>
      <c r="H9">
        <v>9</v>
      </c>
    </row>
    <row r="10" spans="1:9" ht="45" customHeight="1">
      <c r="A10" s="243" t="s">
        <v>442</v>
      </c>
      <c r="B10" s="78" t="s">
        <v>169</v>
      </c>
      <c r="C10" s="79" t="s">
        <v>443</v>
      </c>
      <c r="D10" s="68">
        <f>'FIN1'!D$29</f>
        <v>0</v>
      </c>
      <c r="E10" s="333"/>
    </row>
    <row r="11" spans="1:9" ht="45" customHeight="1">
      <c r="A11" s="243" t="s">
        <v>444</v>
      </c>
      <c r="B11" s="49" t="s">
        <v>172</v>
      </c>
      <c r="C11" s="71" t="s">
        <v>445</v>
      </c>
      <c r="D11" s="182"/>
      <c r="E11" s="333"/>
    </row>
    <row r="12" spans="1:9" ht="45" customHeight="1">
      <c r="A12" s="243" t="s">
        <v>446</v>
      </c>
      <c r="B12" s="99" t="s">
        <v>174</v>
      </c>
      <c r="C12" s="74" t="s">
        <v>447</v>
      </c>
      <c r="D12" s="75">
        <f>D$10-D$11</f>
        <v>0</v>
      </c>
      <c r="E12" s="332" t="e">
        <f ca="1">IF(AND($F12=TRUE,$G12=FALSE),"Warning","")</f>
        <v>#N/A</v>
      </c>
      <c r="F12" t="e">
        <f ca="1">INDEX(PRU1_validation_data,MATCH($A$1&amp;"-"&amp;$A12&amp;"-"&amp;$D$1&amp;"-"&amp;F$3,PRU1_validation_rows,0),MATCH(F$1,PRU1_validation_header,0))</f>
        <v>#N/A</v>
      </c>
      <c r="G12" t="e">
        <f ca="1">INDEX(PRU1_validation_data,MATCH($A$1&amp;"-"&amp;$A12&amp;"-"&amp;$D$1&amp;"-"&amp;G$3,PRU1_validation_rows,0),MATCH(G$1,PRU1_validation_header,0))</f>
        <v>#N/A</v>
      </c>
      <c r="H12">
        <v>21</v>
      </c>
    </row>
    <row r="13" spans="1:9" ht="45" customHeight="1">
      <c r="A13" s="243" t="s">
        <v>448</v>
      </c>
      <c r="B13" s="76" t="s">
        <v>177</v>
      </c>
      <c r="C13" s="76" t="s">
        <v>449</v>
      </c>
      <c r="D13" s="77">
        <f>D$9+D$12</f>
        <v>0</v>
      </c>
      <c r="E13" s="334"/>
    </row>
    <row r="14" spans="1:9" ht="15.6">
      <c r="B14" s="176"/>
      <c r="C14" s="176"/>
      <c r="D14" s="177"/>
      <c r="E14" s="178"/>
    </row>
  </sheetData>
  <sheetProtection sheet="1" objects="1" scenarios="1"/>
  <conditionalFormatting sqref="E8:E13">
    <cfRule type="expression" dxfId="38" priority="12">
      <formula>E8="warning"</formula>
    </cfRule>
  </conditionalFormatting>
  <hyperlinks>
    <hyperlink ref="E12" location="'PRU Validations'!D11" display="'PRU Validations'!D11" xr:uid="{00000000-0004-0000-0D00-000000000000}"/>
    <hyperlink ref="E9" location="'PRU Validations'!D9" display="'PRU Validations'!D9" xr:uid="{00000000-0004-0000-0D00-000001000000}"/>
    <hyperlink ref="D2" location="Key!A1" display="Key to cell shading" xr:uid="{A2F8D173-68FF-45BF-83EA-5922E94445A5}"/>
  </hyperlinks>
  <pageMargins left="0.75" right="0.75" top="1" bottom="1" header="0.5" footer="0.5"/>
  <pageSetup paperSize="9" scale="63" orientation="portrait" r:id="rId1"/>
  <headerFooter alignWithMargins="0">
    <oddHeader>&amp;C&amp;"Calibri"&amp;10&amp;K000000 OFFICIAL&amp;1#_x000D_</oddHead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8" tint="0.39997558519241921"/>
  </sheetPr>
  <dimension ref="A1:P23"/>
  <sheetViews>
    <sheetView showGridLines="0" topLeftCell="B2" workbookViewId="0">
      <selection activeCell="B2" sqref="B2"/>
    </sheetView>
  </sheetViews>
  <sheetFormatPr defaultColWidth="19.88671875" defaultRowHeight="15" customHeight="1"/>
  <cols>
    <col min="1" max="1" width="12.33203125" style="24" hidden="1" customWidth="1"/>
    <col min="2" max="2" width="8.21875" style="24" customWidth="1"/>
    <col min="3" max="3" width="36.88671875" style="24" bestFit="1" customWidth="1"/>
    <col min="4" max="5" width="15.88671875" style="24" customWidth="1"/>
    <col min="6" max="6" width="14.6640625" style="24" customWidth="1"/>
    <col min="7" max="9" width="15.88671875" style="24" customWidth="1"/>
    <col min="10" max="16" width="8.88671875" style="24" hidden="1" customWidth="1"/>
  </cols>
  <sheetData>
    <row r="1" spans="1:16" ht="30.95" hidden="1">
      <c r="A1" s="262" t="s">
        <v>450</v>
      </c>
      <c r="B1" s="262" t="s">
        <v>76</v>
      </c>
      <c r="C1" s="262"/>
      <c r="D1" s="266" t="s">
        <v>451</v>
      </c>
      <c r="E1" s="266" t="s">
        <v>452</v>
      </c>
      <c r="F1" s="266" t="s">
        <v>453</v>
      </c>
      <c r="G1" s="266" t="s">
        <v>454</v>
      </c>
      <c r="H1" s="244"/>
      <c r="I1" s="244"/>
      <c r="J1" s="110" t="s">
        <v>230</v>
      </c>
      <c r="K1" s="110" t="s">
        <v>232</v>
      </c>
      <c r="L1" s="110" t="s">
        <v>355</v>
      </c>
      <c r="N1" s="110" t="s">
        <v>230</v>
      </c>
      <c r="O1" s="110" t="s">
        <v>232</v>
      </c>
      <c r="P1" s="110" t="s">
        <v>355</v>
      </c>
    </row>
    <row r="2" spans="1:16" ht="24.95">
      <c r="A2" s="262"/>
      <c r="B2" s="36" t="s">
        <v>46</v>
      </c>
      <c r="C2" s="22"/>
      <c r="D2" s="30"/>
      <c r="E2" s="224" t="s">
        <v>54</v>
      </c>
      <c r="F2" s="225"/>
      <c r="G2" s="225"/>
      <c r="H2" s="22"/>
      <c r="I2" s="22"/>
      <c r="J2" s="249" t="s">
        <v>435</v>
      </c>
      <c r="K2" s="249" t="s">
        <v>435</v>
      </c>
      <c r="L2" s="249"/>
      <c r="M2" s="249"/>
      <c r="N2" s="249" t="s">
        <v>234</v>
      </c>
      <c r="O2" s="249" t="s">
        <v>234</v>
      </c>
      <c r="P2" s="249"/>
    </row>
    <row r="3" spans="1:16" ht="20.100000000000001">
      <c r="A3" s="262"/>
      <c r="B3" s="7" t="s">
        <v>47</v>
      </c>
      <c r="C3" s="22"/>
      <c r="D3" s="30"/>
      <c r="E3" s="225"/>
      <c r="F3" s="225"/>
      <c r="G3" s="225"/>
      <c r="H3" s="22"/>
      <c r="I3" s="22"/>
      <c r="J3" s="249"/>
      <c r="K3" s="249"/>
      <c r="L3" s="249"/>
      <c r="M3" s="249"/>
      <c r="N3" s="249"/>
      <c r="O3" s="249"/>
      <c r="P3" s="249"/>
    </row>
    <row r="4" spans="1:16" ht="15.6">
      <c r="A4" s="262"/>
      <c r="B4" s="176"/>
      <c r="C4" s="22"/>
      <c r="D4" s="30"/>
      <c r="E4" s="225"/>
      <c r="F4" s="225"/>
      <c r="G4" s="225"/>
      <c r="H4" s="22"/>
      <c r="I4" s="22"/>
    </row>
    <row r="5" spans="1:16" ht="15.6">
      <c r="A5" s="262" t="s">
        <v>104</v>
      </c>
      <c r="B5" s="179"/>
      <c r="C5" s="33" t="s">
        <v>105</v>
      </c>
      <c r="D5" s="66" t="s">
        <v>106</v>
      </c>
      <c r="E5" s="38" t="s">
        <v>107</v>
      </c>
      <c r="F5" s="38" t="s">
        <v>108</v>
      </c>
      <c r="G5" s="73" t="s">
        <v>455</v>
      </c>
      <c r="H5" s="22"/>
      <c r="I5" s="22"/>
    </row>
    <row r="6" spans="1:16" s="296" customFormat="1" ht="15.6">
      <c r="A6" s="263"/>
      <c r="B6" s="183"/>
      <c r="C6" s="65" t="s">
        <v>133</v>
      </c>
      <c r="D6" s="293" t="s">
        <v>356</v>
      </c>
      <c r="E6" s="294" t="s">
        <v>356</v>
      </c>
      <c r="F6" s="294" t="s">
        <v>356</v>
      </c>
      <c r="G6" s="295" t="s">
        <v>356</v>
      </c>
      <c r="H6" s="23"/>
      <c r="I6" s="23"/>
      <c r="J6" s="116"/>
      <c r="K6" s="116"/>
      <c r="L6" s="116"/>
      <c r="M6" s="116"/>
      <c r="N6" s="116"/>
      <c r="O6" s="116"/>
      <c r="P6" s="116"/>
    </row>
    <row r="7" spans="1:16" ht="93">
      <c r="A7" s="264"/>
      <c r="B7" s="298" t="s">
        <v>456</v>
      </c>
      <c r="C7" s="148" t="s">
        <v>357</v>
      </c>
      <c r="D7" s="149" t="s">
        <v>457</v>
      </c>
      <c r="E7" s="150" t="s">
        <v>458</v>
      </c>
      <c r="F7" s="150" t="s">
        <v>459</v>
      </c>
      <c r="G7" s="151" t="s">
        <v>460</v>
      </c>
      <c r="H7" s="152" t="s">
        <v>461</v>
      </c>
      <c r="I7" s="226" t="s">
        <v>462</v>
      </c>
      <c r="J7" s="147"/>
      <c r="K7" s="97"/>
      <c r="L7" s="97"/>
      <c r="M7" s="97"/>
      <c r="N7" s="97"/>
      <c r="O7" s="147"/>
      <c r="P7" s="147"/>
    </row>
    <row r="8" spans="1:16" ht="20.25" customHeight="1">
      <c r="A8" s="262" t="s">
        <v>463</v>
      </c>
      <c r="B8" s="49" t="s">
        <v>163</v>
      </c>
      <c r="C8" s="27" t="s">
        <v>464</v>
      </c>
      <c r="D8" s="67" t="e">
        <f>INDEX(COR_2122_Data,MATCH(import_la_ons_code,COR_2122_row,0),MATCH($A$1&amp;"-"&amp;$A8&amp;"-"&amp;LEFT(D$1,3),COR_2122_col,0))</f>
        <v>#N/A</v>
      </c>
      <c r="E8" s="94"/>
      <c r="F8" s="94"/>
      <c r="G8" s="70">
        <f>$F8-$E8</f>
        <v>0</v>
      </c>
      <c r="H8" s="335" t="e">
        <f ca="1">IF(AND($J8=TRUE,$K8=FALSE),"Warning","")</f>
        <v>#N/A</v>
      </c>
      <c r="I8" s="336" t="e">
        <f ca="1">IF(AND($N8=TRUE,$O8=FALSE),"Warning","")</f>
        <v>#N/A</v>
      </c>
      <c r="J8" s="24" t="e">
        <f ca="1">INDEX(PRU1_validation_data,MATCH($A$1&amp;"-"&amp;$A8&amp;"-"&amp;$E$1&amp;"-"&amp;J$2,PRU1_validation_rows,0),MATCH(J$1,PRU1_validation_header,0))</f>
        <v>#N/A</v>
      </c>
      <c r="K8" s="24" t="e">
        <f ca="1">INDEX(PRU1_validation_data,MATCH($A$1&amp;"-"&amp;$A8&amp;"-"&amp;$E$1&amp;"-"&amp;K$2,PRU1_validation_rows,0),MATCH(K$1,PRU1_validation_header,0))</f>
        <v>#N/A</v>
      </c>
      <c r="L8" s="24">
        <v>33</v>
      </c>
      <c r="N8" s="24" t="e">
        <f ca="1">INDEX(PRU1_validation_data,MATCH($A$1&amp;"-"&amp;$A8&amp;"-"&amp;$G$1&amp;"-"&amp;N$2,PRU1_validation_rows,0),MATCH(N$1,PRU1_validation_header,0))</f>
        <v>#N/A</v>
      </c>
      <c r="O8" s="24" t="e">
        <f ca="1">INDEX(PRU1_validation_data,MATCH($A$1&amp;"-"&amp;$A8&amp;"-"&amp;$G$1&amp;"-"&amp;O$2,PRU1_validation_rows,0),MATCH(O$1,PRU1_validation_header,0))</f>
        <v>#N/A</v>
      </c>
      <c r="P8" s="24">
        <v>39</v>
      </c>
    </row>
    <row r="9" spans="1:16" ht="20.25" customHeight="1">
      <c r="A9" s="262" t="s">
        <v>465</v>
      </c>
      <c r="B9" s="49" t="s">
        <v>166</v>
      </c>
      <c r="C9" s="27" t="s">
        <v>466</v>
      </c>
      <c r="D9" s="67" t="e">
        <f>INDEX(COR_2122_Data,MATCH(import_la_ons_code,COR_2122_row,0),MATCH($A$1&amp;"-"&amp;$A9&amp;"-"&amp;LEFT(D$1,3),COR_2122_col,0))</f>
        <v>#N/A</v>
      </c>
      <c r="E9" s="94"/>
      <c r="F9" s="94"/>
      <c r="G9" s="70">
        <f t="shared" ref="G9:G11" si="0">$F9-$E9</f>
        <v>0</v>
      </c>
      <c r="H9" s="335" t="e">
        <f ca="1">IF(AND($J9=TRUE,$K9=FALSE),"Warning","")</f>
        <v>#N/A</v>
      </c>
      <c r="I9" s="336" t="e">
        <f ca="1">IF(AND($N9=TRUE,$O9=FALSE),"Warning","")</f>
        <v>#N/A</v>
      </c>
      <c r="J9" s="24" t="e">
        <f ca="1">INDEX(PRU1_validation_data,MATCH($A$1&amp;"-"&amp;$A9&amp;"-"&amp;$E$1&amp;"-"&amp;J$2,PRU1_validation_rows,0),MATCH(J$1,PRU1_validation_header,0))</f>
        <v>#N/A</v>
      </c>
      <c r="K9" s="24" t="e">
        <f ca="1">INDEX(PRU1_validation_data,MATCH($A$1&amp;"-"&amp;$A9&amp;"-"&amp;$E$1&amp;"-"&amp;K$2,PRU1_validation_rows,0),MATCH(K$1,PRU1_validation_header,0))</f>
        <v>#N/A</v>
      </c>
      <c r="L9" s="24">
        <v>45</v>
      </c>
      <c r="N9" s="24" t="e">
        <f ca="1">INDEX(PRU1_validation_data,MATCH($A$1&amp;"-"&amp;$A9&amp;"-"&amp;$G$1&amp;"-"&amp;N$2,PRU1_validation_rows,0),MATCH(N$1,PRU1_validation_header,0))</f>
        <v>#N/A</v>
      </c>
      <c r="O9" s="24" t="e">
        <f ca="1">INDEX(PRU1_validation_data,MATCH($A$1&amp;"-"&amp;$A9&amp;"-"&amp;$G$1&amp;"-"&amp;O$2,PRU1_validation_rows,0),MATCH(O$1,PRU1_validation_header,0))</f>
        <v>#N/A</v>
      </c>
      <c r="P9" s="24">
        <v>51</v>
      </c>
    </row>
    <row r="10" spans="1:16" ht="20.25" customHeight="1">
      <c r="A10" s="262" t="s">
        <v>467</v>
      </c>
      <c r="B10" s="74" t="s">
        <v>169</v>
      </c>
      <c r="C10" s="69" t="s">
        <v>468</v>
      </c>
      <c r="D10" s="72" t="e">
        <f>SUM(D$8:D$9)</f>
        <v>#N/A</v>
      </c>
      <c r="E10" s="70">
        <f t="shared" ref="E10:F10" si="1">SUM(E$8:E$9)</f>
        <v>0</v>
      </c>
      <c r="F10" s="70">
        <f t="shared" si="1"/>
        <v>0</v>
      </c>
      <c r="G10" s="70">
        <f t="shared" si="0"/>
        <v>0</v>
      </c>
      <c r="H10" s="337"/>
      <c r="I10" s="338"/>
    </row>
    <row r="11" spans="1:16" ht="20.25" customHeight="1">
      <c r="A11" s="262" t="s">
        <v>469</v>
      </c>
      <c r="B11" s="49" t="s">
        <v>172</v>
      </c>
      <c r="C11" s="27" t="s">
        <v>470</v>
      </c>
      <c r="D11" s="67" t="e">
        <f>INDEX(COR_2122_Data,MATCH(import_la_ons_code,COR_2122_row,0),MATCH($A$1&amp;"-"&amp;$A11&amp;"-"&amp;LEFT(D$1,3),COR_2122_col,0))</f>
        <v>#N/A</v>
      </c>
      <c r="E11" s="94"/>
      <c r="F11" s="94"/>
      <c r="G11" s="70">
        <f t="shared" si="0"/>
        <v>0</v>
      </c>
      <c r="H11" s="335" t="e">
        <f ca="1">IF(AND($J11=TRUE,$K11=FALSE),"Warning","")</f>
        <v>#N/A</v>
      </c>
      <c r="I11" s="336" t="e">
        <f ca="1">IF(AND($N11=TRUE,$O11=FALSE),"Warning","")</f>
        <v>#N/A</v>
      </c>
      <c r="J11" s="24" t="e">
        <f ca="1">INDEX(PRU1_validation_data,MATCH($A$1&amp;"-"&amp;$A11&amp;"-"&amp;$E$1&amp;"-"&amp;J$2,PRU1_validation_rows,0),MATCH(J$1,PRU1_validation_header,0))</f>
        <v>#N/A</v>
      </c>
      <c r="K11" s="24" t="e">
        <f ca="1">INDEX(PRU1_validation_data,MATCH($A$1&amp;"-"&amp;$A11&amp;"-"&amp;$E$1&amp;"-"&amp;K$2,PRU1_validation_rows,0),MATCH(K$1,PRU1_validation_header,0))</f>
        <v>#N/A</v>
      </c>
      <c r="L11" s="24">
        <v>57</v>
      </c>
      <c r="N11" s="24" t="e">
        <f ca="1">INDEX(PRU1_validation_data,MATCH($A$1&amp;"-"&amp;$A11&amp;"-"&amp;$G$1&amp;"-"&amp;N$2,PRU1_validation_rows,0),MATCH(N$1,PRU1_validation_header,0))</f>
        <v>#N/A</v>
      </c>
      <c r="O11" s="24" t="e">
        <f ca="1">INDEX(PRU1_validation_data,MATCH($A$1&amp;"-"&amp;$A11&amp;"-"&amp;$G$1&amp;"-"&amp;O$2,PRU1_validation_rows,0),MATCH(O$1,PRU1_validation_header,0))</f>
        <v>#N/A</v>
      </c>
      <c r="P11" s="24">
        <v>63</v>
      </c>
    </row>
    <row r="12" spans="1:16" ht="20.25" customHeight="1">
      <c r="A12" s="262" t="s">
        <v>471</v>
      </c>
      <c r="B12" s="74" t="s">
        <v>174</v>
      </c>
      <c r="C12" s="69" t="s">
        <v>472</v>
      </c>
      <c r="D12" s="72" t="e">
        <f>SUM(D$10-D$11)</f>
        <v>#N/A</v>
      </c>
      <c r="E12" s="70">
        <f t="shared" ref="E12:F12" si="2">SUM(E$10-E$11)</f>
        <v>0</v>
      </c>
      <c r="F12" s="70">
        <f t="shared" si="2"/>
        <v>0</v>
      </c>
      <c r="G12" s="70">
        <f>$F12-$E12</f>
        <v>0</v>
      </c>
      <c r="H12" s="337"/>
      <c r="I12" s="339"/>
    </row>
    <row r="13" spans="1:16" ht="63.95" customHeight="1">
      <c r="A13" s="262"/>
      <c r="B13" s="176"/>
      <c r="C13" s="270" t="s">
        <v>473</v>
      </c>
      <c r="D13" s="175" t="s">
        <v>474</v>
      </c>
      <c r="E13" s="227" t="str">
        <f>IF(E$10&gt;E$20,"Error: gross debt must not be greater than operational boundary","")</f>
        <v/>
      </c>
      <c r="F13" s="227" t="str">
        <f>IF(F$10&gt;F$20,"Error: gross debt must not be greater than operational boundary","")</f>
        <v/>
      </c>
      <c r="G13" s="228"/>
      <c r="H13" s="229"/>
      <c r="I13" s="229"/>
    </row>
    <row r="14" spans="1:16" ht="15.6">
      <c r="A14" s="262"/>
      <c r="B14" s="176"/>
      <c r="C14" s="22"/>
      <c r="D14" s="30"/>
      <c r="E14" s="225"/>
      <c r="F14" s="225"/>
      <c r="G14" s="225"/>
      <c r="H14" s="229"/>
      <c r="I14" s="229"/>
    </row>
    <row r="15" spans="1:16" ht="20.100000000000001">
      <c r="A15" s="262" t="s">
        <v>475</v>
      </c>
      <c r="B15" s="7" t="s">
        <v>48</v>
      </c>
      <c r="C15" s="22"/>
      <c r="D15" s="30"/>
      <c r="E15" s="225"/>
      <c r="F15" s="225"/>
      <c r="G15" s="225"/>
      <c r="H15" s="229"/>
      <c r="I15" s="229"/>
    </row>
    <row r="16" spans="1:16" ht="15.6">
      <c r="A16" s="262"/>
      <c r="B16" s="176"/>
      <c r="C16" s="22"/>
      <c r="D16" s="30"/>
      <c r="E16" s="225"/>
      <c r="F16" s="225"/>
      <c r="G16" s="225"/>
      <c r="H16" s="22"/>
      <c r="I16" s="22"/>
    </row>
    <row r="17" spans="1:16" ht="15.6">
      <c r="A17" s="262" t="s">
        <v>104</v>
      </c>
      <c r="B17" s="179"/>
      <c r="C17" s="33" t="s">
        <v>105</v>
      </c>
      <c r="D17" s="66" t="s">
        <v>106</v>
      </c>
      <c r="E17" s="38" t="s">
        <v>107</v>
      </c>
      <c r="F17" s="38" t="s">
        <v>108</v>
      </c>
      <c r="G17" s="73" t="s">
        <v>455</v>
      </c>
      <c r="H17" s="229"/>
      <c r="I17" s="229"/>
    </row>
    <row r="18" spans="1:16" s="296" customFormat="1" ht="15.6">
      <c r="A18" s="262"/>
      <c r="B18" s="181"/>
      <c r="C18" s="65" t="s">
        <v>133</v>
      </c>
      <c r="D18" s="293" t="s">
        <v>356</v>
      </c>
      <c r="E18" s="294" t="s">
        <v>356</v>
      </c>
      <c r="F18" s="294" t="s">
        <v>356</v>
      </c>
      <c r="G18" s="295" t="s">
        <v>356</v>
      </c>
      <c r="H18" s="297"/>
      <c r="I18" s="297"/>
      <c r="J18" s="116"/>
      <c r="K18" s="116"/>
      <c r="L18" s="116"/>
      <c r="M18" s="116"/>
      <c r="N18" s="116"/>
      <c r="O18" s="116"/>
      <c r="P18" s="116"/>
    </row>
    <row r="19" spans="1:16" ht="45" customHeight="1">
      <c r="A19" s="265"/>
      <c r="B19" s="298" t="s">
        <v>136</v>
      </c>
      <c r="C19" s="86" t="s">
        <v>357</v>
      </c>
      <c r="D19" s="149" t="s">
        <v>457</v>
      </c>
      <c r="E19" s="150" t="s">
        <v>458</v>
      </c>
      <c r="F19" s="150" t="s">
        <v>459</v>
      </c>
      <c r="G19" s="153" t="s">
        <v>460</v>
      </c>
      <c r="H19" s="229"/>
      <c r="I19" s="229"/>
    </row>
    <row r="20" spans="1:16" ht="20.25" customHeight="1">
      <c r="A20" s="262" t="s">
        <v>476</v>
      </c>
      <c r="B20" s="49" t="s">
        <v>163</v>
      </c>
      <c r="C20" s="27" t="s">
        <v>477</v>
      </c>
      <c r="D20" s="67" t="e">
        <f>INDEX(COR_2122_Data,MATCH(import_la_ons_code,COR_2122_row,0),MATCH($A$15&amp;"-"&amp;$A20&amp;"-"&amp;LEFT(D$1,3),COR_2122_col,0))</f>
        <v>#N/A</v>
      </c>
      <c r="E20" s="94"/>
      <c r="F20" s="94"/>
      <c r="G20" s="70">
        <f t="shared" ref="G20:G21" si="3">$F20-$E20</f>
        <v>0</v>
      </c>
      <c r="H20" s="229"/>
      <c r="I20" s="229"/>
    </row>
    <row r="21" spans="1:16" ht="20.25" customHeight="1">
      <c r="A21" s="262" t="s">
        <v>478</v>
      </c>
      <c r="B21" s="49" t="s">
        <v>166</v>
      </c>
      <c r="C21" s="27" t="s">
        <v>479</v>
      </c>
      <c r="D21" s="67" t="e">
        <f>INDEX(COR_2122_Data,MATCH(import_la_ons_code,COR_2122_row,0),MATCH($A$15&amp;"-"&amp;$A21&amp;"-"&amp;LEFT(D$1,3),COR_2122_col,0))</f>
        <v>#N/A</v>
      </c>
      <c r="E21" s="94"/>
      <c r="F21" s="94"/>
      <c r="G21" s="70">
        <f t="shared" si="3"/>
        <v>0</v>
      </c>
      <c r="H21" s="229"/>
      <c r="I21" s="229"/>
    </row>
    <row r="22" spans="1:16" ht="63.95" customHeight="1">
      <c r="A22" s="244"/>
      <c r="B22" s="176"/>
      <c r="C22" s="230"/>
      <c r="D22" s="231" t="s">
        <v>474</v>
      </c>
      <c r="E22" s="227" t="str">
        <f>IF(E$20&gt;E$21,"Error: operational boundary must not be greater than authorised limit","")</f>
        <v/>
      </c>
      <c r="F22" s="227" t="str">
        <f>IF(F$20&gt;F$21,"Error: operational boundary must not be greater than authorised limit","")</f>
        <v/>
      </c>
      <c r="G22" s="225"/>
      <c r="H22" s="22"/>
      <c r="I22" s="22"/>
    </row>
    <row r="23" spans="1:16" ht="15" customHeight="1">
      <c r="A23" s="245"/>
      <c r="B23" s="176"/>
      <c r="C23" s="176"/>
      <c r="D23" s="176"/>
      <c r="E23" s="176"/>
      <c r="F23" s="176"/>
      <c r="G23" s="176"/>
      <c r="H23" s="176"/>
      <c r="I23" s="176"/>
    </row>
  </sheetData>
  <sheetProtection sheet="1" objects="1" scenarios="1"/>
  <conditionalFormatting sqref="E22:F22">
    <cfRule type="expression" dxfId="37" priority="5">
      <formula>E$20&gt;E$21</formula>
    </cfRule>
  </conditionalFormatting>
  <conditionalFormatting sqref="H8:I12">
    <cfRule type="expression" dxfId="36" priority="3">
      <formula>LEN(H8)&gt;0</formula>
    </cfRule>
  </conditionalFormatting>
  <conditionalFormatting sqref="E13:F13">
    <cfRule type="expression" dxfId="35" priority="3066">
      <formula>E$10&gt;E$20</formula>
    </cfRule>
  </conditionalFormatting>
  <hyperlinks>
    <hyperlink ref="H8" location="'PRU Validations'!D17" display="'PRU Validations'!D17" xr:uid="{00000000-0004-0000-0E00-000000000000}"/>
    <hyperlink ref="H11" location="'PRU Validations'!D33" display="'PRU Validations'!D33" xr:uid="{00000000-0004-0000-0E00-000001000000}"/>
    <hyperlink ref="H9" location="'PRU Validations'!D25" display="'PRU Validations'!D25" xr:uid="{00000000-0004-0000-0E00-000002000000}"/>
    <hyperlink ref="I11" location="'PRU Validations'!D35" display="'PRU Validations'!D35" xr:uid="{00000000-0004-0000-0E00-000003000000}"/>
    <hyperlink ref="I9" location="'PRU Validations'!D27" display="'PRU Validations'!D27" xr:uid="{00000000-0004-0000-0E00-000004000000}"/>
    <hyperlink ref="I8" location="'PRU Validations'!D19" display="'PRU Validations'!D19" xr:uid="{00000000-0004-0000-0E00-000005000000}"/>
    <hyperlink ref="E2" location="Key!A1" display="Key to cell shading" xr:uid="{10A806E3-C85B-4D8E-9E95-3C56F59D7553}"/>
  </hyperlinks>
  <pageMargins left="0.7" right="0.7" top="0.75" bottom="0.75" header="0.3" footer="0.3"/>
  <pageSetup paperSize="9" scale="40" orientation="portrait" r:id="rId1"/>
  <headerFooter>
    <oddHeader>&amp;C&amp;"Calibri"&amp;10&amp;K000000 OFFICIAL&amp;1#_x000D_</oddHead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20" ma:contentTypeDescription="Create a new document." ma:contentTypeScope="" ma:versionID="45e3cc9f239a162c605a68f6fc9332e4">
  <xsd:schema xmlns:xsd="http://www.w3.org/2001/XMLSchema" xmlns:xs="http://www.w3.org/2001/XMLSchema" xmlns:p="http://schemas.microsoft.com/office/2006/metadata/properties" xmlns:ns1="http://schemas.microsoft.com/sharepoint/v3" xmlns:ns2="3fa4860e-4e84-4984-b511-cb934d7752ca" xmlns:ns3="63fd57c9-5291-4ee5-b3d3-37b4b570c278" xmlns:ns4="83a87e31-bf32-46ab-8e70-9fa18461fa4d" targetNamespace="http://schemas.microsoft.com/office/2006/metadata/properties" ma:root="true" ma:fieldsID="8a6fdbdd74f8cc12ee098dd6c409b79d" ns1:_="" ns2:_="" ns3:_="" ns4:_="">
    <xsd:import namespace="http://schemas.microsoft.com/sharepoint/v3"/>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
        <AccountId xsi:nil="true"/>
        <AccountType/>
      </UserInfo>
    </SharedWithUsers>
    <lcf76f155ced4ddcb4097134ff3c332f xmlns="3fa4860e-4e84-4984-b511-cb934d7752ca">
      <Terms xmlns="http://schemas.microsoft.com/office/infopath/2007/PartnerControls"/>
    </lcf76f155ced4ddcb4097134ff3c332f>
    <TaxCatchAll xmlns="83a87e31-bf32-46ab-8e70-9fa18461fa4d"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3AD2D0-4C0C-456A-90FA-11156BC57AFA}"/>
</file>

<file path=customXml/itemProps2.xml><?xml version="1.0" encoding="utf-8"?>
<ds:datastoreItem xmlns:ds="http://schemas.openxmlformats.org/officeDocument/2006/customXml" ds:itemID="{081C0665-D232-4136-AF18-5A2C9EBA317A}"/>
</file>

<file path=customXml/itemProps3.xml><?xml version="1.0" encoding="utf-8"?>
<ds:datastoreItem xmlns:ds="http://schemas.openxmlformats.org/officeDocument/2006/customXml" ds:itemID="{A9574A09-D807-440F-8724-D746602B7B87}"/>
</file>

<file path=customXml/itemProps4.xml><?xml version="1.0" encoding="utf-8"?>
<ds:datastoreItem xmlns:ds="http://schemas.openxmlformats.org/officeDocument/2006/customXml" ds:itemID="{031E1AB5-98CE-487D-8ADA-770A70457EBA}"/>
</file>

<file path=docMetadata/LabelInfo.xml><?xml version="1.0" encoding="utf-8"?>
<clbl:labelList xmlns:clbl="http://schemas.microsoft.com/office/2020/mipLabelMetadata">
  <clbl:label id="{fbd41ebe-fca6-4f2c-aecb-bf3a17e72416}" enabled="1" method="Privileged" siteId="{bf346810-9c7d-43de-a872-24a2ef3995a8}"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Department for Communities and Local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Taylor</dc:creator>
  <cp:keywords/>
  <dc:description/>
  <cp:lastModifiedBy>Laura Wishart</cp:lastModifiedBy>
  <cp:revision/>
  <dcterms:created xsi:type="dcterms:W3CDTF">2018-03-20T15:09:13Z</dcterms:created>
  <dcterms:modified xsi:type="dcterms:W3CDTF">2024-04-04T08:36:10Z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6a32abe7-c9b1-42a4-bb3a-b23f88c4f794</vt:lpwstr>
  </property>
  <property fmtid="{D5CDD505-2E9C-101B-9397-08002B2CF9AE}" pid="3" name="bjSaver">
    <vt:lpwstr>ZX6AM4TLStYxfypNK5FRHmXzr+PGObNM</vt:lpwstr>
  </property>
  <property fmtid="{D5CDD505-2E9C-101B-9397-08002B2CF9AE}" pid="4" name="ContentTypeId">
    <vt:lpwstr>0x010100ECCB7E1F660E4D499F35AD51896216AD</vt:lpwstr>
  </property>
  <property fmtid="{D5CDD505-2E9C-101B-9397-08002B2CF9AE}" pid="5" name="bjDocumentSecurityLabel">
    <vt:lpwstr>No Marking</vt:lpwstr>
  </property>
  <property fmtid="{D5CDD505-2E9C-101B-9397-08002B2CF9AE}" pid="6" name="AuthorIds_UIVersion_512">
    <vt:lpwstr>20</vt:lpwstr>
  </property>
  <property fmtid="{D5CDD505-2E9C-101B-9397-08002B2CF9AE}" pid="7" name="Order">
    <vt:r8>105387800</vt:r8>
  </property>
  <property fmtid="{D5CDD505-2E9C-101B-9397-08002B2CF9AE}" pid="8" name="xd_Signature">
    <vt:bool>false</vt:bool>
  </property>
  <property fmtid="{D5CDD505-2E9C-101B-9397-08002B2CF9AE}" pid="9" name="xd_ProgID">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MediaServiceImageTags">
    <vt:lpwstr/>
  </property>
</Properties>
</file>