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4" documentId="8_{1FE1F848-9C27-4601-937A-9553431093D6}" xr6:coauthVersionLast="47" xr6:coauthVersionMax="47" xr10:uidLastSave="{C7043CD9-14B7-4CC0-BD07-FBB1F82011A8}"/>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 name="Table7" sheetId="107" r:id="rId10"/>
    <sheet name="Table8" sheetId="105" r:id="rId1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#REF!</definedName>
    <definedName name="Alt_Chk_14_Hdg" hidden="1">#REF!</definedName>
    <definedName name="Alt_Chk_15_Hdg" hidden="1">#REF!</definedName>
    <definedName name="Alt_Chk_2_Hdg" hidden="1">#REF!</definedName>
    <definedName name="Bluesky_jobs_wage_premium">#REF!</definedName>
    <definedName name="Bluesky_safe_wage">#REF!</definedName>
    <definedName name="BMGHIndex" hidden="1">"O"</definedName>
    <definedName name="Cloud_jobs_wage_premium">#REF!</definedName>
    <definedName name="Cloud_safe_wage">#REF!</definedName>
    <definedName name="Cloud_safeguarded_jobs">#REF!</definedName>
    <definedName name="Depreciation_rate">#REF!</definedName>
    <definedName name="Discount_rate">#REF!</definedName>
    <definedName name="DME_LocalFile" hidden="1">"True"</definedName>
    <definedName name="Domestic_Results">#REF!</definedName>
    <definedName name="Err_Chk_1_Hdg" hidden="1">#REF!</definedName>
    <definedName name="Err_Chk_11_Hdg" hidden="1">#REF!</definedName>
    <definedName name="Err_Chk_13_Hdg" hidden="1">#REF!</definedName>
    <definedName name="Err_Chk_14_Hdg" hidden="1">#REF!</definedName>
    <definedName name="Err_Chk_15_Hdg" hidden="1">#REF!</definedName>
    <definedName name="Err_Chk_2_Hdg" hidden="1">#REF!</definedName>
    <definedName name="Err_Chk_3_Hdg" hidden="1">#REF!</definedName>
    <definedName name="Err_Chk_4_Hdg" hidden="1">#REF!</definedName>
    <definedName name="Fixed_Bluesky_jobs">#REF!</definedName>
    <definedName name="GDP_def_index">#REF!</definedName>
    <definedName name="GDP_def_year">#REF!</definedName>
    <definedName name="High_scenario_probability">#REF!</definedName>
    <definedName name="HL_Alt_Chk_1" hidden="1">#REF!</definedName>
    <definedName name="HL_Alt_Chk_14" hidden="1">#REF!</definedName>
    <definedName name="HL_Alt_Chk_15" hidden="1">#REF!</definedName>
    <definedName name="HL_Alt_Chk_2" hidden="1">#REF!</definedName>
    <definedName name="HL_Err_Chk_1" hidden="1">#REF!</definedName>
    <definedName name="HL_Err_Chk_11" hidden="1">#REF!</definedName>
    <definedName name="HL_Err_Chk_13" hidden="1">#REF!</definedName>
    <definedName name="HL_Err_Chk_14" hidden="1">#REF!</definedName>
    <definedName name="HL_Err_Chk_15" hidden="1">#REF!</definedName>
    <definedName name="HL_Err_Chk_2" hidden="1">#REF!</definedName>
    <definedName name="HL_Err_Chk_3" hidden="1">#REF!</definedName>
    <definedName name="HL_Err_Chk_4" hidden="1">#REF!</definedName>
    <definedName name="Low_scenario_probability">#REF!</definedName>
    <definedName name="Maximum_aerospace_wage">#REF!</definedName>
    <definedName name="Millions_to_pounds">#REF!</definedName>
    <definedName name="Minimum_aerospace_wage">#REF!</definedName>
    <definedName name="Pal_Workbook_GUID" hidden="1">"1LMS2U6TLKFBVGQISFA5FIYM"</definedName>
    <definedName name="Pension_uplift">#REF!</definedName>
    <definedName name="Postcode_Outcode_Results">#REF!</definedName>
    <definedName name="Present_value_base_year">#REF!</definedName>
    <definedName name="Price_base_year">#REF!</definedName>
    <definedName name="_xlnm.Print_Area" localSheetId="1">'Contents'!$A$4:$S$13</definedName>
    <definedName name="_xlnm.Print_Area" localSheetId="2">Notes!$A$4:$R$17</definedName>
    <definedName name="_xlnm.Print_Area" localSheetId="3">Table1!$A$1:$N$54</definedName>
    <definedName name="_xlnm.Print_Area" localSheetId="4">Table2!$A$1:$E$55</definedName>
    <definedName name="_xlnm.Print_Area" localSheetId="5">Table3!$A$7:$Q$63</definedName>
    <definedName name="_xlnm.Print_Area" localSheetId="6">Table4!$A$7:$H$63</definedName>
    <definedName name="_xlnm.Print_Area" localSheetId="7">Table5!$A$8:$Q$51</definedName>
    <definedName name="_xlnm.Print_Area" localSheetId="8">Table6!$A$7:$H$56</definedName>
    <definedName name="_xlnm.Print_Area" localSheetId="9">Table7!$A$8:$C$12</definedName>
    <definedName name="_xlnm.Print_Area" localSheetId="10">Table8!$A$6:$C$11</definedName>
    <definedName name="Product_market_displacement">#REF!</definedName>
    <definedName name="R_D_spend_per_year">#REF!</definedName>
    <definedName name="R_D_spillover_r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SD_Results">#REF!</definedName>
    <definedName name="Sub_of_investment">#REF!</definedName>
    <definedName name="Unadjusted_R_D_spend">#REF!</definedName>
    <definedName name="Variable_Bluesky_jobs">#REF!</definedName>
    <definedName name="Wage_premium_at_maximum">#REF!</definedName>
    <definedName name="Wage_premium_at_minimum_wage">#REF!</definedName>
    <definedName name="Wage_premium_base_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47" l="1"/>
  <c r="F21" i="47"/>
  <c r="G21" i="47"/>
  <c r="H21" i="47" s="1"/>
  <c r="H53" i="47"/>
  <c r="H54" i="47"/>
  <c r="D55" i="47"/>
  <c r="E55" i="47"/>
  <c r="L20" i="46"/>
  <c r="L21" i="46"/>
  <c r="I50" i="66"/>
  <c r="I51" i="66"/>
  <c r="I52" i="66"/>
  <c r="I53" i="66"/>
  <c r="I54" i="66"/>
  <c r="D53" i="66"/>
  <c r="D54" i="66"/>
  <c r="M50" i="42"/>
  <c r="M51" i="42"/>
  <c r="M52" i="42"/>
  <c r="M53" i="42"/>
  <c r="M54" i="42"/>
  <c r="J50" i="42"/>
  <c r="K50" i="42"/>
  <c r="J51" i="42"/>
  <c r="K51" i="42"/>
  <c r="J52" i="42"/>
  <c r="K52" i="42"/>
  <c r="J53" i="42"/>
  <c r="K53" i="42"/>
  <c r="J54" i="42"/>
  <c r="K54" i="42"/>
  <c r="H50" i="42"/>
  <c r="H51" i="42"/>
  <c r="H52" i="42"/>
  <c r="H53" i="42"/>
  <c r="H54" i="42"/>
  <c r="L54" i="42" s="1"/>
  <c r="D53" i="42"/>
  <c r="D54" i="42"/>
  <c r="L53" i="42" l="1"/>
  <c r="C38" i="47"/>
  <c r="B38" i="47"/>
  <c r="B21" i="47"/>
  <c r="H26" i="46"/>
  <c r="H27" i="46"/>
  <c r="H28" i="46"/>
  <c r="H29" i="46"/>
  <c r="H30" i="46"/>
  <c r="H25" i="46"/>
  <c r="D26" i="46"/>
  <c r="D27" i="46"/>
  <c r="D28" i="46"/>
  <c r="D29" i="46"/>
  <c r="D30" i="46"/>
  <c r="D25" i="46"/>
  <c r="H11" i="46"/>
  <c r="H12" i="46"/>
  <c r="H13" i="46"/>
  <c r="H14" i="46"/>
  <c r="H15" i="46"/>
  <c r="H10" i="46"/>
  <c r="D11" i="46"/>
  <c r="D12" i="46"/>
  <c r="D13" i="46"/>
  <c r="D14" i="46"/>
  <c r="D15" i="46"/>
  <c r="D10" i="46"/>
  <c r="J51" i="46"/>
  <c r="K51" i="46"/>
  <c r="M51" i="46"/>
  <c r="N51" i="46"/>
  <c r="O51" i="46"/>
  <c r="Q51" i="46"/>
  <c r="I36" i="46"/>
  <c r="G36" i="46"/>
  <c r="F36" i="46"/>
  <c r="E36" i="46"/>
  <c r="C36" i="46"/>
  <c r="B36" i="46"/>
  <c r="F21" i="46"/>
  <c r="G21" i="46"/>
  <c r="I21" i="46"/>
  <c r="B21" i="46"/>
  <c r="C21" i="46"/>
  <c r="E21" i="46"/>
  <c r="G52" i="45"/>
  <c r="G53" i="45"/>
  <c r="G54" i="45"/>
  <c r="F52" i="45"/>
  <c r="H52" i="45" s="1"/>
  <c r="F53" i="45"/>
  <c r="F54" i="45"/>
  <c r="E55" i="45"/>
  <c r="D55" i="45"/>
  <c r="C55" i="45"/>
  <c r="B55" i="45"/>
  <c r="L54" i="66"/>
  <c r="M54" i="66"/>
  <c r="O54" i="66"/>
  <c r="P54" i="66"/>
  <c r="S21" i="46" l="1"/>
  <c r="R21" i="46"/>
  <c r="D21" i="46"/>
  <c r="H54" i="45"/>
  <c r="H53" i="45"/>
  <c r="H36" i="46"/>
  <c r="D36" i="46"/>
  <c r="I51" i="46"/>
  <c r="H21" i="46"/>
  <c r="E51" i="46"/>
  <c r="B51" i="46"/>
  <c r="C51" i="46"/>
  <c r="F51" i="46"/>
  <c r="G51" i="46"/>
  <c r="F55" i="45"/>
  <c r="G55" i="45"/>
  <c r="N54" i="66"/>
  <c r="D51" i="46" l="1"/>
  <c r="H51" i="46"/>
  <c r="H55" i="45"/>
  <c r="Q54" i="66"/>
  <c r="D54" i="43" l="1"/>
  <c r="C55" i="43"/>
  <c r="B55" i="43"/>
  <c r="S36" i="46"/>
  <c r="S51" i="46" s="1"/>
  <c r="R25" i="46"/>
  <c r="R26" i="46"/>
  <c r="R27" i="46"/>
  <c r="R28" i="46"/>
  <c r="R29" i="46"/>
  <c r="R30" i="46"/>
  <c r="B31" i="46"/>
  <c r="F31" i="46"/>
  <c r="B32" i="46"/>
  <c r="F32" i="46"/>
  <c r="B33" i="46"/>
  <c r="F33" i="46"/>
  <c r="H33" i="46" s="1"/>
  <c r="B34" i="46"/>
  <c r="F34" i="46"/>
  <c r="B35" i="46"/>
  <c r="F35" i="46"/>
  <c r="L53" i="66"/>
  <c r="C31" i="46"/>
  <c r="C32" i="46"/>
  <c r="C33" i="46"/>
  <c r="C34" i="46"/>
  <c r="C35" i="46"/>
  <c r="M53" i="66"/>
  <c r="D40" i="42"/>
  <c r="H40" i="42"/>
  <c r="N53" i="66"/>
  <c r="O53" i="66"/>
  <c r="D10" i="42"/>
  <c r="H10" i="42"/>
  <c r="D11" i="42"/>
  <c r="H11" i="42"/>
  <c r="D12" i="42"/>
  <c r="H12" i="42"/>
  <c r="D13" i="42"/>
  <c r="H13" i="42"/>
  <c r="D14" i="42"/>
  <c r="H14" i="42"/>
  <c r="D15" i="42"/>
  <c r="H15" i="42"/>
  <c r="D16" i="42"/>
  <c r="H16" i="42"/>
  <c r="D17" i="42"/>
  <c r="H17" i="42"/>
  <c r="D18" i="42"/>
  <c r="H18" i="42"/>
  <c r="D19" i="42"/>
  <c r="H19" i="42"/>
  <c r="D20" i="42"/>
  <c r="H20" i="42"/>
  <c r="D21" i="42"/>
  <c r="H21" i="42"/>
  <c r="D22" i="42"/>
  <c r="H22" i="42"/>
  <c r="D23" i="42"/>
  <c r="H23" i="42"/>
  <c r="D24" i="42"/>
  <c r="H24" i="42"/>
  <c r="D25" i="42"/>
  <c r="H25" i="42"/>
  <c r="D26" i="42"/>
  <c r="H26" i="42"/>
  <c r="D27" i="42"/>
  <c r="H27" i="42"/>
  <c r="D28" i="42"/>
  <c r="H28" i="42"/>
  <c r="D29" i="42"/>
  <c r="H29" i="42"/>
  <c r="D30" i="42"/>
  <c r="H30" i="42"/>
  <c r="D31" i="42"/>
  <c r="H31" i="42"/>
  <c r="D32" i="42"/>
  <c r="H32" i="42"/>
  <c r="D33" i="42"/>
  <c r="H33" i="42"/>
  <c r="D34" i="42"/>
  <c r="H34" i="42"/>
  <c r="D35" i="42"/>
  <c r="H35" i="42"/>
  <c r="D36" i="42"/>
  <c r="H36" i="42"/>
  <c r="D37" i="42"/>
  <c r="H37" i="42"/>
  <c r="D38" i="42"/>
  <c r="H38" i="42"/>
  <c r="D39" i="42"/>
  <c r="H39" i="42"/>
  <c r="D41" i="42"/>
  <c r="H41" i="42"/>
  <c r="D42" i="42"/>
  <c r="H42" i="42"/>
  <c r="D43" i="42"/>
  <c r="H43" i="42"/>
  <c r="D44" i="42"/>
  <c r="H44" i="42"/>
  <c r="D45" i="42"/>
  <c r="H45" i="42"/>
  <c r="D46" i="42"/>
  <c r="H46" i="42"/>
  <c r="D47" i="42"/>
  <c r="H47" i="42"/>
  <c r="D48" i="42"/>
  <c r="H48" i="42"/>
  <c r="D49" i="42"/>
  <c r="H49" i="42"/>
  <c r="D50" i="42"/>
  <c r="D51" i="42"/>
  <c r="L51" i="42" s="1"/>
  <c r="D52" i="42"/>
  <c r="D9" i="42"/>
  <c r="H9" i="42"/>
  <c r="G31" i="46"/>
  <c r="G32" i="46"/>
  <c r="G33" i="46"/>
  <c r="G34" i="46"/>
  <c r="G35" i="46"/>
  <c r="P25" i="46"/>
  <c r="P26" i="46"/>
  <c r="P27" i="46"/>
  <c r="P28" i="46"/>
  <c r="P29" i="46"/>
  <c r="P30" i="46"/>
  <c r="P31" i="46"/>
  <c r="P32" i="46"/>
  <c r="P33" i="46"/>
  <c r="P34" i="46"/>
  <c r="P35" i="46"/>
  <c r="P36" i="46"/>
  <c r="L25" i="46"/>
  <c r="L26" i="46"/>
  <c r="L27" i="46"/>
  <c r="L28" i="46"/>
  <c r="L29" i="46"/>
  <c r="L30" i="46"/>
  <c r="L31" i="46"/>
  <c r="L32" i="46"/>
  <c r="L33" i="46"/>
  <c r="L34" i="46"/>
  <c r="L35" i="46"/>
  <c r="L36" i="46"/>
  <c r="D52" i="66"/>
  <c r="O52" i="66"/>
  <c r="U36" i="46"/>
  <c r="E35" i="46"/>
  <c r="I35" i="46"/>
  <c r="E34" i="46"/>
  <c r="I34" i="46"/>
  <c r="E33" i="46"/>
  <c r="I33" i="46"/>
  <c r="E32" i="46"/>
  <c r="I32" i="46"/>
  <c r="E31" i="46"/>
  <c r="I31" i="46"/>
  <c r="U30" i="46"/>
  <c r="U29" i="46"/>
  <c r="U28" i="46"/>
  <c r="U27" i="46"/>
  <c r="U26" i="46"/>
  <c r="U25" i="46"/>
  <c r="H40" i="46"/>
  <c r="H41" i="46"/>
  <c r="H42" i="46"/>
  <c r="H43" i="46"/>
  <c r="H44" i="46"/>
  <c r="H45" i="46"/>
  <c r="D40" i="46"/>
  <c r="D41" i="46"/>
  <c r="D42" i="46"/>
  <c r="D43" i="46"/>
  <c r="D44" i="46"/>
  <c r="D45" i="46"/>
  <c r="U10" i="46"/>
  <c r="P10" i="46"/>
  <c r="P11" i="46"/>
  <c r="P12" i="46"/>
  <c r="P13" i="46"/>
  <c r="P14" i="46"/>
  <c r="P15" i="46"/>
  <c r="P16" i="46"/>
  <c r="P17" i="46"/>
  <c r="P18" i="46"/>
  <c r="P19" i="46"/>
  <c r="P20" i="46"/>
  <c r="P21" i="46"/>
  <c r="P51" i="46" s="1"/>
  <c r="L10" i="46"/>
  <c r="L11" i="46"/>
  <c r="L12" i="46"/>
  <c r="L13" i="46"/>
  <c r="L14" i="46"/>
  <c r="L15" i="46"/>
  <c r="L16" i="46"/>
  <c r="L17" i="46"/>
  <c r="L18" i="46"/>
  <c r="L19" i="46"/>
  <c r="D9" i="66"/>
  <c r="I9" i="66"/>
  <c r="O9" i="66"/>
  <c r="P9" i="66"/>
  <c r="D10" i="66"/>
  <c r="I10" i="66"/>
  <c r="O10" i="66"/>
  <c r="P10" i="66"/>
  <c r="D11" i="66"/>
  <c r="I11" i="66"/>
  <c r="D12" i="66"/>
  <c r="I12" i="66"/>
  <c r="D13" i="66"/>
  <c r="I13" i="66"/>
  <c r="O13" i="66"/>
  <c r="P13" i="66"/>
  <c r="D14" i="66"/>
  <c r="I14" i="66"/>
  <c r="O14" i="66"/>
  <c r="P14" i="66"/>
  <c r="D15" i="66"/>
  <c r="I15" i="66"/>
  <c r="D16" i="66"/>
  <c r="I16" i="66"/>
  <c r="D17" i="66"/>
  <c r="I17" i="66"/>
  <c r="O17" i="66"/>
  <c r="P17" i="66"/>
  <c r="D18" i="66"/>
  <c r="I18" i="66"/>
  <c r="O18" i="66"/>
  <c r="P18" i="66"/>
  <c r="D19" i="66"/>
  <c r="I19" i="66"/>
  <c r="D20" i="66"/>
  <c r="I20" i="66"/>
  <c r="D21" i="66"/>
  <c r="I21" i="66"/>
  <c r="O21" i="66"/>
  <c r="P21" i="66"/>
  <c r="D22" i="66"/>
  <c r="I22" i="66"/>
  <c r="O22" i="66"/>
  <c r="P22" i="66"/>
  <c r="D23" i="66"/>
  <c r="I23" i="66"/>
  <c r="D24" i="66"/>
  <c r="I24" i="66"/>
  <c r="D25" i="66"/>
  <c r="I25" i="66"/>
  <c r="O25" i="66"/>
  <c r="P25" i="66"/>
  <c r="D26" i="66"/>
  <c r="I26" i="66"/>
  <c r="O26" i="66"/>
  <c r="P26" i="66"/>
  <c r="D27" i="66"/>
  <c r="I27" i="66"/>
  <c r="D28" i="66"/>
  <c r="I28" i="66"/>
  <c r="D29" i="66"/>
  <c r="I29" i="66"/>
  <c r="O29" i="66"/>
  <c r="P29" i="66"/>
  <c r="D30" i="66"/>
  <c r="I30" i="66"/>
  <c r="O30" i="66"/>
  <c r="P30" i="66"/>
  <c r="D31" i="66"/>
  <c r="I31" i="66"/>
  <c r="D32" i="66"/>
  <c r="I32" i="66"/>
  <c r="D33" i="66"/>
  <c r="I33" i="66"/>
  <c r="O33" i="66"/>
  <c r="P33" i="66"/>
  <c r="D34" i="66"/>
  <c r="I34" i="66"/>
  <c r="O34" i="66"/>
  <c r="P34" i="66"/>
  <c r="D35" i="66"/>
  <c r="I35" i="66"/>
  <c r="D36" i="66"/>
  <c r="I36" i="66"/>
  <c r="D37" i="66"/>
  <c r="I37" i="66"/>
  <c r="O37" i="66"/>
  <c r="P37" i="66"/>
  <c r="D38" i="66"/>
  <c r="I38" i="66"/>
  <c r="O38" i="66"/>
  <c r="P38" i="66"/>
  <c r="D39" i="66"/>
  <c r="I39" i="66"/>
  <c r="D40" i="66"/>
  <c r="I40" i="66"/>
  <c r="D41" i="66"/>
  <c r="I41" i="66"/>
  <c r="O41" i="66"/>
  <c r="P41" i="66"/>
  <c r="D42" i="66"/>
  <c r="I42" i="66"/>
  <c r="O42" i="66"/>
  <c r="P42" i="66"/>
  <c r="D43" i="66"/>
  <c r="I43" i="66"/>
  <c r="D44" i="66"/>
  <c r="I44" i="66"/>
  <c r="D45" i="66"/>
  <c r="I45" i="66"/>
  <c r="O45" i="66"/>
  <c r="P45" i="66"/>
  <c r="D46" i="66"/>
  <c r="I46" i="66"/>
  <c r="O46" i="66"/>
  <c r="P46" i="66"/>
  <c r="D47" i="66"/>
  <c r="I47" i="66"/>
  <c r="D48" i="66"/>
  <c r="I48" i="66"/>
  <c r="D49" i="66"/>
  <c r="I49" i="66"/>
  <c r="O49" i="66"/>
  <c r="P49" i="66"/>
  <c r="D50" i="66"/>
  <c r="O50" i="66"/>
  <c r="P50" i="66"/>
  <c r="D51" i="66"/>
  <c r="P53" i="66"/>
  <c r="O11" i="66"/>
  <c r="P11" i="66"/>
  <c r="O12" i="66"/>
  <c r="P12" i="66"/>
  <c r="O15" i="66"/>
  <c r="P15" i="66"/>
  <c r="O16" i="66"/>
  <c r="P16" i="66"/>
  <c r="O19" i="66"/>
  <c r="P19" i="66"/>
  <c r="O20" i="66"/>
  <c r="P20" i="66"/>
  <c r="O23" i="66"/>
  <c r="P23" i="66"/>
  <c r="O24" i="66"/>
  <c r="P24" i="66"/>
  <c r="O27" i="66"/>
  <c r="P27" i="66"/>
  <c r="O28" i="66"/>
  <c r="P28" i="66"/>
  <c r="O31" i="66"/>
  <c r="P31" i="66"/>
  <c r="O32" i="66"/>
  <c r="P32" i="66"/>
  <c r="O35" i="66"/>
  <c r="P35" i="66"/>
  <c r="O36" i="66"/>
  <c r="P36" i="66"/>
  <c r="O39" i="66"/>
  <c r="P39" i="66"/>
  <c r="O40" i="66"/>
  <c r="P40" i="66"/>
  <c r="O43" i="66"/>
  <c r="P43" i="66"/>
  <c r="O44" i="66"/>
  <c r="P44" i="66"/>
  <c r="O47" i="66"/>
  <c r="P47" i="66"/>
  <c r="O48" i="66"/>
  <c r="P48" i="66"/>
  <c r="O51" i="66"/>
  <c r="P51" i="66"/>
  <c r="P52" i="66"/>
  <c r="M9" i="42"/>
  <c r="M10" i="42"/>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J10" i="42"/>
  <c r="J11" i="42"/>
  <c r="J12" i="42"/>
  <c r="J13" i="42"/>
  <c r="J14" i="42"/>
  <c r="J15" i="42"/>
  <c r="J16" i="42"/>
  <c r="J17" i="42"/>
  <c r="J18" i="42"/>
  <c r="J19" i="42"/>
  <c r="J20" i="42"/>
  <c r="J21" i="42"/>
  <c r="J22" i="42"/>
  <c r="J23" i="42"/>
  <c r="J24" i="42"/>
  <c r="J25" i="42"/>
  <c r="J26" i="42"/>
  <c r="J27" i="42"/>
  <c r="J28" i="42"/>
  <c r="J29" i="42"/>
  <c r="J30" i="42"/>
  <c r="J31" i="42"/>
  <c r="J32" i="42"/>
  <c r="J33" i="42"/>
  <c r="J34" i="42"/>
  <c r="J35" i="42"/>
  <c r="J36" i="42"/>
  <c r="J37" i="42"/>
  <c r="J38" i="42"/>
  <c r="J39" i="42"/>
  <c r="J40" i="42"/>
  <c r="J41" i="42"/>
  <c r="J42" i="42"/>
  <c r="J43" i="42"/>
  <c r="J44" i="42"/>
  <c r="J45" i="42"/>
  <c r="J46" i="42"/>
  <c r="J47" i="42"/>
  <c r="J48" i="42"/>
  <c r="J49" i="42"/>
  <c r="J9" i="42"/>
  <c r="D52" i="43"/>
  <c r="D53" i="43"/>
  <c r="G38" i="47"/>
  <c r="C37" i="47"/>
  <c r="G37" i="47" s="1"/>
  <c r="K34" i="42"/>
  <c r="K35" i="42"/>
  <c r="K36" i="42"/>
  <c r="K37" i="42"/>
  <c r="K38" i="42"/>
  <c r="K39" i="42"/>
  <c r="K40" i="42"/>
  <c r="K41" i="42"/>
  <c r="K42" i="42"/>
  <c r="K43" i="42"/>
  <c r="K44" i="42"/>
  <c r="K45" i="42"/>
  <c r="K46" i="42"/>
  <c r="K47" i="42"/>
  <c r="K48" i="42"/>
  <c r="K49" i="42"/>
  <c r="F51" i="45"/>
  <c r="G51" i="45"/>
  <c r="L52" i="66"/>
  <c r="M52" i="66"/>
  <c r="D11" i="43"/>
  <c r="D12" i="43"/>
  <c r="D13" i="43"/>
  <c r="D14" i="43"/>
  <c r="D15" i="43"/>
  <c r="D16" i="43"/>
  <c r="D17" i="43"/>
  <c r="D18" i="43"/>
  <c r="D19" i="43"/>
  <c r="D20" i="43"/>
  <c r="D21" i="43"/>
  <c r="D22" i="43"/>
  <c r="D23" i="43"/>
  <c r="D24" i="43"/>
  <c r="D25" i="43"/>
  <c r="D26" i="43"/>
  <c r="D27" i="43"/>
  <c r="D28" i="43"/>
  <c r="D29" i="43"/>
  <c r="D30" i="43"/>
  <c r="D32" i="43"/>
  <c r="D33" i="43"/>
  <c r="D34" i="43"/>
  <c r="D35" i="43"/>
  <c r="D36" i="43"/>
  <c r="D37" i="43"/>
  <c r="D38" i="43"/>
  <c r="D39" i="43"/>
  <c r="D40" i="43"/>
  <c r="D41" i="43"/>
  <c r="D42" i="43"/>
  <c r="D43" i="43"/>
  <c r="D44" i="43"/>
  <c r="D45" i="43"/>
  <c r="D46" i="43"/>
  <c r="D47" i="43"/>
  <c r="D48" i="43"/>
  <c r="D49" i="43"/>
  <c r="D50" i="43"/>
  <c r="D51" i="43"/>
  <c r="D31" i="43"/>
  <c r="D8" i="43"/>
  <c r="D9" i="43"/>
  <c r="D10" i="43"/>
  <c r="C20" i="46"/>
  <c r="G20" i="46"/>
  <c r="B20" i="46"/>
  <c r="F20" i="46"/>
  <c r="E20" i="46"/>
  <c r="I20" i="46"/>
  <c r="F16" i="47"/>
  <c r="F17" i="47"/>
  <c r="F18" i="47"/>
  <c r="F52" i="47" s="1"/>
  <c r="F19" i="47"/>
  <c r="F12" i="47"/>
  <c r="F13" i="47"/>
  <c r="F14" i="47"/>
  <c r="F15" i="47"/>
  <c r="F49" i="47" s="1"/>
  <c r="B46" i="47"/>
  <c r="B47" i="47"/>
  <c r="B48" i="47"/>
  <c r="B49" i="47"/>
  <c r="D39" i="47"/>
  <c r="E39" i="47"/>
  <c r="E22" i="47"/>
  <c r="D22" i="47"/>
  <c r="L51" i="66"/>
  <c r="M51" i="66"/>
  <c r="Q50" i="46"/>
  <c r="O50" i="46"/>
  <c r="N50" i="46"/>
  <c r="M50" i="46"/>
  <c r="K50" i="46"/>
  <c r="J50" i="46"/>
  <c r="E54" i="47"/>
  <c r="D54" i="47"/>
  <c r="C36" i="47"/>
  <c r="G36" i="47" s="1"/>
  <c r="C35" i="47"/>
  <c r="G35" i="47" s="1"/>
  <c r="B36" i="47"/>
  <c r="B53" i="47" s="1"/>
  <c r="B35" i="47"/>
  <c r="B52" i="47"/>
  <c r="B34" i="47"/>
  <c r="B51" i="47" s="1"/>
  <c r="C34" i="47"/>
  <c r="G34" i="47" s="1"/>
  <c r="C33" i="47"/>
  <c r="B33" i="47"/>
  <c r="B39" i="47" s="1"/>
  <c r="B37" i="47"/>
  <c r="C16" i="47"/>
  <c r="C20" i="47"/>
  <c r="B20" i="47"/>
  <c r="B54" i="47" s="1"/>
  <c r="C19" i="47"/>
  <c r="G19" i="47" s="1"/>
  <c r="C18" i="47"/>
  <c r="C17" i="47"/>
  <c r="I19" i="46"/>
  <c r="G19" i="46"/>
  <c r="F19" i="46"/>
  <c r="F18" i="46"/>
  <c r="B19" i="46"/>
  <c r="E19" i="46"/>
  <c r="C19" i="46"/>
  <c r="I18" i="46"/>
  <c r="G18" i="46"/>
  <c r="E18" i="46"/>
  <c r="C18" i="46"/>
  <c r="B18" i="46"/>
  <c r="I17" i="46"/>
  <c r="G17" i="46"/>
  <c r="F17" i="46"/>
  <c r="E17" i="46"/>
  <c r="C17" i="46"/>
  <c r="B17" i="46"/>
  <c r="I16" i="46"/>
  <c r="G16" i="46"/>
  <c r="F16" i="46"/>
  <c r="E16" i="46"/>
  <c r="C16" i="46"/>
  <c r="B16" i="46"/>
  <c r="F50" i="45"/>
  <c r="G50" i="45"/>
  <c r="L50" i="66"/>
  <c r="M50" i="66"/>
  <c r="F49" i="45"/>
  <c r="G49" i="45"/>
  <c r="L49" i="66"/>
  <c r="M49" i="66"/>
  <c r="F48" i="45"/>
  <c r="G48" i="45"/>
  <c r="L48" i="66"/>
  <c r="M48" i="66"/>
  <c r="G47" i="45"/>
  <c r="H47" i="45" s="1"/>
  <c r="F47" i="45"/>
  <c r="M47" i="66"/>
  <c r="L47" i="66"/>
  <c r="G27" i="47"/>
  <c r="H27" i="47" s="1"/>
  <c r="G28" i="47"/>
  <c r="G29" i="47"/>
  <c r="G12" i="47"/>
  <c r="H12" i="47" s="1"/>
  <c r="G46" i="47"/>
  <c r="G30" i="47"/>
  <c r="G31" i="47"/>
  <c r="G32" i="47"/>
  <c r="F31" i="47"/>
  <c r="H31" i="47" s="1"/>
  <c r="F32" i="47"/>
  <c r="F27" i="47"/>
  <c r="F28" i="47"/>
  <c r="H28" i="47" s="1"/>
  <c r="F29" i="47"/>
  <c r="F46" i="47" s="1"/>
  <c r="F30" i="47"/>
  <c r="H30" i="47" s="1"/>
  <c r="G46" i="45"/>
  <c r="F46" i="45"/>
  <c r="L46" i="66"/>
  <c r="M46" i="66"/>
  <c r="E53" i="47"/>
  <c r="D53" i="47"/>
  <c r="D52" i="47"/>
  <c r="E52" i="47"/>
  <c r="E51" i="47"/>
  <c r="D51" i="47"/>
  <c r="E50" i="47"/>
  <c r="D50" i="47"/>
  <c r="D49" i="47"/>
  <c r="E49" i="47"/>
  <c r="C49" i="47"/>
  <c r="E48" i="47"/>
  <c r="D48" i="47"/>
  <c r="C48" i="47"/>
  <c r="E47" i="47"/>
  <c r="D47" i="47"/>
  <c r="C47" i="47"/>
  <c r="C46" i="47"/>
  <c r="C45" i="47"/>
  <c r="B45" i="47"/>
  <c r="C44" i="47"/>
  <c r="B44" i="47"/>
  <c r="C43" i="47"/>
  <c r="B43" i="47"/>
  <c r="G26" i="47"/>
  <c r="F26" i="47"/>
  <c r="F9" i="47"/>
  <c r="F43" i="47"/>
  <c r="G15" i="47"/>
  <c r="G14" i="47"/>
  <c r="G13" i="47"/>
  <c r="G47" i="47" s="1"/>
  <c r="G11" i="47"/>
  <c r="F11" i="47"/>
  <c r="F45" i="47" s="1"/>
  <c r="H11" i="47"/>
  <c r="H45" i="47" s="1"/>
  <c r="G10" i="47"/>
  <c r="F10" i="47"/>
  <c r="G9" i="47"/>
  <c r="G43" i="47" s="1"/>
  <c r="Q49" i="46"/>
  <c r="O49" i="46"/>
  <c r="N49" i="46"/>
  <c r="M49" i="46"/>
  <c r="K49" i="46"/>
  <c r="J49" i="46"/>
  <c r="Q48" i="46"/>
  <c r="O48" i="46"/>
  <c r="N48" i="46"/>
  <c r="M48" i="46"/>
  <c r="K48" i="46"/>
  <c r="J48" i="46"/>
  <c r="Q47" i="46"/>
  <c r="O47" i="46"/>
  <c r="N47" i="46"/>
  <c r="M47" i="46"/>
  <c r="K47" i="46"/>
  <c r="J47" i="46"/>
  <c r="Q46" i="46"/>
  <c r="O46" i="46"/>
  <c r="N46" i="46"/>
  <c r="M46" i="46"/>
  <c r="K46" i="46"/>
  <c r="J46" i="46"/>
  <c r="Q45" i="46"/>
  <c r="N45" i="46"/>
  <c r="M45" i="46"/>
  <c r="J45" i="46"/>
  <c r="I45" i="46"/>
  <c r="F45" i="46"/>
  <c r="E45" i="46"/>
  <c r="B45" i="46"/>
  <c r="Q44" i="46"/>
  <c r="N44" i="46"/>
  <c r="M44" i="46"/>
  <c r="J44" i="46"/>
  <c r="I44" i="46"/>
  <c r="F44" i="46"/>
  <c r="E44" i="46"/>
  <c r="B44" i="46"/>
  <c r="Q43" i="46"/>
  <c r="N43" i="46"/>
  <c r="M43" i="46"/>
  <c r="J43" i="46"/>
  <c r="I43" i="46"/>
  <c r="F43" i="46"/>
  <c r="E43" i="46"/>
  <c r="B43" i="46"/>
  <c r="I42" i="46"/>
  <c r="F42" i="46"/>
  <c r="E42" i="46"/>
  <c r="B42" i="46"/>
  <c r="I41" i="46"/>
  <c r="F41" i="46"/>
  <c r="E41" i="46"/>
  <c r="B41" i="46"/>
  <c r="I40" i="46"/>
  <c r="F40" i="46"/>
  <c r="E40" i="46"/>
  <c r="B40" i="46"/>
  <c r="U15" i="46"/>
  <c r="R15" i="46"/>
  <c r="U14" i="46"/>
  <c r="R14" i="46"/>
  <c r="U13" i="46"/>
  <c r="R13" i="46"/>
  <c r="U12" i="46"/>
  <c r="R12" i="46"/>
  <c r="U11" i="46"/>
  <c r="R11" i="46"/>
  <c r="R10" i="46"/>
  <c r="G45" i="45"/>
  <c r="G44" i="45"/>
  <c r="H44" i="45" s="1"/>
  <c r="F45" i="45"/>
  <c r="F44" i="45"/>
  <c r="G43" i="45"/>
  <c r="F43" i="45"/>
  <c r="G42" i="45"/>
  <c r="F42" i="45"/>
  <c r="G41" i="45"/>
  <c r="F41" i="45"/>
  <c r="G40" i="45"/>
  <c r="F40" i="45"/>
  <c r="H40" i="45"/>
  <c r="F39" i="45"/>
  <c r="G39" i="45"/>
  <c r="H39" i="45"/>
  <c r="F38" i="45"/>
  <c r="G38" i="45"/>
  <c r="H38" i="45" s="1"/>
  <c r="G37" i="45"/>
  <c r="F37" i="45"/>
  <c r="G36" i="45"/>
  <c r="F36" i="45"/>
  <c r="G35" i="45"/>
  <c r="F35" i="45"/>
  <c r="G34" i="45"/>
  <c r="H34" i="45" s="1"/>
  <c r="F34" i="45"/>
  <c r="G33" i="45"/>
  <c r="F33" i="45"/>
  <c r="G32" i="45"/>
  <c r="F32" i="45"/>
  <c r="G31" i="45"/>
  <c r="F31" i="45"/>
  <c r="G30" i="45"/>
  <c r="H30" i="45" s="1"/>
  <c r="F30" i="45"/>
  <c r="G29" i="45"/>
  <c r="F29" i="45"/>
  <c r="G28" i="45"/>
  <c r="F28" i="45"/>
  <c r="G27" i="45"/>
  <c r="F27" i="45"/>
  <c r="G26" i="45"/>
  <c r="F26" i="45"/>
  <c r="H26" i="45" s="1"/>
  <c r="G25" i="45"/>
  <c r="F25" i="45"/>
  <c r="H25" i="45" s="1"/>
  <c r="G24" i="45"/>
  <c r="F24" i="45"/>
  <c r="G23" i="45"/>
  <c r="F23" i="45"/>
  <c r="G22" i="45"/>
  <c r="F22" i="45"/>
  <c r="G21" i="45"/>
  <c r="F21" i="45"/>
  <c r="G20" i="45"/>
  <c r="F20" i="45"/>
  <c r="G19" i="45"/>
  <c r="F19" i="45"/>
  <c r="G18" i="45"/>
  <c r="F18" i="45"/>
  <c r="G17" i="45"/>
  <c r="F17" i="45"/>
  <c r="G16" i="45"/>
  <c r="F16" i="45"/>
  <c r="G15" i="45"/>
  <c r="F15" i="45"/>
  <c r="G14" i="45"/>
  <c r="F14" i="45"/>
  <c r="G13" i="45"/>
  <c r="F13" i="45"/>
  <c r="H13" i="45" s="1"/>
  <c r="G12" i="45"/>
  <c r="F12" i="45"/>
  <c r="G11" i="45"/>
  <c r="F11" i="45"/>
  <c r="G10" i="45"/>
  <c r="F10" i="45"/>
  <c r="G9" i="45"/>
  <c r="F9" i="45"/>
  <c r="G8" i="45"/>
  <c r="F8" i="45"/>
  <c r="H8" i="45" s="1"/>
  <c r="M45" i="66"/>
  <c r="L45" i="66"/>
  <c r="M44" i="66"/>
  <c r="L44" i="66"/>
  <c r="M43" i="66"/>
  <c r="L43" i="66"/>
  <c r="L42" i="66"/>
  <c r="M42" i="66"/>
  <c r="M41" i="66"/>
  <c r="M40" i="66"/>
  <c r="L41" i="66"/>
  <c r="L40" i="66"/>
  <c r="M39" i="66"/>
  <c r="L39" i="66"/>
  <c r="M38" i="66"/>
  <c r="L38" i="66"/>
  <c r="M37" i="66"/>
  <c r="L37" i="66"/>
  <c r="M36" i="66"/>
  <c r="L36" i="66"/>
  <c r="M35" i="66"/>
  <c r="L35" i="66"/>
  <c r="M34" i="66"/>
  <c r="L34" i="66"/>
  <c r="L33" i="66"/>
  <c r="L32" i="66"/>
  <c r="L31" i="66"/>
  <c r="L30" i="66"/>
  <c r="L29" i="66"/>
  <c r="L28" i="66"/>
  <c r="L27" i="66"/>
  <c r="L26" i="66"/>
  <c r="L25" i="66"/>
  <c r="L24" i="66"/>
  <c r="L23" i="66"/>
  <c r="L22" i="66"/>
  <c r="L21" i="66"/>
  <c r="L20" i="66"/>
  <c r="L19" i="66"/>
  <c r="L18" i="66"/>
  <c r="L17" i="66"/>
  <c r="L16" i="66"/>
  <c r="L15" i="66"/>
  <c r="L14" i="66"/>
  <c r="L13" i="66"/>
  <c r="L12" i="66"/>
  <c r="L11" i="66"/>
  <c r="L10" i="66"/>
  <c r="L9" i="66"/>
  <c r="G48" i="47"/>
  <c r="H24" i="45"/>
  <c r="H29" i="45"/>
  <c r="G45" i="47"/>
  <c r="H43" i="45"/>
  <c r="H32" i="47"/>
  <c r="H46" i="45"/>
  <c r="H33" i="45"/>
  <c r="H22" i="45"/>
  <c r="H19" i="45"/>
  <c r="H18" i="45"/>
  <c r="H23" i="45"/>
  <c r="H28" i="45"/>
  <c r="F35" i="47"/>
  <c r="H10" i="45"/>
  <c r="H14" i="45"/>
  <c r="H12" i="45"/>
  <c r="H11" i="45"/>
  <c r="H9" i="45"/>
  <c r="H36" i="45"/>
  <c r="H32" i="45"/>
  <c r="H31" i="45"/>
  <c r="H15" i="45"/>
  <c r="H50" i="45"/>
  <c r="H45" i="45"/>
  <c r="F44" i="47"/>
  <c r="F37" i="47"/>
  <c r="B55" i="47"/>
  <c r="H42" i="45"/>
  <c r="F38" i="47"/>
  <c r="H37" i="45"/>
  <c r="H48" i="45"/>
  <c r="G20" i="47"/>
  <c r="C55" i="47"/>
  <c r="H29" i="47" l="1"/>
  <c r="H10" i="47"/>
  <c r="H44" i="47" s="1"/>
  <c r="H15" i="47"/>
  <c r="H49" i="47" s="1"/>
  <c r="E56" i="47"/>
  <c r="G44" i="47"/>
  <c r="F48" i="47"/>
  <c r="F34" i="47"/>
  <c r="F51" i="47" s="1"/>
  <c r="H46" i="47"/>
  <c r="C54" i="47"/>
  <c r="F47" i="47"/>
  <c r="H26" i="47"/>
  <c r="H13" i="47"/>
  <c r="H47" i="47" s="1"/>
  <c r="D56" i="47"/>
  <c r="H35" i="47"/>
  <c r="H14" i="47"/>
  <c r="H48" i="47" s="1"/>
  <c r="G49" i="47"/>
  <c r="H9" i="47"/>
  <c r="D34" i="46"/>
  <c r="H37" i="47"/>
  <c r="H21" i="45"/>
  <c r="G33" i="47"/>
  <c r="B50" i="47"/>
  <c r="H41" i="45"/>
  <c r="H16" i="45"/>
  <c r="C39" i="47"/>
  <c r="H20" i="45"/>
  <c r="H17" i="45"/>
  <c r="F36" i="47"/>
  <c r="H27" i="45"/>
  <c r="H35" i="45"/>
  <c r="F33" i="47"/>
  <c r="D32" i="46"/>
  <c r="H31" i="46"/>
  <c r="D31" i="46"/>
  <c r="T31" i="46" s="1"/>
  <c r="D33" i="46"/>
  <c r="H32" i="46"/>
  <c r="H34" i="46"/>
  <c r="G54" i="47"/>
  <c r="C22" i="47"/>
  <c r="G17" i="47"/>
  <c r="G51" i="47" s="1"/>
  <c r="C51" i="47"/>
  <c r="C53" i="47"/>
  <c r="G18" i="47"/>
  <c r="C50" i="47"/>
  <c r="F55" i="47"/>
  <c r="C52" i="47"/>
  <c r="H17" i="47"/>
  <c r="H19" i="47"/>
  <c r="G16" i="47"/>
  <c r="G22" i="47" s="1"/>
  <c r="G53" i="47"/>
  <c r="H16" i="46"/>
  <c r="H46" i="46" s="1"/>
  <c r="D19" i="46"/>
  <c r="D49" i="46" s="1"/>
  <c r="H18" i="46"/>
  <c r="H19" i="46"/>
  <c r="D18" i="46"/>
  <c r="D17" i="46"/>
  <c r="D16" i="46"/>
  <c r="H17" i="46"/>
  <c r="L52" i="42"/>
  <c r="L50" i="42"/>
  <c r="T29" i="46"/>
  <c r="T25" i="46"/>
  <c r="T27" i="46"/>
  <c r="L45" i="46"/>
  <c r="T13" i="46"/>
  <c r="P47" i="46"/>
  <c r="L49" i="46"/>
  <c r="L41" i="46"/>
  <c r="P45" i="46"/>
  <c r="L47" i="46"/>
  <c r="P43" i="46"/>
  <c r="G55" i="47"/>
  <c r="H51" i="45"/>
  <c r="H35" i="46"/>
  <c r="D35" i="46"/>
  <c r="D55" i="43"/>
  <c r="H20" i="46"/>
  <c r="D20" i="46"/>
  <c r="H38" i="47"/>
  <c r="B56" i="47"/>
  <c r="R44" i="46"/>
  <c r="T14" i="46"/>
  <c r="T10" i="46"/>
  <c r="L48" i="46"/>
  <c r="P44" i="46"/>
  <c r="L46" i="46"/>
  <c r="P50" i="46"/>
  <c r="C49" i="46"/>
  <c r="F46" i="46"/>
  <c r="R45" i="46"/>
  <c r="L42" i="46"/>
  <c r="U42" i="46"/>
  <c r="U31" i="46"/>
  <c r="T30" i="46"/>
  <c r="T26" i="46"/>
  <c r="L40" i="46"/>
  <c r="U44" i="46"/>
  <c r="V27" i="46"/>
  <c r="U43" i="46"/>
  <c r="T12" i="46"/>
  <c r="I48" i="46"/>
  <c r="B46" i="46"/>
  <c r="L50" i="46"/>
  <c r="P49" i="46"/>
  <c r="T28" i="46"/>
  <c r="U40" i="46"/>
  <c r="P41" i="46"/>
  <c r="R16" i="46"/>
  <c r="P40" i="46"/>
  <c r="R41" i="46"/>
  <c r="R40" i="46"/>
  <c r="P46" i="46"/>
  <c r="P48" i="46"/>
  <c r="L44" i="46"/>
  <c r="R43" i="46"/>
  <c r="U45" i="46"/>
  <c r="R42" i="46"/>
  <c r="U41" i="46"/>
  <c r="L43" i="46"/>
  <c r="T11" i="46"/>
  <c r="P42" i="46"/>
  <c r="V13" i="46"/>
  <c r="L51" i="46"/>
  <c r="T15" i="46"/>
  <c r="F50" i="46"/>
  <c r="C50" i="46"/>
  <c r="T36" i="46"/>
  <c r="V36" i="46" s="1"/>
  <c r="H49" i="45"/>
  <c r="U33" i="46"/>
  <c r="S35" i="46"/>
  <c r="N22" i="66"/>
  <c r="N17" i="66"/>
  <c r="N14" i="66"/>
  <c r="N11" i="66"/>
  <c r="Q11" i="66" s="1"/>
  <c r="S34" i="46"/>
  <c r="R32" i="46"/>
  <c r="B48" i="46"/>
  <c r="N32" i="66"/>
  <c r="Q32" i="66" s="1"/>
  <c r="N24" i="66"/>
  <c r="R33" i="46"/>
  <c r="N50" i="66"/>
  <c r="N45" i="66"/>
  <c r="Q45" i="66" s="1"/>
  <c r="N34" i="66"/>
  <c r="Q34" i="66" s="1"/>
  <c r="B49" i="46"/>
  <c r="N43" i="66"/>
  <c r="Q43" i="66" s="1"/>
  <c r="N41" i="66"/>
  <c r="N38" i="66"/>
  <c r="N35" i="66"/>
  <c r="N12" i="66"/>
  <c r="U32" i="46"/>
  <c r="S31" i="46"/>
  <c r="N48" i="66"/>
  <c r="N31" i="66"/>
  <c r="N26" i="66"/>
  <c r="N23" i="66"/>
  <c r="Q23" i="66" s="1"/>
  <c r="N21" i="66"/>
  <c r="N15" i="66"/>
  <c r="Q15" i="66" s="1"/>
  <c r="N10" i="66"/>
  <c r="N36" i="66"/>
  <c r="N29" i="66"/>
  <c r="Q29" i="66" s="1"/>
  <c r="N18" i="66"/>
  <c r="Q18" i="66" s="1"/>
  <c r="N51" i="66"/>
  <c r="R31" i="46"/>
  <c r="Q35" i="66"/>
  <c r="R36" i="46"/>
  <c r="R51" i="46" s="1"/>
  <c r="N19" i="66"/>
  <c r="Q19" i="66" s="1"/>
  <c r="T34" i="46"/>
  <c r="G47" i="46"/>
  <c r="N40" i="66"/>
  <c r="Q40" i="66" s="1"/>
  <c r="N30" i="66"/>
  <c r="Q30" i="66" s="1"/>
  <c r="N42" i="66"/>
  <c r="N37" i="66"/>
  <c r="Q37" i="66" s="1"/>
  <c r="N16" i="66"/>
  <c r="Q16" i="66" s="1"/>
  <c r="Q24" i="66"/>
  <c r="B50" i="46"/>
  <c r="E49" i="46"/>
  <c r="N39" i="66"/>
  <c r="Q39" i="66" s="1"/>
  <c r="N33" i="66"/>
  <c r="Q33" i="66" s="1"/>
  <c r="N28" i="66"/>
  <c r="U34" i="46"/>
  <c r="N52" i="66"/>
  <c r="R35" i="46"/>
  <c r="N49" i="66"/>
  <c r="N27" i="66"/>
  <c r="Q27" i="66" s="1"/>
  <c r="N20" i="66"/>
  <c r="S33" i="46"/>
  <c r="N46" i="66"/>
  <c r="R34" i="46"/>
  <c r="N13" i="66"/>
  <c r="S32" i="46"/>
  <c r="N44" i="66"/>
  <c r="U35" i="46"/>
  <c r="N25" i="66"/>
  <c r="Q25" i="66" s="1"/>
  <c r="N47" i="66"/>
  <c r="Q47" i="66" s="1"/>
  <c r="N9" i="66"/>
  <c r="Q36" i="66"/>
  <c r="Q22" i="66"/>
  <c r="Q12" i="66"/>
  <c r="Q17" i="66"/>
  <c r="Q38" i="66"/>
  <c r="Q14" i="66"/>
  <c r="Q53" i="66"/>
  <c r="R20" i="46"/>
  <c r="L13" i="42"/>
  <c r="F47" i="46"/>
  <c r="H47" i="46"/>
  <c r="I50" i="46"/>
  <c r="L19" i="42"/>
  <c r="I47" i="46"/>
  <c r="I46" i="46"/>
  <c r="G46" i="46"/>
  <c r="U16" i="46"/>
  <c r="U17" i="46"/>
  <c r="E47" i="46"/>
  <c r="I49" i="46"/>
  <c r="L45" i="42"/>
  <c r="U19" i="46"/>
  <c r="G48" i="46"/>
  <c r="L47" i="42"/>
  <c r="G50" i="46"/>
  <c r="L42" i="42"/>
  <c r="L41" i="42"/>
  <c r="L11" i="42"/>
  <c r="L49" i="42"/>
  <c r="L15" i="42"/>
  <c r="L43" i="42"/>
  <c r="L17" i="42"/>
  <c r="C48" i="46"/>
  <c r="E48" i="46"/>
  <c r="U18" i="46"/>
  <c r="S18" i="46"/>
  <c r="L31" i="42"/>
  <c r="L12" i="42"/>
  <c r="F48" i="46"/>
  <c r="R18" i="46"/>
  <c r="S17" i="46"/>
  <c r="C47" i="46"/>
  <c r="E50" i="46"/>
  <c r="H48" i="46"/>
  <c r="L46" i="42"/>
  <c r="L37" i="42"/>
  <c r="N13" i="42"/>
  <c r="S16" i="46"/>
  <c r="C46" i="46"/>
  <c r="U20" i="46"/>
  <c r="G49" i="46"/>
  <c r="S19" i="46"/>
  <c r="L27" i="42"/>
  <c r="L21" i="42"/>
  <c r="R17" i="46"/>
  <c r="B47" i="46"/>
  <c r="L25" i="42"/>
  <c r="L33" i="42"/>
  <c r="L16" i="42"/>
  <c r="L29" i="42"/>
  <c r="R19" i="46"/>
  <c r="L35" i="42"/>
  <c r="F49" i="46"/>
  <c r="E46" i="46"/>
  <c r="S20" i="46"/>
  <c r="L39" i="42"/>
  <c r="L23" i="42"/>
  <c r="L20" i="42"/>
  <c r="L36" i="42"/>
  <c r="L32" i="42"/>
  <c r="L28" i="42"/>
  <c r="L24" i="42"/>
  <c r="F20" i="47"/>
  <c r="B22" i="47"/>
  <c r="U21" i="46"/>
  <c r="L14" i="42"/>
  <c r="N45" i="42"/>
  <c r="L9" i="42"/>
  <c r="L10" i="42"/>
  <c r="L40" i="42"/>
  <c r="L38" i="42"/>
  <c r="L34" i="42"/>
  <c r="L30" i="42"/>
  <c r="L26" i="42"/>
  <c r="L22" i="42"/>
  <c r="L18" i="42"/>
  <c r="L48" i="42"/>
  <c r="L44" i="42"/>
  <c r="F39" i="47" l="1"/>
  <c r="H34" i="47"/>
  <c r="H43" i="47"/>
  <c r="F50" i="47"/>
  <c r="H33" i="47"/>
  <c r="G39" i="47"/>
  <c r="F53" i="47"/>
  <c r="H36" i="47"/>
  <c r="H49" i="46"/>
  <c r="T32" i="46"/>
  <c r="C56" i="47"/>
  <c r="H51" i="47"/>
  <c r="H18" i="47"/>
  <c r="G52" i="47"/>
  <c r="G50" i="47"/>
  <c r="H16" i="47"/>
  <c r="N47" i="42"/>
  <c r="N19" i="42"/>
  <c r="N15" i="42"/>
  <c r="N29" i="42"/>
  <c r="N20" i="42"/>
  <c r="N16" i="42"/>
  <c r="V26" i="46"/>
  <c r="V25" i="46"/>
  <c r="V30" i="46"/>
  <c r="V28" i="46"/>
  <c r="V43" i="46" s="1"/>
  <c r="V29" i="46"/>
  <c r="D50" i="46"/>
  <c r="H55" i="47"/>
  <c r="Q50" i="66"/>
  <c r="Q49" i="66"/>
  <c r="Q51" i="66"/>
  <c r="V10" i="46"/>
  <c r="T42" i="46"/>
  <c r="T44" i="46"/>
  <c r="V15" i="46"/>
  <c r="V14" i="46"/>
  <c r="T40" i="46"/>
  <c r="V12" i="46"/>
  <c r="T41" i="46"/>
  <c r="V31" i="46"/>
  <c r="V11" i="46"/>
  <c r="T43" i="46"/>
  <c r="U49" i="46"/>
  <c r="T45" i="46"/>
  <c r="U51" i="46"/>
  <c r="R50" i="46"/>
  <c r="Q48" i="66"/>
  <c r="Q41" i="66"/>
  <c r="Q44" i="66"/>
  <c r="Q42" i="66"/>
  <c r="Q26" i="66"/>
  <c r="Q10" i="66"/>
  <c r="Q31" i="66"/>
  <c r="Q9" i="66"/>
  <c r="Q28" i="66"/>
  <c r="T33" i="46"/>
  <c r="Q20" i="66"/>
  <c r="Q21" i="66"/>
  <c r="T35" i="46"/>
  <c r="Q52" i="66"/>
  <c r="R46" i="46"/>
  <c r="Q46" i="66"/>
  <c r="H50" i="46"/>
  <c r="Q13" i="66"/>
  <c r="V34" i="46"/>
  <c r="N43" i="42"/>
  <c r="N11" i="42"/>
  <c r="U46" i="46"/>
  <c r="N12" i="42"/>
  <c r="N41" i="42"/>
  <c r="U47" i="46"/>
  <c r="N49" i="42"/>
  <c r="N31" i="42"/>
  <c r="N42" i="42"/>
  <c r="T20" i="46"/>
  <c r="N46" i="42"/>
  <c r="N51" i="42"/>
  <c r="N17" i="42"/>
  <c r="T19" i="46"/>
  <c r="N21" i="42"/>
  <c r="N23" i="42"/>
  <c r="N28" i="42"/>
  <c r="N36" i="42"/>
  <c r="N27" i="42"/>
  <c r="N54" i="42"/>
  <c r="N33" i="42"/>
  <c r="N25" i="42"/>
  <c r="D46" i="46"/>
  <c r="T16" i="46"/>
  <c r="U48" i="46"/>
  <c r="N32" i="42"/>
  <c r="N50" i="42"/>
  <c r="N39" i="42"/>
  <c r="S46" i="46"/>
  <c r="R48" i="46"/>
  <c r="N35" i="42"/>
  <c r="S50" i="46"/>
  <c r="T18" i="46"/>
  <c r="D48" i="46"/>
  <c r="S49" i="46"/>
  <c r="N24" i="42"/>
  <c r="R49" i="46"/>
  <c r="N37" i="42"/>
  <c r="S48" i="46"/>
  <c r="D47" i="46"/>
  <c r="T17" i="46"/>
  <c r="R47" i="46"/>
  <c r="U50" i="46"/>
  <c r="S47" i="46"/>
  <c r="F54" i="47"/>
  <c r="H20" i="47"/>
  <c r="F22" i="47"/>
  <c r="N53" i="42"/>
  <c r="T21" i="46"/>
  <c r="T51" i="46" s="1"/>
  <c r="N52" i="42"/>
  <c r="N18" i="42"/>
  <c r="N44" i="42"/>
  <c r="N26" i="42"/>
  <c r="N40" i="42"/>
  <c r="N48" i="42"/>
  <c r="N22" i="42"/>
  <c r="N30" i="42"/>
  <c r="N14" i="42"/>
  <c r="N10" i="42"/>
  <c r="N38" i="42"/>
  <c r="N9" i="42"/>
  <c r="N34" i="42"/>
  <c r="H39" i="47" l="1"/>
  <c r="V32" i="46"/>
  <c r="H50" i="47"/>
  <c r="H52" i="47"/>
  <c r="G56" i="47"/>
  <c r="V33" i="46"/>
  <c r="V40" i="46"/>
  <c r="E12" i="107"/>
  <c r="V35" i="46"/>
  <c r="V45" i="46"/>
  <c r="T49" i="46"/>
  <c r="V42" i="46"/>
  <c r="V44" i="46"/>
  <c r="V41" i="46"/>
  <c r="T50" i="46"/>
  <c r="V19" i="46"/>
  <c r="V20" i="46"/>
  <c r="V18" i="46"/>
  <c r="T48" i="46"/>
  <c r="T46" i="46"/>
  <c r="V16" i="46"/>
  <c r="V17" i="46"/>
  <c r="T47" i="46"/>
  <c r="F56" i="47"/>
  <c r="H22" i="47"/>
  <c r="V21" i="46"/>
  <c r="E9" i="107" l="1"/>
  <c r="E11" i="107"/>
  <c r="E10" i="107"/>
  <c r="V51" i="46"/>
  <c r="V50" i="46"/>
  <c r="V49" i="46"/>
  <c r="V46" i="46"/>
  <c r="V47" i="46"/>
  <c r="V48" i="46"/>
  <c r="H56" i="47"/>
</calcChain>
</file>

<file path=xl/sharedStrings.xml><?xml version="1.0" encoding="utf-8"?>
<sst xmlns="http://schemas.openxmlformats.org/spreadsheetml/2006/main" count="664" uniqueCount="286">
  <si>
    <t>Cover Sheet: Information about the Smart Meters Statistics in Great Britain, quarterly report to end December 2023</t>
  </si>
  <si>
    <t xml:space="preserve">This spreadsheet contains the data tables published alongside the quarterly report on Smart Meters Statistics by the Department for Energy Security and Net Zero.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</si>
  <si>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</si>
  <si>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</si>
  <si>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Thursday 21st March 2024</t>
  </si>
  <si>
    <t>The next publication is at 9:30am on Thursday 30th May 2024</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</si>
  <si>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</si>
  <si>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Revisions are due to updates from energy suppliers or the receipt of data replacing estimates unless otherwise stated.
The time period referred to in Tables 1 to 4 refers to a calendar quarters. For example, Q1 represents January to March; Q2 (April to June); Q3 (July - September); and Q4 (October to December). In Tables 5,6,7 and 8 the time period refers to calendar years i.e. January to December.
</t>
  </si>
  <si>
    <t xml:space="preserve">Contact details </t>
  </si>
  <si>
    <t>Statistical enquiries</t>
  </si>
  <si>
    <t>Responsible statistician: Mita Kerai</t>
  </si>
  <si>
    <t>smartmeter.stats@energysecurity.gov.uk</t>
  </si>
  <si>
    <t>0300 068 5044</t>
  </si>
  <si>
    <t>General enquiries</t>
  </si>
  <si>
    <t>smartmetering@energysecurity.gov.uk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</si>
  <si>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</si>
  <si>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</si>
  <si>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</si>
  <si>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</si>
  <si>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</si>
  <si>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</si>
  <si>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</si>
  <si>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</si>
  <si>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</si>
  <si>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</si>
  <si>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</si>
  <si>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</si>
  <si>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</si>
  <si>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</si>
  <si>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Table 7: Number of smart and advanced meters operated by all energy suppliers and across all sectors at end of each year, by meter type</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</si>
  <si>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</si>
  <si>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</si>
  <si>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</si>
  <si>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</si>
  <si>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</si>
  <si>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</si>
  <si>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</si>
  <si>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</si>
  <si>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</si>
  <si>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</si>
  <si>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</si>
  <si>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</si>
  <si>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</si>
  <si>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</si>
  <si>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</si>
  <si>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</si>
  <si>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</si>
  <si>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</si>
  <si>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</si>
  <si>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</si>
  <si>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</si>
  <si>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</si>
  <si>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</si>
  <si>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</si>
  <si>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</si>
  <si>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</si>
  <si>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</si>
  <si>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</si>
  <si>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</si>
  <si>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</si>
  <si>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</si>
  <si>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</si>
  <si>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</si>
  <si>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</si>
  <si>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</si>
  <si>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Department for Energy Security and Net Zero.</t>
  </si>
  <si>
    <t>Date published: 21 March 2024</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</si>
  <si>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</si>
  <si>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</si>
  <si>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</si>
  <si>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total smart meters</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</si>
  <si>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</si>
  <si>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</si>
  <si>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</si>
  <si>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total smart meters</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</si>
  <si>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</si>
  <si>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</si>
  <si>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</si>
  <si>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total smart meters</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</si>
  <si>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</si>
  <si>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</si>
  <si>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</si>
  <si>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</si>
  <si>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</si>
  <si>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</si>
  <si>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</si>
  <si>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</si>
  <si>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</si>
  <si>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</si>
  <si>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</si>
  <si>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</si>
  <si>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</si>
  <si>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</si>
  <si>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</si>
  <si>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</si>
  <si>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</si>
  <si>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</si>
  <si>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</si>
  <si>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</si>
  <si>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</si>
  <si>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</si>
  <si>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</si>
  <si>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</si>
  <si>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</si>
  <si>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</si>
  <si>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</si>
  <si>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</si>
  <si>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</si>
  <si>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</si>
  <si>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</si>
  <si>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</si>
  <si>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</si>
  <si>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</si>
  <si>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</si>
  <si>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</si>
  <si>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</si>
  <si>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</si>
  <si>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</si>
  <si>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</si>
  <si>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</si>
  <si>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</si>
  <si>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</si>
  <si>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</si>
  <si>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</si>
  <si>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</si>
  <si>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</si>
  <si>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</si>
  <si>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</si>
  <si>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</si>
  <si>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</si>
  <si>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</si>
  <si>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</si>
  <si>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</si>
  <si>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</si>
  <si>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Q2 2022</t>
  </si>
  <si>
    <t>Q3 2022</t>
  </si>
  <si>
    <t>[Revisions to cells B49, C49, F49, G49, J49 and K49]</t>
  </si>
  <si>
    <t>Q4 2022</t>
  </si>
  <si>
    <t>[Revisions to cells B49, C50, F50, G50, J50 and K50]</t>
  </si>
  <si>
    <t>Q1 2023</t>
  </si>
  <si>
    <t>[Revisions to cells B51, C51, F51, G51, J51 and K51]</t>
  </si>
  <si>
    <t>Q2 2023</t>
  </si>
  <si>
    <t>[Revisions to cells B52, C52, F52, G52, J52 and K52]</t>
  </si>
  <si>
    <t>Q3 2023</t>
  </si>
  <si>
    <t>[Revisions to cells B53 to N53]</t>
  </si>
  <si>
    <t>Q4 2023</t>
  </si>
  <si>
    <t>Table 2: Number of domestic smart meters installed by large energy suppliers during each quarter, by fuel type</t>
  </si>
  <si>
    <t>Gas</t>
  </si>
  <si>
    <t>Electricity</t>
  </si>
  <si>
    <t>All Smart Meters</t>
  </si>
  <si>
    <t>Historic</t>
  </si>
  <si>
    <t>[Estimated data in cells B8 to D8], [Note 15]</t>
  </si>
  <si>
    <t xml:space="preserve">Q3 2014 </t>
  </si>
  <si>
    <t>[Note 9]</t>
  </si>
  <si>
    <t>[Note 18]</t>
  </si>
  <si>
    <t>[Note 25]</t>
  </si>
  <si>
    <t>[Revisions to cells B51 to D51]</t>
  </si>
  <si>
    <t>[Revisions to cells B52 to D52]</t>
  </si>
  <si>
    <t>[Revisions to cells B53 to D53]</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</si>
  <si>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</si>
  <si>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</si>
  <si>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</si>
  <si>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</si>
  <si>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</si>
  <si>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</si>
  <si>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</si>
  <si>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</si>
  <si>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rPr>
        <b/>
        <sz val="11"/>
        <rFont val="Calibri"/>
        <family val="2"/>
        <scheme val="minor"/>
      </rPr>
      <t xml:space="preserve">All meters
</t>
    </r>
    <r>
      <rPr>
        <sz val="11"/>
        <rFont val="Calibri"/>
        <family val="2"/>
        <scheme val="minor"/>
      </rPr>
      <t>total smart meters</t>
    </r>
  </si>
  <si>
    <r>
      <t xml:space="preserve">All meters
</t>
    </r>
    <r>
      <rPr>
        <sz val="11"/>
        <rFont val="Calibri"/>
        <family val="2"/>
        <scheme val="minor"/>
      </rPr>
      <t>advanced</t>
    </r>
  </si>
  <si>
    <t>[Revisions to cells B49, C49, G49, H49, L49 and M49]</t>
  </si>
  <si>
    <t>[Revisions to cells B50, C50, G50, H50, L50 and M50]</t>
  </si>
  <si>
    <t>[Revisions to cells B51, C51, G51, H51, L51 and M51]</t>
  </si>
  <si>
    <t>[Revisions to cells B52, C52, G52, H52, L52 and M52]</t>
  </si>
  <si>
    <t>[Revisions to cells B53, C53, D53, G53, H53, I53 L53, M53 and N53]</t>
  </si>
  <si>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</si>
  <si>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</si>
  <si>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</si>
  <si>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</si>
  <si>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</si>
  <si>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</si>
  <si>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</si>
  <si>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</si>
  <si>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</si>
  <si>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</si>
  <si>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</si>
  <si>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</si>
  <si>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</si>
  <si>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</si>
  <si>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</si>
  <si>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</si>
  <si>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</si>
  <si>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</si>
  <si>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total smart</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</si>
  <si>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</si>
  <si>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</si>
  <si>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</si>
  <si>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Large suppliers</t>
    </r>
    <r>
      <rPr>
        <sz val="11"/>
        <rFont val="Calibri"/>
        <family val="2"/>
        <scheme val="minor"/>
      </rPr>
      <t xml:space="preserve">
electricity meters
total smart</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</si>
  <si>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</si>
  <si>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</si>
  <si>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</si>
  <si>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total smart</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</si>
  <si>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</si>
  <si>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</si>
  <si>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</si>
  <si>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total smart</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</si>
  <si>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</si>
  <si>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</si>
  <si>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</si>
  <si>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total smart meters</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</si>
  <si>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</si>
  <si>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</si>
  <si>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</si>
  <si>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</si>
  <si>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</si>
  <si>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</si>
  <si>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</si>
  <si>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</si>
  <si>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</si>
  <si>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</si>
  <si>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</si>
  <si>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</si>
  <si>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</si>
  <si>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</si>
  <si>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</si>
  <si>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t>[Revisions to cells B20, C20, F20, G20, R20 and S20]</t>
  </si>
  <si>
    <r>
      <t xml:space="preserve">Table 5b: </t>
    </r>
    <r>
      <rPr>
        <sz val="12"/>
        <rFont val="Calibri"/>
        <family val="2"/>
        <scheme val="minor"/>
      </rPr>
      <t>Number of non-domestic meters operated by large and small energy suppliers at end year point by fuel and meter type</t>
    </r>
  </si>
  <si>
    <r>
      <rPr>
        <b/>
        <sz val="11"/>
        <color rgb="FF000000"/>
        <rFont val="Calibri"/>
        <family val="2"/>
        <scheme val="minor"/>
      </rPr>
      <t xml:space="preserve">Large suppliers
</t>
    </r>
    <r>
      <rPr>
        <sz val="11"/>
        <color rgb="FF000000"/>
        <rFont val="Calibri"/>
        <family val="2"/>
        <scheme val="minor"/>
      </rPr>
      <t>gas meters
smart and advanced</t>
    </r>
  </si>
  <si>
    <r>
      <t xml:space="preserve">Large suppliers
</t>
    </r>
    <r>
      <rPr>
        <sz val="11"/>
        <rFont val="Calibri"/>
        <family val="2"/>
        <scheme val="minor"/>
      </rPr>
      <t>gas meters
total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</si>
  <si>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</si>
  <si>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</si>
  <si>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total smart and advanced</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</si>
  <si>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</si>
  <si>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</si>
  <si>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</si>
  <si>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total smart and advanced</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</si>
  <si>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</si>
  <si>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</si>
  <si>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</si>
  <si>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rPr>
        <b/>
        <sz val="11"/>
        <color rgb="FF000000"/>
        <rFont val="Calibri"/>
      </rPr>
      <t xml:space="preserve">Small
suppliers
</t>
    </r>
    <r>
      <rPr>
        <sz val="11"/>
        <color rgb="FF000000"/>
        <rFont val="Calibri"/>
      </rPr>
      <t>total electricity meters
smart and
advanced</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</si>
  <si>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</si>
  <si>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</si>
  <si>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</si>
  <si>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rPr>
        <b/>
        <sz val="11"/>
        <rFont val="Calibri"/>
        <family val="2"/>
        <scheme val="minor"/>
      </rPr>
      <t>All suppliers</t>
    </r>
    <r>
      <rPr>
        <sz val="11"/>
        <rFont val="Calibri"/>
        <family val="2"/>
        <scheme val="minor"/>
      </rPr>
      <t xml:space="preserve">
total smart and 
advanced</t>
    </r>
  </si>
  <si>
    <r>
      <t xml:space="preserve">All suppliers
</t>
    </r>
    <r>
      <rPr>
        <sz val="11"/>
        <rFont val="Calibri"/>
        <family val="2"/>
        <scheme val="minor"/>
      </rPr>
      <t>non-smart</t>
    </r>
  </si>
  <si>
    <t>[Revisions to cells B35, C35, F35, G35, J35, L35 to N35, P35 to V35]</t>
  </si>
  <si>
    <r>
      <t xml:space="preserve">Table 5c: </t>
    </r>
    <r>
      <rPr>
        <sz val="12"/>
        <rFont val="Calibri"/>
        <family val="2"/>
        <scheme val="minor"/>
      </rPr>
      <t>Number of domestic and non-domestic meters operated by large and small energy suppliers at end year point, by sector, fuel and meter type</t>
    </r>
  </si>
  <si>
    <r>
      <rPr>
        <b/>
        <sz val="11"/>
        <rFont val="Calibri"/>
        <family val="2"/>
        <scheme val="minor"/>
      </rPr>
      <t>Large suppliers</t>
    </r>
    <r>
      <rPr>
        <sz val="11"/>
        <rFont val="Calibri"/>
        <family val="2"/>
        <scheme val="minor"/>
      </rPr>
      <t xml:space="preserve">
gas meters
smart and advanced</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</si>
  <si>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</si>
  <si>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</si>
  <si>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rPr>
        <b/>
        <sz val="11"/>
        <rFont val="Calibri"/>
        <family val="2"/>
        <scheme val="minor"/>
      </rPr>
      <t>Small
suppliers</t>
    </r>
    <r>
      <rPr>
        <sz val="11"/>
        <rFont val="Calibri"/>
        <family val="2"/>
        <scheme val="minor"/>
      </rPr>
      <t xml:space="preserve">
electricity meters
total smart and
advanced</t>
    </r>
  </si>
  <si>
    <t>[Revisions to cells B50, C50, F50, G50, J50, L50 to N50, P50 to V50]</t>
  </si>
  <si>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</si>
  <si>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</si>
  <si>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</si>
  <si>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</si>
  <si>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</si>
  <si>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</si>
  <si>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</si>
  <si>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</si>
  <si>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</si>
  <si>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</si>
  <si>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</si>
  <si>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</si>
  <si>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</si>
  <si>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[Notes 8, 9]</t>
  </si>
  <si>
    <t>[Notes 14, 18]</t>
  </si>
  <si>
    <t>[Note 24]</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</si>
  <si>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</si>
  <si>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</si>
  <si>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</si>
  <si>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</si>
  <si>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The numbers reported in each column, B to D of the table have been presented in millions and rounded to one decimal place. These columns will therefore not sum to the total shown in column E.</t>
  </si>
  <si>
    <t>The figures for column E come from column T in Table 5c, again presented in millions and rounded to one decimal place.</t>
  </si>
  <si>
    <t>SMETS1 meters</t>
  </si>
  <si>
    <t>SMETS2 meters</t>
  </si>
  <si>
    <t>Advanced meters</t>
  </si>
  <si>
    <t>Table 8: The number and proportion of prepayment meters across the domestic market and within the domestic smart meter market</t>
  </si>
  <si>
    <t>This worksheet contains one table</t>
  </si>
  <si>
    <r>
      <t xml:space="preserve">All meters
</t>
    </r>
    <r>
      <rPr>
        <sz val="11"/>
        <rFont val="Calibri"/>
        <family val="2"/>
        <scheme val="minor"/>
      </rPr>
      <t>Prepayment meters</t>
    </r>
  </si>
  <si>
    <r>
      <t xml:space="preserve">All meters
</t>
    </r>
    <r>
      <rPr>
        <sz val="11"/>
        <rFont val="Calibri"/>
        <family val="2"/>
        <scheme val="minor"/>
      </rPr>
      <t>Total meters</t>
    </r>
  </si>
  <si>
    <r>
      <t xml:space="preserve">All meters
</t>
    </r>
    <r>
      <rPr>
        <sz val="11"/>
        <rFont val="Calibri"/>
        <family val="2"/>
        <scheme val="minor"/>
      </rPr>
      <t>% of meters 
which are prepayment</t>
    </r>
  </si>
  <si>
    <r>
      <rPr>
        <b/>
        <sz val="11"/>
        <rFont val="Calibri"/>
        <family val="2"/>
        <scheme val="minor"/>
      </rPr>
      <t>Smart Meters</t>
    </r>
    <r>
      <rPr>
        <sz val="11"/>
        <rFont val="Calibri"/>
        <family val="2"/>
        <scheme val="minor"/>
      </rPr>
      <t xml:space="preserve">
</t>
    </r>
    <r>
      <rPr>
        <sz val="11"/>
        <color theme="1"/>
        <rFont val="Calibri"/>
        <family val="2"/>
        <scheme val="minor"/>
      </rPr>
      <t>Prepayment meters</t>
    </r>
  </si>
  <si>
    <r>
      <rPr>
        <b/>
        <sz val="11"/>
        <rFont val="Calibri"/>
        <family val="2"/>
        <scheme val="minor"/>
      </rPr>
      <t>Smart meters</t>
    </r>
    <r>
      <rPr>
        <sz val="11"/>
        <rFont val="Calibri"/>
        <family val="2"/>
        <scheme val="minor"/>
      </rPr>
      <t xml:space="preserve">
</t>
    </r>
    <r>
      <rPr>
        <sz val="11"/>
        <color theme="1"/>
        <rFont val="Calibri"/>
        <family val="2"/>
        <scheme val="minor"/>
      </rPr>
      <t>Total meters</t>
    </r>
  </si>
  <si>
    <r>
      <rPr>
        <b/>
        <sz val="11"/>
        <rFont val="Calibri"/>
        <family val="2"/>
        <scheme val="minor"/>
      </rPr>
      <t>Smart Meters</t>
    </r>
    <r>
      <rPr>
        <b/>
        <sz val="11"/>
        <color theme="1"/>
        <rFont val="Calibri"/>
        <family val="2"/>
        <scheme val="minor"/>
      </rPr>
      <t xml:space="preserve">
</t>
    </r>
    <r>
      <rPr>
        <sz val="11"/>
        <color theme="1"/>
        <rFont val="Calibri"/>
        <family val="2"/>
        <scheme val="minor"/>
      </rPr>
      <t>% of meters 
which are prepayment</t>
    </r>
  </si>
  <si>
    <t>[Note 26]</t>
  </si>
  <si>
    <t>The percentage of prepayment smart meters prior to 2020 will be higher than the rest of the time series. This is because the denominator for prepayment smart meters does not include prepayment smart meters operating in traditional mode due to the availability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</si>
</sst>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_-* #,##0.0_-;\-* #,##0.0_-;_-* &quot;-&quot;??_-;_-@_-"/>
    <numFmt numFmtId="172" formatCode="0.000%"/>
    <numFmt numFmtId="173" formatCode="#,###;0"/>
    <numFmt numFmtId="174" formatCode="[$-809]dddd&quot;, &quot;mmmm&quot; &quot;dd&quot;, &quot;yyyy"/>
    <numFmt numFmtId="175"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
      <b/>
      <sz val="11"/>
      <color rgb="FF000000"/>
      <name val="Calibri"/>
      <family val="2"/>
      <scheme val="minor"/>
    </font>
    <font>
      <b/>
      <sz val="11"/>
      <color rgb="FF000000"/>
      <name val="Calibri"/>
    </font>
    <font>
      <sz val="11"/>
      <color rgb="FF000000"/>
      <name val="Calibri"/>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thin">
        <color rgb="FF000000"/>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6"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6" fillId="0" borderId="0">
      <alignment horizontal="left" vertical="center" wrapText="1" indent="1"/>
    </xf>
  </cellStyleXfs>
  <cellXfs count="188">
    <xf numFmtId="0" fontId="0" fillId="0" borderId="0" xfId="0"/>
    <xf numFmtId="0" fontId="7" fillId="2" borderId="0" xfId="0" applyFont="1" applyFill="1"/>
    <xf numFmtId="167" fontId="7" fillId="2" borderId="0" xfId="1" applyNumberFormat="1" applyFont="1" applyFill="1"/>
    <xf numFmtId="9" fontId="7" fillId="2" borderId="0" xfId="46" applyFont="1" applyFill="1"/>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170" fontId="7" fillId="0" borderId="0" xfId="0" applyNumberFormat="1" applyFont="1" applyAlignment="1">
      <alignment horizontal="center"/>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9" fontId="7" fillId="0" borderId="0" xfId="46" applyFont="1" applyAlignment="1">
      <alignment horizontal="center"/>
    </xf>
    <xf numFmtId="0" fontId="18" fillId="0" borderId="0" xfId="17" applyFont="1" applyAlignment="1">
      <alignment horizontal="right" readingOrder="1"/>
    </xf>
    <xf numFmtId="0" fontId="18" fillId="0" borderId="0" xfId="17" applyFont="1" applyAlignment="1">
      <alignment horizontal="right"/>
    </xf>
    <xf numFmtId="173" fontId="7" fillId="0" borderId="0" xfId="1" applyNumberFormat="1" applyFont="1" applyAlignment="1">
      <alignment horizontal="right"/>
    </xf>
    <xf numFmtId="173" fontId="7" fillId="0" borderId="0" xfId="1" applyNumberFormat="1" applyFont="1" applyFill="1" applyAlignment="1">
      <alignment horizontal="right"/>
    </xf>
    <xf numFmtId="173"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0" fontId="12" fillId="0" borderId="0" xfId="0" applyFont="1" applyAlignment="1">
      <alignment horizontal="center" vertical="center"/>
    </xf>
    <xf numFmtId="9" fontId="7" fillId="0" borderId="0" xfId="0" applyNumberFormat="1" applyFont="1"/>
    <xf numFmtId="10" fontId="7" fillId="0" borderId="0" xfId="46" applyNumberFormat="1" applyFont="1" applyFill="1" applyAlignment="1">
      <alignment horizontal="right" indent="1"/>
    </xf>
    <xf numFmtId="9" fontId="7" fillId="0" borderId="0" xfId="46" applyFont="1" applyFill="1"/>
    <xf numFmtId="168" fontId="7" fillId="0" borderId="0" xfId="46" applyNumberFormat="1" applyFont="1" applyFill="1"/>
    <xf numFmtId="0" fontId="22" fillId="0" borderId="0" xfId="0" applyFont="1"/>
    <xf numFmtId="0" fontId="23" fillId="0" borderId="0" xfId="0" applyFont="1"/>
    <xf numFmtId="167" fontId="7" fillId="0" borderId="0" xfId="1" applyNumberFormat="1" applyFont="1" applyAlignment="1">
      <alignment horizontal="center"/>
    </xf>
    <xf numFmtId="0" fontId="16" fillId="0" borderId="0" xfId="48" applyFont="1" applyAlignment="1">
      <alignment horizontal="left" wrapText="1" indent="1"/>
    </xf>
    <xf numFmtId="0" fontId="13"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3" fillId="0" borderId="0" xfId="0" applyFont="1" applyAlignment="1">
      <alignment horizontal="left" wrapText="1" indent="1"/>
    </xf>
    <xf numFmtId="0" fontId="7" fillId="0" borderId="0" xfId="0" applyFont="1" applyAlignment="1">
      <alignment horizontal="left" indent="1"/>
    </xf>
    <xf numFmtId="0" fontId="19"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6" fillId="0" borderId="0" xfId="47" applyAlignment="1">
      <alignment horizontal="left" vertical="center" wrapText="1" indent="1"/>
    </xf>
    <xf numFmtId="0" fontId="13" fillId="0" borderId="1" xfId="0" applyFont="1" applyBorder="1" applyAlignment="1">
      <alignment horizontal="right" vertical="top" wrapText="1"/>
    </xf>
    <xf numFmtId="0" fontId="13" fillId="0" borderId="2" xfId="0" applyFont="1" applyBorder="1" applyAlignment="1">
      <alignment horizontal="right" vertical="top" wrapText="1"/>
    </xf>
    <xf numFmtId="0" fontId="7" fillId="0" borderId="2" xfId="0" applyFont="1" applyBorder="1" applyAlignment="1">
      <alignment horizontal="right" vertical="top" wrapText="1"/>
    </xf>
    <xf numFmtId="0" fontId="7" fillId="0" borderId="1" xfId="0" applyFont="1" applyBorder="1" applyAlignment="1">
      <alignment horizontal="right" vertical="top" wrapText="1"/>
    </xf>
    <xf numFmtId="0" fontId="7" fillId="0" borderId="0" xfId="17" applyFont="1" applyAlignment="1">
      <alignment horizontal="left" indent="1"/>
    </xf>
    <xf numFmtId="173" fontId="7" fillId="0" borderId="0" xfId="1" applyNumberFormat="1" applyFont="1" applyFill="1" applyBorder="1" applyAlignment="1">
      <alignment horizontal="left" indent="1"/>
    </xf>
    <xf numFmtId="0" fontId="13" fillId="0" borderId="2" xfId="0" applyFont="1" applyBorder="1" applyAlignment="1">
      <alignment horizontal="left" vertical="top" indent="1"/>
    </xf>
    <xf numFmtId="49" fontId="7" fillId="0" borderId="0" xfId="0" applyNumberFormat="1" applyFont="1" applyAlignment="1">
      <alignment horizontal="left" indent="1"/>
    </xf>
    <xf numFmtId="0" fontId="13" fillId="0" borderId="1" xfId="0" applyFont="1" applyBorder="1" applyAlignment="1">
      <alignment horizontal="left" vertical="top" indent="1"/>
    </xf>
    <xf numFmtId="0" fontId="13" fillId="0" borderId="2" xfId="0" applyFont="1" applyBorder="1" applyAlignment="1">
      <alignment horizontal="left" vertical="top" wrapText="1" indent="1"/>
    </xf>
    <xf numFmtId="9" fontId="7" fillId="0" borderId="2" xfId="46" applyFont="1" applyFill="1" applyBorder="1"/>
    <xf numFmtId="0" fontId="7" fillId="0" borderId="0" xfId="17" applyFont="1" applyAlignment="1">
      <alignment horizontal="left" vertical="top" indent="1"/>
    </xf>
    <xf numFmtId="170" fontId="7" fillId="0" borderId="0" xfId="0" applyNumberFormat="1" applyFont="1" applyAlignment="1">
      <alignment horizontal="left" indent="1"/>
    </xf>
    <xf numFmtId="0" fontId="18" fillId="0" borderId="0" xfId="17" applyFont="1" applyAlignment="1">
      <alignment horizontal="left" indent="1"/>
    </xf>
    <xf numFmtId="0" fontId="18" fillId="0" borderId="0" xfId="17" applyFont="1" applyAlignment="1">
      <alignment horizontal="left" vertical="top" indent="2"/>
    </xf>
    <xf numFmtId="0" fontId="7" fillId="2" borderId="0" xfId="0" applyFont="1" applyFill="1" applyAlignment="1">
      <alignment horizontal="left"/>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vertical="center"/>
    </xf>
    <xf numFmtId="9" fontId="7" fillId="0" borderId="0" xfId="46" applyFont="1" applyFill="1" applyAlignment="1">
      <alignment horizontal="center"/>
    </xf>
    <xf numFmtId="0" fontId="7" fillId="0" borderId="0" xfId="0" applyFont="1" applyAlignment="1">
      <alignment vertical="center"/>
    </xf>
    <xf numFmtId="9" fontId="7" fillId="2" borderId="0" xfId="46" applyFont="1" applyFill="1" applyAlignment="1">
      <alignment vertical="center" wrapText="1"/>
    </xf>
    <xf numFmtId="0" fontId="13" fillId="0" borderId="0" xfId="0" applyFont="1" applyAlignment="1">
      <alignment horizontal="left" vertical="center" wrapText="1"/>
    </xf>
    <xf numFmtId="0" fontId="13" fillId="0" borderId="1" xfId="0" applyFont="1" applyBorder="1" applyAlignment="1">
      <alignment horizontal="right" vertical="top"/>
    </xf>
    <xf numFmtId="167" fontId="7" fillId="0" borderId="0" xfId="1" applyNumberFormat="1" applyFont="1" applyAlignment="1">
      <alignment horizontal="center" vertical="center"/>
    </xf>
    <xf numFmtId="9" fontId="7" fillId="0" borderId="0" xfId="46" applyFont="1" applyFill="1" applyAlignment="1">
      <alignment horizontal="center" vertical="center"/>
    </xf>
    <xf numFmtId="0" fontId="13" fillId="0" borderId="2" xfId="0" applyFont="1" applyBorder="1" applyAlignment="1">
      <alignment horizontal="right" vertical="top"/>
    </xf>
    <xf numFmtId="0" fontId="7" fillId="0" borderId="0" xfId="17" applyFont="1" applyAlignment="1">
      <alignment horizontal="right"/>
    </xf>
    <xf numFmtId="0" fontId="13" fillId="0" borderId="0" xfId="17" applyFont="1" applyAlignment="1">
      <alignment horizontal="right" readingOrder="1"/>
    </xf>
    <xf numFmtId="0" fontId="7" fillId="2" borderId="0" xfId="0" applyFont="1" applyFill="1" applyAlignment="1">
      <alignment horizontal="left" indent="1"/>
    </xf>
    <xf numFmtId="9" fontId="7" fillId="2" borderId="0" xfId="0" applyNumberFormat="1" applyFont="1" applyFill="1" applyAlignment="1">
      <alignment horizontal="center" vertical="center"/>
    </xf>
    <xf numFmtId="164" fontId="7" fillId="2" borderId="0" xfId="0" applyNumberFormat="1" applyFont="1" applyFill="1"/>
    <xf numFmtId="0" fontId="13" fillId="2" borderId="2" xfId="0" applyFont="1" applyFill="1" applyBorder="1" applyAlignment="1">
      <alignment horizontal="left" vertical="top" indent="1"/>
    </xf>
    <xf numFmtId="0" fontId="13" fillId="2" borderId="2" xfId="0" applyFont="1" applyFill="1" applyBorder="1" applyAlignment="1">
      <alignment horizontal="right" vertical="top"/>
    </xf>
    <xf numFmtId="9" fontId="7" fillId="0" borderId="0" xfId="0" applyNumberFormat="1" applyFont="1" applyAlignment="1">
      <alignment horizontal="left" vertical="center" indent="1"/>
    </xf>
    <xf numFmtId="9" fontId="7" fillId="0" borderId="0" xfId="46" applyFont="1" applyAlignment="1">
      <alignment horizontal="left" indent="1"/>
    </xf>
    <xf numFmtId="0" fontId="7" fillId="2" borderId="2" xfId="0" applyFont="1" applyFill="1" applyBorder="1" applyAlignment="1">
      <alignment horizontal="right" vertical="top" wrapText="1"/>
    </xf>
    <xf numFmtId="169" fontId="7" fillId="0" borderId="0" xfId="0" applyNumberFormat="1" applyFont="1" applyAlignment="1">
      <alignment horizontal="left" indent="1"/>
    </xf>
    <xf numFmtId="0" fontId="7" fillId="0" borderId="0" xfId="17" applyFont="1"/>
    <xf numFmtId="0" fontId="12" fillId="0" borderId="0" xfId="17" applyFont="1"/>
    <xf numFmtId="0" fontId="18" fillId="0" borderId="0" xfId="17" applyFont="1" applyAlignment="1">
      <alignment horizontal="left" vertical="top" readingOrder="1"/>
    </xf>
    <xf numFmtId="0" fontId="18" fillId="0" borderId="0" xfId="17" applyFont="1" applyAlignment="1">
      <alignment horizontal="left" vertical="top"/>
    </xf>
    <xf numFmtId="0" fontId="12" fillId="0" borderId="0" xfId="17" applyFont="1" applyAlignment="1">
      <alignment horizontal="left" vertical="top"/>
    </xf>
    <xf numFmtId="0" fontId="12" fillId="2" borderId="0" xfId="17" applyFont="1" applyFill="1"/>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19" fillId="0" borderId="0" xfId="0" applyFont="1" applyAlignment="1">
      <alignment horizontal="left" vertical="top" indent="1"/>
    </xf>
    <xf numFmtId="173" fontId="7" fillId="0" borderId="0" xfId="0" applyNumberFormat="1" applyFont="1" applyAlignment="1">
      <alignment vertical="center" wrapText="1"/>
    </xf>
    <xf numFmtId="0" fontId="20" fillId="0" borderId="0" xfId="48" applyAlignment="1">
      <alignment horizontal="left" vertical="center" indent="1"/>
    </xf>
    <xf numFmtId="0" fontId="7" fillId="0" borderId="0" xfId="1" applyNumberFormat="1" applyFont="1" applyFill="1" applyBorder="1" applyAlignment="1">
      <alignment horizontal="right"/>
    </xf>
    <xf numFmtId="0" fontId="16" fillId="0" borderId="0" xfId="47" applyAlignment="1">
      <alignment horizontal="left" vertical="center" indent="1"/>
    </xf>
    <xf numFmtId="0" fontId="24" fillId="0" borderId="0" xfId="0" applyFont="1"/>
    <xf numFmtId="0" fontId="17" fillId="0" borderId="0" xfId="2" applyFont="1" applyFill="1" applyAlignment="1">
      <alignment horizontal="left" indent="1"/>
    </xf>
    <xf numFmtId="0" fontId="13" fillId="0" borderId="0" xfId="0" applyFont="1" applyAlignment="1">
      <alignment horizontal="left" vertical="top" indent="1"/>
    </xf>
    <xf numFmtId="0" fontId="13" fillId="0" borderId="0" xfId="0" applyFont="1" applyAlignment="1">
      <alignment horizontal="left" vertical="top" wrapText="1"/>
    </xf>
    <xf numFmtId="0" fontId="20" fillId="0" borderId="0" xfId="0" applyFont="1" applyAlignment="1">
      <alignment horizontal="left" vertical="top" wrapText="1"/>
    </xf>
    <xf numFmtId="0" fontId="7" fillId="0" borderId="0" xfId="0" applyFont="1" applyAlignment="1">
      <alignment vertical="top"/>
    </xf>
    <xf numFmtId="0" fontId="17" fillId="0" borderId="0" xfId="2" applyFont="1" applyAlignment="1">
      <alignment horizontal="left" vertical="top" indent="1"/>
    </xf>
    <xf numFmtId="0" fontId="17" fillId="0" borderId="0" xfId="2" applyFont="1" applyAlignment="1">
      <alignment vertical="top"/>
    </xf>
    <xf numFmtId="174" fontId="14" fillId="0" borderId="0" xfId="23" applyNumberFormat="1" applyFont="1" applyAlignment="1">
      <alignment horizontal="left" vertical="top"/>
    </xf>
    <xf numFmtId="0" fontId="25" fillId="0" borderId="0" xfId="0" applyFont="1" applyAlignment="1">
      <alignment vertical="top"/>
    </xf>
    <xf numFmtId="49" fontId="14" fillId="0" borderId="0" xfId="23" applyNumberFormat="1" applyFont="1" applyAlignment="1">
      <alignment horizontal="left" vertical="top"/>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0" fontId="7" fillId="0" borderId="0" xfId="0" applyFont="1" applyAlignment="1">
      <alignment horizontal="left" vertical="top" wrapText="1"/>
    </xf>
    <xf numFmtId="0" fontId="26" fillId="0" borderId="0" xfId="0" applyFont="1" applyAlignment="1">
      <alignment horizontal="left" vertical="center"/>
    </xf>
    <xf numFmtId="173" fontId="7" fillId="0" borderId="0" xfId="1" applyNumberFormat="1" applyFont="1" applyFill="1" applyAlignment="1">
      <alignment horizontal="left" indent="1"/>
    </xf>
    <xf numFmtId="0" fontId="7" fillId="2" borderId="0" xfId="2" applyFont="1" applyFill="1" applyAlignment="1">
      <alignment horizontal="left" indent="1"/>
    </xf>
    <xf numFmtId="49" fontId="7" fillId="0" borderId="0" xfId="46" applyNumberFormat="1" applyFont="1" applyFill="1" applyAlignment="1">
      <alignment horizontal="left" indent="1"/>
    </xf>
    <xf numFmtId="173" fontId="7" fillId="0" borderId="0" xfId="1" applyNumberFormat="1" applyFont="1" applyFill="1" applyAlignment="1">
      <alignment horizontal="left" indent="2"/>
    </xf>
    <xf numFmtId="169" fontId="7" fillId="0" borderId="2" xfId="0" applyNumberFormat="1" applyFont="1" applyBorder="1" applyAlignment="1">
      <alignment horizontal="left" indent="1"/>
    </xf>
    <xf numFmtId="9" fontId="7" fillId="0" borderId="0" xfId="46" applyFont="1" applyAlignment="1">
      <alignment horizontal="center" vertical="center"/>
    </xf>
    <xf numFmtId="168" fontId="7" fillId="0" borderId="0" xfId="46" applyNumberFormat="1" applyFont="1" applyAlignment="1">
      <alignment horizontal="center"/>
    </xf>
    <xf numFmtId="0" fontId="13" fillId="2" borderId="2" xfId="0" applyFont="1" applyFill="1" applyBorder="1" applyAlignment="1">
      <alignment horizontal="right" vertical="top" wrapText="1"/>
    </xf>
    <xf numFmtId="168" fontId="7" fillId="0" borderId="0" xfId="46" applyNumberFormat="1" applyFont="1" applyFill="1" applyAlignment="1">
      <alignment horizontal="right"/>
    </xf>
    <xf numFmtId="10" fontId="7" fillId="0" borderId="0" xfId="0" applyNumberFormat="1" applyFont="1" applyAlignment="1">
      <alignment horizontal="left" vertical="center" indent="1"/>
    </xf>
    <xf numFmtId="0" fontId="7" fillId="0" borderId="0" xfId="2" applyFont="1" applyFill="1" applyAlignment="1">
      <alignment horizontal="left" indent="1"/>
    </xf>
    <xf numFmtId="173" fontId="7" fillId="0" borderId="0" xfId="0" applyNumberFormat="1" applyFont="1" applyAlignment="1">
      <alignment horizontal="center" vertical="center"/>
    </xf>
    <xf numFmtId="173" fontId="7" fillId="0" borderId="0" xfId="0" applyNumberFormat="1" applyFont="1"/>
    <xf numFmtId="173" fontId="7" fillId="0" borderId="0" xfId="0" applyNumberFormat="1" applyFont="1" applyAlignment="1">
      <alignment horizontal="center"/>
    </xf>
    <xf numFmtId="171" fontId="7" fillId="0" borderId="0" xfId="1" applyNumberFormat="1" applyFont="1" applyAlignment="1">
      <alignment horizontal="center" vertical="center"/>
    </xf>
    <xf numFmtId="43" fontId="7" fillId="0" borderId="0" xfId="1" applyFont="1" applyAlignment="1">
      <alignment horizontal="center"/>
    </xf>
    <xf numFmtId="171" fontId="7" fillId="0" borderId="0" xfId="1" applyNumberFormat="1" applyFont="1" applyFill="1" applyAlignment="1">
      <alignment horizontal="center" vertical="center"/>
    </xf>
    <xf numFmtId="9" fontId="7" fillId="0" borderId="0" xfId="46" applyFont="1"/>
    <xf numFmtId="10" fontId="7" fillId="0" borderId="0" xfId="46" applyNumberFormat="1" applyFont="1"/>
    <xf numFmtId="168" fontId="12" fillId="2" borderId="0" xfId="17" applyNumberFormat="1" applyFont="1" applyFill="1"/>
    <xf numFmtId="9" fontId="7" fillId="0" borderId="0" xfId="46" applyFont="1" applyFill="1" applyBorder="1"/>
    <xf numFmtId="168" fontId="7" fillId="0" borderId="0" xfId="0" applyNumberFormat="1" applyFont="1"/>
    <xf numFmtId="167" fontId="7" fillId="0" borderId="0" xfId="1" applyNumberFormat="1" applyFont="1" applyFill="1" applyBorder="1" applyAlignment="1">
      <alignment horizontal="left" indent="1"/>
    </xf>
    <xf numFmtId="43" fontId="7" fillId="0" borderId="0" xfId="1" applyFont="1" applyAlignment="1">
      <alignment horizontal="left" indent="1"/>
    </xf>
    <xf numFmtId="0" fontId="7" fillId="0" borderId="0" xfId="46" applyNumberFormat="1" applyFont="1" applyFill="1" applyAlignment="1">
      <alignment horizontal="left" indent="1"/>
    </xf>
    <xf numFmtId="173" fontId="7" fillId="0" borderId="0" xfId="46" applyNumberFormat="1" applyFont="1" applyFill="1" applyAlignment="1">
      <alignment horizontal="right" indent="1"/>
    </xf>
    <xf numFmtId="172" fontId="7" fillId="0" borderId="0" xfId="46" applyNumberFormat="1" applyFont="1"/>
    <xf numFmtId="173" fontId="7" fillId="0" borderId="0" xfId="1" applyNumberFormat="1" applyFont="1" applyAlignment="1">
      <alignment horizontal="left" indent="3"/>
    </xf>
    <xf numFmtId="0" fontId="7" fillId="0" borderId="0" xfId="46" applyNumberFormat="1" applyFont="1" applyAlignment="1">
      <alignment horizontal="left" indent="1"/>
    </xf>
    <xf numFmtId="168" fontId="12" fillId="0" borderId="0" xfId="46" applyNumberFormat="1" applyFont="1" applyAlignment="1">
      <alignment horizontal="center" vertical="center"/>
    </xf>
    <xf numFmtId="43" fontId="7" fillId="0" borderId="0" xfId="1" applyFont="1" applyAlignment="1">
      <alignment horizontal="right"/>
    </xf>
    <xf numFmtId="0" fontId="7" fillId="0" borderId="0" xfId="46" applyNumberFormat="1" applyFont="1"/>
    <xf numFmtId="10" fontId="7" fillId="2" borderId="0" xfId="46" applyNumberFormat="1" applyFont="1" applyFill="1"/>
    <xf numFmtId="0" fontId="5" fillId="0" borderId="0" xfId="2" applyFill="1" applyBorder="1" applyAlignment="1">
      <alignment horizontal="left" wrapText="1" indent="1"/>
    </xf>
    <xf numFmtId="0" fontId="5" fillId="0" borderId="0" xfId="2" applyAlignment="1">
      <alignment horizontal="left" indent="1"/>
    </xf>
    <xf numFmtId="0" fontId="19" fillId="0" borderId="2" xfId="0" applyFont="1" applyBorder="1" applyAlignment="1">
      <alignment horizontal="right" vertical="top" wrapText="1"/>
    </xf>
    <xf numFmtId="0" fontId="7" fillId="2" borderId="0" xfId="46" applyNumberFormat="1" applyFont="1" applyFill="1"/>
    <xf numFmtId="173" fontId="7" fillId="0" borderId="0" xfId="46" applyNumberFormat="1" applyFont="1"/>
    <xf numFmtId="9" fontId="7" fillId="0" borderId="2" xfId="0" applyNumberFormat="1" applyFont="1" applyBorder="1"/>
    <xf numFmtId="0" fontId="7" fillId="0" borderId="2" xfId="0" applyFont="1" applyBorder="1"/>
    <xf numFmtId="10" fontId="7" fillId="0" borderId="2" xfId="0" applyNumberFormat="1" applyFont="1" applyBorder="1"/>
    <xf numFmtId="0" fontId="7" fillId="0" borderId="0" xfId="46" applyNumberFormat="1" applyFont="1" applyAlignment="1">
      <alignment horizontal="right"/>
    </xf>
    <xf numFmtId="164" fontId="7" fillId="0" borderId="0" xfId="0" applyNumberFormat="1" applyFont="1" applyAlignment="1">
      <alignment horizontal="left" indent="1"/>
    </xf>
    <xf numFmtId="167" fontId="7" fillId="0" borderId="0" xfId="1" applyNumberFormat="1" applyFont="1" applyFill="1" applyAlignment="1">
      <alignment horizontal="left" indent="1"/>
    </xf>
    <xf numFmtId="0" fontId="2" fillId="0" borderId="0" xfId="0" applyFont="1" applyAlignment="1">
      <alignment vertical="center"/>
    </xf>
    <xf numFmtId="167" fontId="7" fillId="0" borderId="2" xfId="1" applyNumberFormat="1" applyFont="1" applyFill="1" applyBorder="1" applyAlignment="1">
      <alignment horizontal="left" indent="1"/>
    </xf>
    <xf numFmtId="9" fontId="7" fillId="0" borderId="0" xfId="46" applyFont="1" applyAlignment="1">
      <alignment horizontal="left" indent="3"/>
    </xf>
    <xf numFmtId="9" fontId="7" fillId="0" borderId="0" xfId="46" applyFont="1" applyAlignment="1">
      <alignment horizontal="right"/>
    </xf>
    <xf numFmtId="167" fontId="7" fillId="0" borderId="0" xfId="1" applyNumberFormat="1" applyFont="1"/>
    <xf numFmtId="9" fontId="7" fillId="0" borderId="0" xfId="46" applyFont="1" applyFill="1" applyBorder="1" applyAlignment="1">
      <alignment horizontal="right"/>
    </xf>
    <xf numFmtId="0" fontId="16" fillId="0" borderId="0" xfId="47" applyFill="1" applyAlignment="1">
      <alignment horizontal="left" vertical="center" wrapText="1" indent="1"/>
    </xf>
    <xf numFmtId="0" fontId="7" fillId="0" borderId="0" xfId="49" applyFont="1" applyFill="1" applyBorder="1" applyAlignment="1">
      <alignment horizontal="left" vertical="top" wrapText="1" indent="1"/>
    </xf>
    <xf numFmtId="0" fontId="16" fillId="0" borderId="0" xfId="47" applyFill="1" applyAlignment="1">
      <alignment horizontal="left" indent="1"/>
    </xf>
    <xf numFmtId="0" fontId="7" fillId="0" borderId="0" xfId="49" applyFont="1" applyFill="1" applyBorder="1" applyAlignment="1">
      <alignment horizontal="left" wrapText="1" indent="1"/>
    </xf>
    <xf numFmtId="0" fontId="16" fillId="0" borderId="0" xfId="48" applyFont="1" applyFill="1" applyAlignment="1">
      <alignment horizontal="left" wrapText="1" indent="1"/>
    </xf>
    <xf numFmtId="0" fontId="7" fillId="0" borderId="0" xfId="0" applyFont="1" applyAlignment="1">
      <alignment horizontal="left" vertical="top" wrapText="1" indent="1"/>
    </xf>
    <xf numFmtId="0" fontId="7" fillId="0" borderId="0" xfId="17" applyFont="1" applyAlignment="1">
      <alignment horizontal="left" vertical="top"/>
    </xf>
    <xf numFmtId="0" fontId="7" fillId="0" borderId="2" xfId="0" applyFont="1" applyBorder="1" applyAlignment="1">
      <alignment horizontal="left" indent="1"/>
    </xf>
    <xf numFmtId="173" fontId="7" fillId="0" borderId="2" xfId="1" applyNumberFormat="1" applyFont="1" applyFill="1" applyBorder="1" applyAlignment="1">
      <alignment horizontal="right"/>
    </xf>
    <xf numFmtId="9" fontId="7" fillId="0" borderId="2" xfId="0" applyNumberFormat="1" applyFont="1" applyBorder="1" applyAlignment="1">
      <alignment horizontal="left" vertical="center" indent="1"/>
    </xf>
    <xf numFmtId="0" fontId="16" fillId="0" borderId="0" xfId="47" applyFill="1" applyAlignment="1">
      <alignment horizontal="left" vertical="center" indent="1"/>
    </xf>
    <xf numFmtId="175" fontId="7" fillId="0" borderId="0" xfId="46" applyNumberFormat="1" applyFont="1" applyFill="1" applyBorder="1" applyAlignment="1">
      <alignment horizontal="right"/>
    </xf>
    <xf numFmtId="175" fontId="7" fillId="0" borderId="2" xfId="46" applyNumberFormat="1" applyFont="1" applyFill="1" applyBorder="1" applyAlignment="1">
      <alignment horizontal="right"/>
    </xf>
    <xf numFmtId="168" fontId="7" fillId="0" borderId="0" xfId="46" applyNumberFormat="1" applyFont="1" applyFill="1" applyBorder="1" applyAlignment="1">
      <alignment horizontal="right"/>
    </xf>
    <xf numFmtId="0" fontId="29" fillId="0" borderId="2" xfId="0" applyFont="1" applyBorder="1" applyAlignment="1">
      <alignment horizontal="right" vertical="top" wrapText="1"/>
    </xf>
    <xf numFmtId="167" fontId="7" fillId="0" borderId="0" xfId="1" applyNumberFormat="1" applyFont="1" applyAlignment="1">
      <alignment horizontal="left" indent="1"/>
    </xf>
    <xf numFmtId="43" fontId="30" fillId="0" borderId="0" xfId="1" applyFont="1" applyFill="1" applyAlignment="1">
      <alignment horizontal="right"/>
    </xf>
    <xf numFmtId="43" fontId="30" fillId="0" borderId="2" xfId="1" applyFont="1" applyFill="1" applyBorder="1" applyAlignment="1">
      <alignment horizontal="right"/>
    </xf>
    <xf numFmtId="0" fontId="7" fillId="0" borderId="3" xfId="0" applyFont="1" applyBorder="1" applyAlignment="1">
      <alignment horizontal="right" vertical="top" wrapText="1"/>
    </xf>
    <xf numFmtId="167" fontId="30" fillId="0" borderId="0" xfId="1" applyNumberFormat="1" applyFont="1" applyFill="1" applyAlignment="1">
      <alignment horizontal="right"/>
    </xf>
    <xf numFmtId="167" fontId="30" fillId="0" borderId="0" xfId="1" applyNumberFormat="1" applyFont="1" applyFill="1" applyBorder="1" applyAlignment="1">
      <alignment horizontal="right"/>
    </xf>
    <xf numFmtId="167" fontId="30" fillId="0" borderId="2" xfId="1" applyNumberFormat="1" applyFont="1" applyFill="1" applyBorder="1" applyAlignment="1">
      <alignment horizontal="right"/>
    </xf>
    <xf numFmtId="168" fontId="30" fillId="0" borderId="0" xfId="46" applyNumberFormat="1" applyFont="1" applyFill="1" applyBorder="1" applyAlignment="1">
      <alignment horizontal="right"/>
    </xf>
    <xf numFmtId="43" fontId="30" fillId="0" borderId="0" xfId="1" applyFont="1" applyFill="1" applyAlignment="1">
      <alignment horizontal="left"/>
    </xf>
    <xf numFmtId="0" fontId="13" fillId="0" borderId="3" xfId="0" applyFont="1" applyBorder="1" applyAlignment="1">
      <alignment horizontal="left" vertical="top" wrapText="1" inden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282">
    <dxf>
      <font>
        <b val="0"/>
        <i val="0"/>
        <strike val="0"/>
        <condense val="0"/>
        <extend val="0"/>
        <outline val="0"/>
        <shadow val="0"/>
        <u val="none"/>
        <vertAlign val="baseline"/>
        <sz val="11"/>
        <color auto="1"/>
        <name val="Calibri"/>
        <family val="2"/>
        <scheme val="none"/>
      </font>
      <fill>
        <patternFill patternType="solid">
          <fgColor rgb="FF000000"/>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rgb="FF000000"/>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8"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rgb="FF000000"/>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7"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solid">
          <fgColor rgb="FF000000"/>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7"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none"/>
      </font>
      <numFmt numFmtId="173" formatCode="#,###;0"/>
      <fill>
        <patternFill patternType="solid">
          <fgColor rgb="FF000000"/>
          <bgColor rgb="FFFFFF00"/>
        </patternFill>
      </fill>
      <alignment horizontal="right" vertical="bottom" textRotation="0" wrapText="0" indent="0" justifyLastLine="0" shrinkToFit="0" readingOrder="0"/>
    </dxf>
    <dxf>
      <border outline="0">
        <top style="thin">
          <color rgb="FF000000"/>
        </top>
        <bottom style="medium">
          <color rgb="FF000000"/>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family val="2"/>
        <scheme val="none"/>
      </font>
      <numFmt numFmtId="173" formatCode="#,###;0"/>
      <fill>
        <patternFill patternType="solid">
          <fgColor rgb="FF000000"/>
          <bgColor rgb="FFFFFF00"/>
        </patternFill>
      </fill>
      <alignment horizontal="right" vertical="bottom" textRotation="0" wrapText="0" indent="0" justifyLastLine="0" shrinkToFit="0" readingOrder="0"/>
    </dxf>
    <dxf>
      <border outline="0">
        <top style="thin">
          <color rgb="FF000000"/>
        </top>
        <bottom style="medium">
          <color rgb="FF000000"/>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73" formatCode="#,###;0"/>
      <fill>
        <patternFill patternType="solid">
          <fgColor indexed="64"/>
          <bgColor rgb="FFFFFF00"/>
        </patternFill>
      </fill>
      <alignment horizontal="right" vertical="bottom" textRotation="0" wrapText="0"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indent="3"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numFmt numFmtId="173"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indexed="65"/>
        </patternFill>
      </fill>
      <alignment horizontal="right" vertical="bottom" textRotation="0" wrapText="0" indent="0" justifyLastLine="0" shrinkToFit="0" readingOrder="0"/>
    </dxf>
    <dxf>
      <numFmt numFmtId="173"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left" vertical="bottom" textRotation="0" wrapText="0" relativeIndent="1" justifyLastLine="0" shrinkToFit="0" readingOrder="0"/>
    </dxf>
    <dxf>
      <numFmt numFmtId="173" formatCode="#,###;0"/>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3" formatCode="#,###;0"/>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93CDDD"/>
      <color rgb="FF31859C"/>
      <color rgb="FF56B1CA"/>
      <color rgb="FFD9D9D9"/>
      <color rgb="FF205766"/>
      <color rgb="FF297083"/>
      <color rgb="FF1F497D"/>
      <color rgb="FF3CA2BE"/>
      <color rgb="FF0645AD"/>
      <color rgb="FFC17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xdr:rowOff>
    </xdr:from>
    <xdr:to>
      <xdr:col>3</xdr:col>
      <xdr:colOff>276225</xdr:colOff>
      <xdr:row>1</xdr:row>
      <xdr:rowOff>438150</xdr:rowOff>
    </xdr:to>
    <xdr:pic>
      <xdr:nvPicPr>
        <xdr:cNvPr id="3" name="Picture 2" descr="Department for Energy Security and Net Zero Logo">
          <a:extLst>
            <a:ext uri="{FF2B5EF4-FFF2-40B4-BE49-F238E27FC236}">
              <a16:creationId xmlns:a16="http://schemas.microsoft.com/office/drawing/2014/main" id="{2800EA23-E595-BAAC-4C4F-6924AE8B5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9525"/>
          <a:ext cx="1466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5" totalsRowShown="0" headerRowDxfId="281" dataDxfId="280">
  <tableColumns count="1">
    <tableColumn id="1" xr3:uid="{8280BF36-F093-48E2-9741-F1733A42109E}" name="Worksheet title" dataDxfId="27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2" totalsRowShown="0" headerRowDxfId="95" dataDxfId="93" totalsRowDxfId="91" headerRowBorderDxfId="94" tableBorderDxfId="92" dataCellStyle="Comma" totalsRowCellStyle="Comma">
  <tableColumns count="9">
    <tableColumn id="1" xr3:uid="{F23E5A81-D045-4655-A414-2DA26117A0AE}" name="Year" dataDxfId="90" totalsRowDxfId="89"/>
    <tableColumn id="2" xr3:uid="{296F985E-8E02-472F-9D7B-E171A45EE753}" name="Large suppliers_x000a_gas meters" dataDxfId="88" totalsRowDxfId="87" dataCellStyle="Comma"/>
    <tableColumn id="3" xr3:uid="{D0A9B397-63C0-4C0F-98C2-22B7B353847A}" name="Large suppliers_x000a_electricity meters" dataDxfId="86" totalsRowDxfId="85" dataCellStyle="Comma"/>
    <tableColumn id="4" xr3:uid="{A11813CB-7D3B-42BC-AD32-7C2D73A8656D}" name="Small suppliers_x000a_gas meters" dataDxfId="84" totalsRowDxfId="83" dataCellStyle="Comma"/>
    <tableColumn id="5" xr3:uid="{FF0BE189-ED2E-4F53-994C-EC3669DEA3DE}" name="Small suppliers_x000a_electricity meters" dataDxfId="82" totalsRowDxfId="81" dataCellStyle="Comma"/>
    <tableColumn id="6" xr3:uid="{BB09821B-633F-474D-BBBF-F1C17C5BD14D}" name="All suppliers_x000a_gas meters" dataDxfId="80" totalsRowDxfId="79" dataCellStyle="Comma"/>
    <tableColumn id="7" xr3:uid="{38061297-2D6B-4D3B-83E5-C54116CA8EBC}" name="All suppliers_x000a_electricity meters" dataDxfId="78" totalsRowDxfId="77" dataCellStyle="Comma"/>
    <tableColumn id="8" xr3:uid="{ACC3DD24-D627-414E-AF07-50198F2223CC}" name="Total" dataDxfId="76" totalsRowDxfId="75" dataCellStyle="Comma"/>
    <tableColumn id="9" xr3:uid="{C5BE6BFD-5918-4AD2-9415-60264686E3A4}" name="Notes" dataDxfId="74" totalsRowDxfId="7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5:I39" totalsRowShown="0" headerRowDxfId="72" dataDxfId="70" headerRowBorderDxfId="71" tableBorderDxfId="69" dataCellStyle="Comma">
  <tableColumns count="9">
    <tableColumn id="1" xr3:uid="{FF6E74A2-C514-4D62-9E9F-935BB82AA43B}" name="Year" dataDxfId="68" totalsRowDxfId="67"/>
    <tableColumn id="2" xr3:uid="{FB004407-CE77-43A4-9B28-0FD7F1F9EA90}" name="Large suppliers_x000a_gas meters" dataDxfId="66" totalsRowDxfId="65" dataCellStyle="Comma" totalsRowCellStyle="Comma"/>
    <tableColumn id="3" xr3:uid="{802F240E-C2FA-4B36-B715-042A59032C73}" name="Large suppliers_x000a_electricity meters" dataDxfId="64" totalsRowDxfId="63" dataCellStyle="Comma"/>
    <tableColumn id="4" xr3:uid="{B8DF4BA5-A416-4009-8E5A-15D0CAF933F9}" name="Small suppliers_x000a_gas meters" dataDxfId="62" totalsRowDxfId="61" dataCellStyle="Comma" totalsRowCellStyle="Comma"/>
    <tableColumn id="5" xr3:uid="{8DED7C7F-72E5-495E-9996-707DD3BE0E2C}" name="Small suppliers_x000a_electricity meters" dataDxfId="60" totalsRowDxfId="59" dataCellStyle="Comma"/>
    <tableColumn id="6" xr3:uid="{5C62C193-5E3E-4B43-9CC1-1D8D75CD826F}" name="All suppliers_x000a_gas meters" dataDxfId="58" totalsRowDxfId="57" dataCellStyle="Comma" totalsRowCellStyle="Comma"/>
    <tableColumn id="7" xr3:uid="{B36E5481-C504-4688-8831-08DB560CA905}" name="All suppliers_x000a_electricity meters" dataDxfId="56" totalsRowDxfId="55" dataCellStyle="Comma" totalsRowCellStyle="Comma"/>
    <tableColumn id="8" xr3:uid="{008A1F15-3539-4C10-AFBF-78E1F3FEF072}" name="Total" dataDxfId="54" totalsRowDxfId="53" dataCellStyle="Comma" totalsRowCellStyle="Comma"/>
    <tableColumn id="9" xr3:uid="{2184E3E5-C664-4E52-9B24-F54A96BA1A39}" name="Notes" dataDxfId="52" totalsRowDxfId="5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2:I56" totalsRowShown="0" headerRowDxfId="50" dataDxfId="48" headerRowBorderDxfId="49" tableBorderDxfId="47" dataCellStyle="Comma">
  <tableColumns count="9">
    <tableColumn id="1" xr3:uid="{1A5849E3-F3D8-4B46-838C-82A83625DFD9}" name="Year" dataDxfId="46"/>
    <tableColumn id="2" xr3:uid="{F8AEA4AF-99FE-45A7-A61C-97F941A961BE}" name="Large suppliers_x000a_gas meters" dataDxfId="45" dataCellStyle="Comma"/>
    <tableColumn id="3" xr3:uid="{0A0009F3-A060-401A-A620-604E97B537DB}" name="Large suppliers_x000a_electricity meters" dataDxfId="44" dataCellStyle="Comma"/>
    <tableColumn id="4" xr3:uid="{6BA75593-98E6-429A-9997-C241448FA961}" name="Small suppliers_x000a_gas meters" dataDxfId="43" dataCellStyle="Comma"/>
    <tableColumn id="5" xr3:uid="{DBA6E7D7-991C-40C1-899B-40821C77506B}" name="Small suppliers_x000a_electricity meters" dataDxfId="42" dataCellStyle="Comma"/>
    <tableColumn id="6" xr3:uid="{C6207F56-3CCE-4710-9091-5E6E75B6A55B}" name="All suppliers_x000a_gas meters" dataDxfId="41" dataCellStyle="Comma"/>
    <tableColumn id="7" xr3:uid="{186A1ACF-3EE3-4801-9C49-A5DFF4081AE6}" name="All suppliers_x000a_electricity meters" dataDxfId="40" dataCellStyle="Comma"/>
    <tableColumn id="8" xr3:uid="{242E494D-7E0A-4AFC-89DD-5D599513B0F6}" name="Total" dataDxfId="39" dataCellStyle="Comma"/>
    <tableColumn id="9" xr3:uid="{C155F926-014F-436D-B8A5-F89AF7D8A7A0}" name="Notes"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E2D0CD5-1706-480D-B26F-F8E0C19A21B5}" name="Table6a1519" displayName="Table6a1519" ref="A8:F12" totalsRowShown="0" headerRowDxfId="37" dataDxfId="35" totalsRowDxfId="33" headerRowBorderDxfId="36" tableBorderDxfId="34" dataCellStyle="Comma" totalsRowCellStyle="Comma">
  <tableColumns count="6">
    <tableColumn id="1" xr3:uid="{6B4D55B8-4151-477F-9316-15569EBB0C52}" name="Year" dataDxfId="32" totalsRowDxfId="31"/>
    <tableColumn id="2" xr3:uid="{D3AA1AE3-DDBB-4BC6-8548-2ED039E1B4ED}" name="SMETS1 meters" dataDxfId="30" totalsRowDxfId="29"/>
    <tableColumn id="3" xr3:uid="{20546E06-028D-4564-B519-29FA994CAB16}" name="SMETS2 meters" dataDxfId="28" totalsRowDxfId="27"/>
    <tableColumn id="5" xr3:uid="{0ECDDBA8-4032-4C2D-B6F5-A4C207AA1740}" name="Advanced meters" dataDxfId="26" totalsRowDxfId="25"/>
    <tableColumn id="4" xr3:uid="{842DE88D-1DA0-40A1-8941-67A126C82046}" name="Total" dataDxfId="24" totalsRowDxfId="23">
      <calculatedColumnFormula>ROUND(Table5!T48/1000000,1)</calculatedColumnFormula>
    </tableColumn>
    <tableColumn id="9" xr3:uid="{2C7976DC-AE6D-459C-9772-6D4989E689C2}" name="Notes" dataDxfId="22" totalsRowDxfId="2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475EC12-F65E-4546-9EC8-4D29AF6DD186}" name="Table6a15" displayName="Table6a15" ref="A6:H11" totalsRowShown="0" headerRowDxfId="20" dataDxfId="18" totalsRowDxfId="16" headerRowBorderDxfId="19" tableBorderDxfId="17" dataCellStyle="Comma" totalsRowCellStyle="Comma">
  <tableColumns count="8">
    <tableColumn id="1" xr3:uid="{1EB66516-EF78-4FE5-9C1E-FBD10965EBD9}" name="Year" dataDxfId="15" totalsRowDxfId="14"/>
    <tableColumn id="2" xr3:uid="{758BB4C8-221C-4B1B-81CA-BB0C9518BCAD}" name="All meters_x000a_Prepayment meters" dataDxfId="13" totalsRowDxfId="12" dataCellStyle="Comma"/>
    <tableColumn id="3" xr3:uid="{F7D6F732-2B99-4C53-83C6-5C1D6757E0DB}" name="All meters_x000a_Total meters" dataDxfId="11" totalsRowDxfId="10" dataCellStyle="Comma"/>
    <tableColumn id="9" xr3:uid="{5EDC972E-ECF1-4773-BB54-43D15F59D61E}" name="All meters_x000a_% of meters _x000a_which are prepayment" dataDxfId="9" totalsRowDxfId="8" dataCellStyle="Percent"/>
    <tableColumn id="4" xr3:uid="{C4D6CB2E-4550-4ED1-85F0-42FBF9774EC3}" name="Smart Meters_x000a_Prepayment meters" dataDxfId="7" totalsRowDxfId="6" dataCellStyle="Comma" totalsRowCellStyle="Comma"/>
    <tableColumn id="5" xr3:uid="{DBCDF0DF-5F31-48A2-ADB7-E7BA794ACE88}" name="Smart meters_x000a_Total meters" dataDxfId="5" totalsRowDxfId="4" dataCellStyle="Comma" totalsRowCellStyle="Comma"/>
    <tableColumn id="6" xr3:uid="{BDB7F939-E1C7-4BC4-9621-1CC0521E3BE4}" name="Smart Meters_x000a_% of meters _x000a_which are prepayment" dataDxfId="3" totalsRowDxfId="2" dataCellStyle="Percent" totalsRowCellStyle="Comma"/>
    <tableColumn id="7" xr3:uid="{49EF04D4-67F1-41AD-B188-F026616C4452}" name="Notes" dataDxfId="1" totalsRowDxfId="0" dataCellStyle="Comma" totalsRow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1" totalsRowShown="0" headerRowDxfId="278" headerRowBorderDxfId="277">
  <tableColumns count="2">
    <tableColumn id="1" xr3:uid="{596DD9CD-5FFF-4C83-808B-A7B47047C49B}" name="Note Number" dataDxfId="276"/>
    <tableColumn id="2" xr3:uid="{670CA2D3-CE25-42A6-8EEF-1B32055D7790}" name="Description" dataDxfId="27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O54" totalsRowShown="0" headerRowDxfId="274" dataDxfId="272" headerRowBorderDxfId="273" tableBorderDxfId="271" dataCellStyle="Comma">
  <autoFilter ref="A8:O54"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1A7DB28-0334-460E-A722-62F1733B7CDD}" name="Quarter" dataDxfId="270" totalsRowDxfId="269"/>
    <tableColumn id="2" xr3:uid="{D5BCBF0D-7D17-4099-9DC5-4732BB6B6FC0}" name="Gas meters_x000a_smart in_x000a_smart mode" dataDxfId="268" totalsRowDxfId="267" dataCellStyle="Comma"/>
    <tableColumn id="3" xr3:uid="{A827FE6B-5FC7-4560-AC65-31357A38D77E}" name="Gas meters_x000a_smart in_x000a_traditional mode" dataDxfId="266" totalsRowDxfId="265" dataCellStyle="Comma"/>
    <tableColumn id="13" xr3:uid="{48ADF1D9-F427-429F-96BB-E722FCCC1F9A}" name="Gas meters_x000a_total smart meters" dataDxfId="264" totalsRowDxfId="263" dataCellStyle="Comma">
      <calculatedColumnFormula>Table1[[#This Row],[Gas meters
smart in
smart mode]]+Table1[[#This Row],[Gas meters
smart in
traditional mode]]</calculatedColumnFormula>
    </tableColumn>
    <tableColumn id="4" xr3:uid="{F65906F9-DBE9-43C3-A292-FBCCDAC2A4A5}" name="Gas meters_x000a_non-smart" dataDxfId="262" totalsRowDxfId="261" dataCellStyle="Comma"/>
    <tableColumn id="5" xr3:uid="{B52CAA73-A148-4C9A-B951-C64459397FFE}" name="Electricity _x000a_meters_x000a_smart in_x000a_smart _x000a_mode" dataDxfId="260" totalsRowDxfId="259" dataCellStyle="Comma"/>
    <tableColumn id="6" xr3:uid="{8ADE877C-6C3F-4340-9241-A2EDF6BB76BB}" name="Electricity _x000a_meters_x000a_smart in_x000a_traditional mode" dataDxfId="258" totalsRowDxfId="257" dataCellStyle="Comma"/>
    <tableColumn id="14" xr3:uid="{A9411563-9A31-49F4-BFA4-CD3BC6370367}" name="Electricity meters_x000a_total smart meters" dataDxfId="256" totalsRowDxfId="255" dataCellStyle="Comma">
      <calculatedColumnFormula>Table1[[#This Row],[Electricity 
meters
smart in
smart 
mode]]+Table1[[#This Row],[Electricity 
meters
smart in
traditional mode]]</calculatedColumnFormula>
    </tableColumn>
    <tableColumn id="7" xr3:uid="{3DED4356-EB06-4C77-BD5F-33825E3502A5}" name="Electricity meters_x000a_non-smart" dataDxfId="254" totalsRowDxfId="253" dataCellStyle="Comma"/>
    <tableColumn id="8" xr3:uid="{67CD2F3E-2449-4C91-ACEE-335DE08D34B8}" name="All meters_x000a_smart in_x000a_smart _x000a_mode" dataDxfId="252" totalsRowDxfId="251" dataCellStyle="Comma">
      <calculatedColumnFormula>D9+H9</calculatedColumnFormula>
    </tableColumn>
    <tableColumn id="9" xr3:uid="{BB0909E0-23C9-43B0-A9BF-761AD69CDC0A}" name="All meters_x000a_smart in_x000a_traditional _x000a_mode" dataDxfId="250" totalsRowDxfId="249" dataCellStyle="Comma">
      <calculatedColumnFormula>C9+G9</calculatedColumnFormula>
    </tableColumn>
    <tableColumn id="15" xr3:uid="{E25D7E17-6F7D-4ABE-9CBB-0D6CC03F036C}" name="All meters_x000a_total smart meters" dataDxfId="248" totalsRowDxfId="247" dataCellStyle="Comma">
      <calculatedColumnFormula>Table1[[#This Row],[Gas meters
total smart meters]]+Table1[[#This Row],[Electricity meters
total smart meters]]</calculatedColumnFormula>
    </tableColumn>
    <tableColumn id="10" xr3:uid="{749796D7-00DC-4ADD-B086-834919A7EC6F}" name="All meters_x000a_non-smart" dataDxfId="246" totalsRowDxfId="245" dataCellStyle="Comma">
      <calculatedColumnFormula>Table1[[#This Row],[Gas meters
non-smart]]+Table1[[#This Row],[Electricity meters
non-smart]]</calculatedColumnFormula>
    </tableColumn>
    <tableColumn id="11" xr3:uid="{94B7666D-EC19-4BA3-9D7D-BB896C383655}" name="Total" dataDxfId="244" totalsRowDxfId="243" dataCellStyle="Comma">
      <calculatedColumnFormula>SUM(J9:M9)</calculatedColumnFormula>
    </tableColumn>
    <tableColumn id="12" xr3:uid="{EF08A9E8-4488-46B0-AF2A-150C13F991A7}" name="Notes" dataDxfId="242" totalsRowDxfId="241"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55" totalsRowShown="0" headerRowDxfId="240" dataDxfId="238" headerRowBorderDxfId="239" tableBorderDxfId="237" dataCellStyle="Comma">
  <tableColumns count="5">
    <tableColumn id="1" xr3:uid="{39F95AE2-85D0-4273-A8F5-66D3110FAAC1}" name="Quarter" dataDxfId="236"/>
    <tableColumn id="2" xr3:uid="{8ABE5064-248E-48B2-A6C0-A7D32A53F0B2}" name="Gas" dataDxfId="235" dataCellStyle="Comma"/>
    <tableColumn id="3" xr3:uid="{805F1EFF-C13D-49B8-A44C-63406D1725C0}" name="Electricity" dataDxfId="234" dataCellStyle="Comma"/>
    <tableColumn id="4" xr3:uid="{76F0BF7E-06EE-46E9-A837-103D2699A056}" name="All Smart Meters" dataDxfId="233" dataCellStyle="Comma"/>
    <tableColumn id="5" xr3:uid="{D194C990-D7B0-4D46-A97D-D5FBFE094B36}" name="Notes" dataDxfId="23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R54" totalsRowShown="0" headerRowDxfId="231" dataDxfId="229" headerRowBorderDxfId="230" tableBorderDxfId="228" dataCellStyle="Comma">
  <tableColumns count="18">
    <tableColumn id="1" xr3:uid="{72A69248-6EAF-451A-9D62-AA808BEF67D4}" name="Quarter" dataDxfId="227"/>
    <tableColumn id="2" xr3:uid="{FF0067AD-FAC8-4175-851C-FF2396129E89}" name="Gas meters_x000a_smart in_x000a_smart mode" dataDxfId="226" dataCellStyle="Comma"/>
    <tableColumn id="3" xr3:uid="{BB1DBC51-438B-4395-B1C3-9D574013D998}" name="Gas meters_x000a_smart in_x000a_traditional mode" dataDxfId="225" dataCellStyle="Comma"/>
    <tableColumn id="16" xr3:uid="{9C75B68A-DFDC-4F71-A053-6BA0916407FF}" name="Gas meters_x000a_total smart meters" dataDxfId="224" dataCellStyle="Comma">
      <calculatedColumnFormula>Table3[[#This Row],[Gas meters
smart in
smart mode]]+Table3[[#This Row],[Gas meters
smart in
traditional mode]]</calculatedColumnFormula>
    </tableColumn>
    <tableColumn id="4" xr3:uid="{E5BF05A2-A26A-4726-85B2-0076B58C098E}" name="Gas meters_x000a_advanced" dataDxfId="223" dataCellStyle="Comma"/>
    <tableColumn id="5" xr3:uid="{1657498A-6696-4777-9BF6-2AB4E9CC11D4}" name="Gas meters_x000a_non-smart" dataDxfId="222" dataCellStyle="Comma"/>
    <tableColumn id="6" xr3:uid="{860DB158-2563-4248-9B22-39F61F9EE8FE}" name="Electricity _x000a_meters_x000a_smart in_x000a_smart mode" dataDxfId="221" dataCellStyle="Comma"/>
    <tableColumn id="7" xr3:uid="{5D5005B8-4010-46DB-820E-3874E957BFA7}" name="Electricity _x000a_meters_x000a_smart in_x000a_traditional mode" dataDxfId="220" dataCellStyle="Comma"/>
    <tableColumn id="17" xr3:uid="{48BD5D54-5A64-443A-9B0D-B7F1C265767B}" name="Electricity meters_x000a_total smart meters" dataDxfId="219" dataCellStyle="Comma">
      <calculatedColumnFormula>Table3[[#This Row],[Electricity 
meters
smart in
smart mode]]+Table3[[#This Row],[Electricity 
meters
smart in
traditional mode]]</calculatedColumnFormula>
    </tableColumn>
    <tableColumn id="8" xr3:uid="{B475AFBB-A16F-4D51-80F7-B971B72665BB}" name="Electricity _x000a_meters_x000a_advanced" dataDxfId="218" dataCellStyle="Comma"/>
    <tableColumn id="9" xr3:uid="{17F71703-FDE1-4D14-9C12-829060630F21}" name="Electricity _x000a_meters_x000a_non-smart" dataDxfId="217" dataCellStyle="Comma"/>
    <tableColumn id="10" xr3:uid="{D806840F-73DD-48C4-882A-D050BC92C822}" name="All meters_x000a_smart in_x000a_smart mode" dataDxfId="216" dataCellStyle="Comma">
      <calculatedColumnFormula>B9+G9</calculatedColumnFormula>
    </tableColumn>
    <tableColumn id="11" xr3:uid="{694CB879-802B-4A75-938C-8027CC3047D3}" name="All meters_x000a_smart in_x000a_traditional mode" dataDxfId="215" dataCellStyle="Comma">
      <calculatedColumnFormula>C9+H9</calculatedColumnFormula>
    </tableColumn>
    <tableColumn id="18" xr3:uid="{721A68ED-4AA3-4B5D-8ACF-F9BA96FE3606}" name="All meters_x000a_total smart meters" dataDxfId="214" dataCellStyle="Comma">
      <calculatedColumnFormula>Table3[[#This Row],[Gas meters
total smart meters]]+Table3[[#This Row],[Electricity meters
total smart meters]]</calculatedColumnFormula>
    </tableColumn>
    <tableColumn id="12" xr3:uid="{6621F23D-8115-4CBB-A37B-F3A104DF1467}" name="All meters_x000a_advanced" dataDxfId="213" dataCellStyle="Comma">
      <calculatedColumnFormula>E9+J9</calculatedColumnFormula>
    </tableColumn>
    <tableColumn id="13" xr3:uid="{6E1A0368-43FD-425B-9195-C02D728377D5}" name="All meters_x000a_non-smart" dataDxfId="212" dataCellStyle="Comma">
      <calculatedColumnFormula>F9+K9</calculatedColumnFormula>
    </tableColumn>
    <tableColumn id="14" xr3:uid="{9A7C46ED-B15C-4A52-8914-33EEA6010C61}" name="Total" dataDxfId="211" dataCellStyle="Comma">
      <calculatedColumnFormula>N9+O9+P9</calculatedColumnFormula>
    </tableColumn>
    <tableColumn id="15" xr3:uid="{4D8D7306-C56F-40F6-A129-145A2BEBF466}" name="Notes" dataDxfId="21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55" totalsRowShown="0" headerRowDxfId="209" dataDxfId="207" headerRowBorderDxfId="208" tableBorderDxfId="206" dataCellStyle="Comma">
  <tableColumns count="9">
    <tableColumn id="1" xr3:uid="{7162ECC4-93D7-44C8-A0B5-B75E54743B6E}" name="Quarter" dataDxfId="205"/>
    <tableColumn id="2" xr3:uid="{CB220450-EA34-4D8F-B1C6-1C828A4F2490}" name="Gas_x000a_smart _x000a_meters" dataDxfId="204" dataCellStyle="Comma"/>
    <tableColumn id="3" xr3:uid="{25DF681B-F7CE-4C7A-9C1C-998D68ED3742}" name="Gas_x000a_advanced _x000a_meters" dataDxfId="203" dataCellStyle="Comma"/>
    <tableColumn id="4" xr3:uid="{539C0A8A-F463-4C52-9FF8-F5ED615DF2C5}" name="Electricity_x000a_smart _x000a_meters" dataDxfId="202" dataCellStyle="Comma"/>
    <tableColumn id="5" xr3:uid="{83D6B843-29E1-4FEB-B14B-06A0F9D375EC}" name="Electricity_x000a_advanced _x000a_meters" dataDxfId="201" dataCellStyle="Comma"/>
    <tableColumn id="6" xr3:uid="{F610BE95-5FC7-4CD0-B242-9B0D94A2BE67}" name="All _x000a_smart _x000a_meters" dataDxfId="200" dataCellStyle="Comma"/>
    <tableColumn id="7" xr3:uid="{8B9F9266-226B-4244-8FE4-F2AB86035F5F}" name="All _x000a_advanced _x000a_meters" dataDxfId="199" dataCellStyle="Comma"/>
    <tableColumn id="8" xr3:uid="{E9FAEA99-4F06-43B2-BDD5-F7920B5FE62B}" name="All _x000a_smart and _x000a_advanced _x000a_meters" dataDxfId="198" dataCellStyle="Comma"/>
    <tableColumn id="9" xr3:uid="{7FFA5A90-7625-4F0D-A7EA-52789EEA36D4}" name="Notes" dataDxfId="19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W21" totalsRowShown="0" headerRowDxfId="196" dataDxfId="194" headerRowBorderDxfId="195" tableBorderDxfId="193" dataCellStyle="Comma">
  <autoFilter ref="A9:W21"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574BCB2A-346A-46FB-8087-3425836B95F7}" name="Year" dataDxfId="192"/>
    <tableColumn id="2" xr3:uid="{C05CE86D-0AA7-4471-838F-BC4DA009BF99}" name="Large suppliers_x000a_gas meters_x000a_smart in_x000a_smart mode" dataDxfId="191" dataCellStyle="Comma"/>
    <tableColumn id="3" xr3:uid="{77EC67FE-43B6-4939-A2DA-0A02E2779FDB}" name="Large suppliers_x000a_gas meters_x000a_smart in_x000a_traditional mode" dataDxfId="190" dataCellStyle="Comma"/>
    <tableColumn id="22" xr3:uid="{8A23CE10-2F8D-48B2-97EA-DD82DB51D87D}" name="Large suppliers_x000a_gas meters_x000a_total smart" dataDxfId="189" dataCellStyle="Comma">
      <calculatedColumnFormula>Table5a[[#This Row],[Large suppliers
gas meters
smart in
smart mode]]+Table5a[[#This Row],[Large suppliers
gas meters
smart in
traditional mode]]</calculatedColumnFormula>
    </tableColumn>
    <tableColumn id="4" xr3:uid="{AA884EDD-E21E-425F-B204-EBAF77B8BCBA}" name="Large suppliers_x000a_gas meters_x000a_non-smart" dataDxfId="188" dataCellStyle="Comma"/>
    <tableColumn id="5" xr3:uid="{FC34982B-E4D9-4798-AE3F-80F44BC96933}" name="Large_x000a_suppliers_x000a_electricity _x000a_meters_x000a_smart in_x000a_smart mode" dataDxfId="187" dataCellStyle="Comma"/>
    <tableColumn id="6" xr3:uid="{C301DBB8-E35E-4803-BE6B-CCC588319BE5}" name="Large _x000a_suppliers_x000a_electricity _x000a_meters_x000a_smart in_x000a_traditional mode" dataDxfId="186" dataCellStyle="Comma"/>
    <tableColumn id="23" xr3:uid="{F97F8290-0B4A-4637-8161-06774D80F85C}" name="Large suppliers_x000a_electricity meters_x000a_total smart" dataDxfId="185" dataCellStyle="Comma">
      <calculatedColumnFormula>Table5a[[#This Row],[Large
suppliers
electricity 
meters
smart in
smart mode]]+Table5a[[#This Row],[Large 
suppliers
electricity 
meters
smart in
traditional mode]]</calculatedColumnFormula>
    </tableColumn>
    <tableColumn id="7" xr3:uid="{B0E456FD-0466-4090-A366-F42293E3FA98}" name="Large_x000a_suppliers_x000a_electricity meters_x000a_non-smart" dataDxfId="184" dataCellStyle="Comma"/>
    <tableColumn id="8" xr3:uid="{34709369-ED22-482A-BCAE-A1A15DDC56B8}" name="Small_x000a_suppliers_x000a_gas meters_x000a_smart in_x000a_smart mode" dataDxfId="183" dataCellStyle="Comma"/>
    <tableColumn id="9" xr3:uid="{D6DF2154-3344-4E59-9E7C-BC672A0C95C1}" name="Small_x000a_suppliers_x000a_gas meters_x000a_smart in_x000a_traditional mode" dataDxfId="182" dataCellStyle="Comma"/>
    <tableColumn id="24" xr3:uid="{0ED1D60F-DC4E-48AD-8B29-12A7424B9FC9}" name="Small suppliers_x000a_gas meters_x000a_total smart" dataDxfId="181" dataCellStyle="Comma">
      <calculatedColumnFormula>Table5a[[#This Row],[Small
suppliers
gas meters
smart in
smart mode]]+Table5a[[#This Row],[Small
suppliers
gas meters
smart in
traditional mode]]</calculatedColumnFormula>
    </tableColumn>
    <tableColumn id="10" xr3:uid="{4EF1EFE2-DE2C-4DE3-8D4F-5A28547CAD5C}" name="Small_x000a_suppliers_x000a_gas meters_x000a_non-smart" dataDxfId="180" dataCellStyle="Comma"/>
    <tableColumn id="11" xr3:uid="{A64FE87C-0D6D-4534-BA73-CBEEA229A4E8}" name="Small_x000a_suppliers_x000a_electricity _x000a_meters_x000a_smart in_x000a_smart mode" dataDxfId="179" dataCellStyle="Comma"/>
    <tableColumn id="12" xr3:uid="{CCCC95DF-31A5-4E4A-AE51-F204B19D9A94}" name="Small _x000a_suppliers_x000a_electricity _x000a_meters_x000a_smart in_x000a_traditional mode" dataDxfId="178" dataCellStyle="Comma"/>
    <tableColumn id="25" xr3:uid="{EA39A75A-9D15-4520-97F9-37FDEB3A08DD}" name="Small suppliers_x000a_electricity meters_x000a_total smart" dataDxfId="177" dataCellStyle="Comma">
      <calculatedColumnFormula>Table5a[[#This Row],[Small
suppliers
electricity 
meters
smart in
smart mode]]+Table5a[[#This Row],[Small 
suppliers
electricity 
meters
smart in
traditional mode]]</calculatedColumnFormula>
    </tableColumn>
    <tableColumn id="13" xr3:uid="{6647DD76-2C40-4327-97BA-13C9E62C3C72}" name="Small _x000a_suppliers_x000a_electricity meters_x000a_non-smart" dataDxfId="176" dataCellStyle="Comma"/>
    <tableColumn id="14" xr3:uid="{D54D8279-409C-4216-B87D-25B84C81A143}" name="All _x000a_suppliers_x000a_smart in_x000a_smart mode" dataDxfId="175" dataCellStyle="Comma">
      <calculatedColumnFormula>SUM(B10,F10,J10,N10)</calculatedColumnFormula>
    </tableColumn>
    <tableColumn id="15" xr3:uid="{0D7EB790-DCCC-42CC-862F-269A116290A5}" name="All _x000a_suppliers_x000a_smart in_x000a_traditional mode" dataDxfId="174" dataCellStyle="Comma">
      <calculatedColumnFormula>SUM(C10,G10,K10,O10)</calculatedColumnFormula>
    </tableColumn>
    <tableColumn id="26" xr3:uid="{536C941F-69EF-423C-865F-80DD738F7747}" name="All suppliers_x000a_total smart meters" dataDxfId="173" dataCellStyle="Comma">
      <calculatedColumnFormula>SUM(Table5a[[#This Row],[Large suppliers
gas meters
total smart]],Table5a[[#This Row],[Large suppliers
electricity meters
total smart]],Table5a[[#This Row],[Small suppliers
gas meters
total smart]],Table5a[[#This Row],[Small suppliers
electricity meters
total smart]])</calculatedColumnFormula>
    </tableColumn>
    <tableColumn id="16" xr3:uid="{F8A76BC1-8820-4761-BF60-4C44A549A089}" name="All _x000a_suppliers_x000a_non-smart" dataDxfId="172" dataCellStyle="Comma">
      <calculatedColumnFormula>SUM(E10,I10,M10,Q10)</calculatedColumnFormula>
    </tableColumn>
    <tableColumn id="17" xr3:uid="{C297BB40-25DA-4C6B-BD5A-D3E900B83E98}" name="Total" dataDxfId="171" dataCellStyle="Comma">
      <calculatedColumnFormula>Table5a[[#This Row],[All suppliers
total smart meters]]+Table5a[[#This Row],[All 
suppliers
non-smart]]</calculatedColumnFormula>
    </tableColumn>
    <tableColumn id="18" xr3:uid="{665142D8-55BC-41F3-A498-6700891CAC5A}" name="Notes" dataDxfId="170"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4:W36" totalsRowShown="0" headerRowDxfId="169" dataDxfId="167" headerRowBorderDxfId="168" tableBorderDxfId="166" dataCellStyle="Comma">
  <autoFilter ref="A24:W36"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D08842FB-F04A-49B9-8110-ABA7A41CDD61}" name="Year" totalsRowDxfId="165"/>
    <tableColumn id="2" xr3:uid="{A09952AB-A194-42C6-9D7C-32D562EC8B62}" name="Large suppliers_x000a_gas meters_x000a_smart and advanced" dataDxfId="164" totalsRowDxfId="163" dataCellStyle="Comma" totalsRowCellStyle="Comma"/>
    <tableColumn id="3" xr3:uid="{390E5238-7DBA-4D1E-B8DB-FFCA706AEE7E}" name="Large suppliers_x000a_gas meters_x000a_smart in_x000a_traditional mode" dataDxfId="162" totalsRowDxfId="161" dataCellStyle="Comma" totalsRowCellStyle="Comma"/>
    <tableColumn id="19" xr3:uid="{2BF5A179-793D-41B9-A1A5-01272E1B516A}" name="Large suppliers_x000a_gas meters_x000a_total smart and advanced" dataDxfId="160" dataCellStyle="Comma" totalsRowCellStyle="Comma">
      <calculatedColumnFormula>SUM(Table5b[[#This Row],[Large suppliers
gas meters
smart and advanced]:[Large suppliers
gas meters
smart in
traditional mode]])</calculatedColumnFormula>
    </tableColumn>
    <tableColumn id="4" xr3:uid="{8263D705-463C-4C04-A751-39E181C78B48}" name="Large suppliers_x000a_gas meters_x000a_non-smart" dataDxfId="159" totalsRowDxfId="158" dataCellStyle="Comma" totalsRowCellStyle="Comma"/>
    <tableColumn id="5" xr3:uid="{4E1F87E9-C3B9-4F65-BC54-24BDBDB555A7}" name="Large suppliers_x000a_electricity meters_x000a_smart and advanced" dataDxfId="157" totalsRowDxfId="156" dataCellStyle="Comma" totalsRowCellStyle="Comma"/>
    <tableColumn id="6" xr3:uid="{D9929854-CE99-447E-8B23-4984197CA72B}" name="Large suppliers_x000a_electricity meters_x000a_smart in_x000a_traditional mode" dataDxfId="155" totalsRowDxfId="154" dataCellStyle="Comma" totalsRowCellStyle="Comma"/>
    <tableColumn id="20" xr3:uid="{2B5C812F-9096-416E-B66E-40A019E3CC75}" name="Large suppliers_x000a_electricity meters_x000a_total smart and advanced" dataDxfId="153" dataCellStyle="Comma" totalsRowCellStyle="Comma">
      <calculatedColumnFormula>SUM(Table5b[[#This Row],[Large suppliers
electricity meters
smart and advanced]:[Large suppliers
electricity meters
smart in
traditional mode]])</calculatedColumnFormula>
    </tableColumn>
    <tableColumn id="7" xr3:uid="{4B39E8D1-B182-46E2-9B24-BB7FBCB71774}" name="Large _x000a_suppliers_x000a_electricity meters_x000a_non-smart" dataDxfId="152" totalsRowDxfId="151" dataCellStyle="Comma" totalsRowCellStyle="Comma"/>
    <tableColumn id="8" xr3:uid="{A991E696-D933-4DB2-AABE-C1411EDE3B56}" name="Small_x000a_suppliers_x000a_gas meters_x000a_smart and_x000a_advanced" dataDxfId="150" totalsRowDxfId="149" dataCellStyle="Comma" totalsRowCellStyle="Comma"/>
    <tableColumn id="9" xr3:uid="{7F8F05EF-76C0-4F97-8F09-25BD9CB217B8}" name="Small suppliers_x000a_gas meters_x000a_smart in_x000a_traditional mode" dataDxfId="148" totalsRowDxfId="147" dataCellStyle="Comma" totalsRowCellStyle="Comma"/>
    <tableColumn id="21" xr3:uid="{9F9AA476-A5E0-4D1A-896B-A3556CB38C02}" name="Small suppliers_x000a_gas meters_x000a_total smart and advanced" dataDxfId="146" totalsRowDxfId="145" dataCellStyle="Comma" totalsRowCellStyle="Comma">
      <calculatedColumnFormula>Table5b[[#This Row],[Small
suppliers
gas meters
smart and
advanced]]+Table5b[[#This Row],[Small suppliers
gas meters
smart in
traditional mode]]</calculatedColumnFormula>
    </tableColumn>
    <tableColumn id="10" xr3:uid="{E9257DEB-D4A7-4350-AD63-BCD5E988B4EA}" name="Small suppliers_x000a_gas meters_x000a_non-smart" dataDxfId="144" totalsRowDxfId="143" dataCellStyle="Comma" totalsRowCellStyle="Comma"/>
    <tableColumn id="11" xr3:uid="{E8FB5735-5863-4BAD-8315-E150D6F82EDA}" name="Small suppliers_x000a_electricity meters_x000a_smart and advanced" dataDxfId="142" totalsRowDxfId="141" dataCellStyle="Comma" totalsRowCellStyle="Comma"/>
    <tableColumn id="12" xr3:uid="{F9C43BE8-0EA0-4079-8B0C-46AFA5336CC6}" name="Small suppliers_x000a_electricity meters_x000a_smart in_x000a_traditional mode" dataDxfId="140" totalsRowDxfId="139" dataCellStyle="Comma" totalsRowCellStyle="Comma"/>
    <tableColumn id="22" xr3:uid="{97FC6809-FA95-4E45-8D77-29349CC113B0}" name="Small_x000a_suppliers_x000a_total electricity meters_x000a_smart and_x000a_advanced" dataDxfId="138" totalsRowDxfId="137" dataCellStyle="Comma" totalsRowCellStyle="Comma">
      <calculatedColumnFormula>Table5b[[#This Row],[Small suppliers
electricity meters
smart and advanced]]+Table5b[[#This Row],[Small suppliers
electricity meters
smart in
traditional mode]]</calculatedColumnFormula>
    </tableColumn>
    <tableColumn id="13" xr3:uid="{A7459C7B-7789-4DFC-AB27-DDC6A02A9F02}" name="Small suppliers_x000a_electricity meters_x000a_non-smart" dataDxfId="136" totalsRowDxfId="135" dataCellStyle="Comma" totalsRowCellStyle="Comma"/>
    <tableColumn id="14" xr3:uid="{5C94B45A-DE3C-4423-AE4F-DC234FF5CAC2}" name="All suppliers_x000a_smart and _x000a_advanced" dataDxfId="134" totalsRowDxfId="133" dataCellStyle="Comma">
      <calculatedColumnFormula>Table5b[[#This Row],[Large suppliers
gas meters
smart and advanced]]+Table5b[[#This Row],[Large suppliers
electricity meters
smart and advanced]]+Table5b[[#This Row],[Small
suppliers
gas meters
smart and
advanced]]+Table5b[[#This Row],[Small suppliers
electricity meters
smart and advanced]]</calculatedColumnFormula>
    </tableColumn>
    <tableColumn id="15" xr3:uid="{551956B4-88FA-4E39-B879-4A3281005973}" name="All suppliers_x000a_smart in_x000a_traditional mode" dataDxfId="132" totalsRowDxfId="131" dataCellStyle="Comma" totalsRowCellStyle="Comma">
      <calculatedColumnFormula>SUM(C25,G25,K25,O25)</calculatedColumnFormula>
    </tableColumn>
    <tableColumn id="23" xr3:uid="{336CD05A-07DC-4B35-B98F-B02E764ABB3B}" name="All suppliers_x000a_total smart and _x000a_advanced" dataDxfId="130" totalsRowDxfId="129" dataCellStyle="Comma" totalsRowCellStyle="Comma">
      <calculatedColumnFormula>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calculatedColumnFormula>
    </tableColumn>
    <tableColumn id="16" xr3:uid="{9198403C-3BBC-41BB-A714-E78804405083}" name="All suppliers_x000a_non-smart" dataDxfId="128" totalsRowDxfId="127" dataCellStyle="Comma" totalsRowCellStyle="Comma">
      <calculatedColumnFormula>SUM(E25,I25,M25,Q25)</calculatedColumnFormula>
    </tableColumn>
    <tableColumn id="17" xr3:uid="{DA7E08E5-CA9D-44A3-96C6-2ADD51FEF3F5}" name="Total" dataDxfId="126" totalsRowDxfId="125" dataCellStyle="Comma" totalsRowCellStyle="Comma">
      <calculatedColumnFormula>SUM(T25:U25)</calculatedColumnFormula>
    </tableColumn>
    <tableColumn id="18" xr3:uid="{E820B05A-887D-4355-9542-94999A926E5C}" name="Notes" dataDxfId="124" totalsRowDxfId="123" dataCellStyle="Comma" totalsRow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9:W51" totalsRowShown="0" headerRowDxfId="122" dataDxfId="120" headerRowBorderDxfId="121" tableBorderDxfId="119" dataCellStyle="Comma">
  <autoFilter ref="A39:W51"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6E08C58A-6286-467C-B787-DC8EA75F53E7}" name="Year" dataDxfId="118"/>
    <tableColumn id="2" xr3:uid="{F009C475-BF22-4812-B192-2B47D1118E40}" name="Large suppliers_x000a_gas meters_x000a_smart and advanced" dataDxfId="117" dataCellStyle="Comma">
      <calculatedColumnFormula>B10+B25</calculatedColumnFormula>
    </tableColumn>
    <tableColumn id="3" xr3:uid="{5E229ED9-DF97-4AD4-BEDE-C1E3A6A6F373}" name="Large suppliers_x000a_gas meters_x000a_smart in_x000a_traditional mode" dataDxfId="116" dataCellStyle="Comma">
      <calculatedColumnFormula>C10+C25</calculatedColumnFormula>
    </tableColumn>
    <tableColumn id="19" xr3:uid="{0540CCF9-24C4-478E-A710-D23E0D948F22}" name="Large suppliers_x000a_gas meters_x000a_total smart and advanced" dataDxfId="115" dataCellStyle="Comma">
      <calculatedColumnFormula>D10+D25</calculatedColumnFormula>
    </tableColumn>
    <tableColumn id="4" xr3:uid="{6DB4D9C3-C67A-47DA-8F29-05895A618D9A}" name="Large suppliers_x000a_gas meters_x000a_non-smart" dataDxfId="114" dataCellStyle="Comma">
      <calculatedColumnFormula>E10+E25</calculatedColumnFormula>
    </tableColumn>
    <tableColumn id="5" xr3:uid="{C02C6268-C258-49D7-89BA-C4AB8BE2C68B}" name="Large suppliers_x000a_electricity meters_x000a_smart and advanced" dataDxfId="113" dataCellStyle="Comma">
      <calculatedColumnFormula>F10+F25</calculatedColumnFormula>
    </tableColumn>
    <tableColumn id="6" xr3:uid="{A995B927-C85B-41D6-8800-DDBAA53A8ACF}" name="Large suppliers_x000a_electricity meters_x000a_smart in_x000a_traditional mode" dataDxfId="112" dataCellStyle="Comma">
      <calculatedColumnFormula>G10+G25</calculatedColumnFormula>
    </tableColumn>
    <tableColumn id="20" xr3:uid="{DE21283C-A8C1-4467-9984-0A730EEBB61E}" name="Large suppliers_x000a_electricity meters_x000a_total smart and advanced" dataDxfId="111" dataCellStyle="Comma">
      <calculatedColumnFormula>H10+H25</calculatedColumnFormula>
    </tableColumn>
    <tableColumn id="7" xr3:uid="{8CAC19EE-B058-4C75-9280-8F8F80D1ECA3}" name="Large suppliers_x000a_electricity meters_x000a_non-smart" dataDxfId="110" dataCellStyle="Comma">
      <calculatedColumnFormula>I10+I25</calculatedColumnFormula>
    </tableColumn>
    <tableColumn id="8" xr3:uid="{84C70D45-3B39-4D70-BFF3-B40053093561}" name="Small _x000a_suppliers_x000a_gas meters_x000a_smart and _x000a_advanced" dataDxfId="109" dataCellStyle="Comma">
      <calculatedColumnFormula>J10+J25</calculatedColumnFormula>
    </tableColumn>
    <tableColumn id="9" xr3:uid="{E6C0C03E-7FFA-4C12-9006-0338DE66F233}" name="Small suppliers_x000a_gas meters_x000a_smart in_x000a_traditional mode" dataDxfId="108" dataCellStyle="Comma">
      <calculatedColumnFormula>K10+K25</calculatedColumnFormula>
    </tableColumn>
    <tableColumn id="22" xr3:uid="{2CC236E5-2061-48B9-865C-D40EC76BF9EA}" name="Small suppliers_x000a_gas meters_x000a_total smart and advanced" dataDxfId="107" dataCellStyle="Comma">
      <calculatedColumnFormula>L10+L25</calculatedColumnFormula>
    </tableColumn>
    <tableColumn id="10" xr3:uid="{7F184059-1B83-4321-B162-F5E9E27A470B}" name="Small suppliers_x000a_gas meters_x000a_non-smart" dataDxfId="106" dataCellStyle="Comma">
      <calculatedColumnFormula>M10+M25</calculatedColumnFormula>
    </tableColumn>
    <tableColumn id="11" xr3:uid="{56307E3B-3C98-41FC-A0AA-2E65E1126668}" name="Small suppliers_x000a_electricity meters_x000a_smart and advanced" dataDxfId="105" dataCellStyle="Comma">
      <calculatedColumnFormula>N10+N25</calculatedColumnFormula>
    </tableColumn>
    <tableColumn id="12" xr3:uid="{46DA4028-88F0-4ACC-A326-4CA4CC8582E0}" name="Small suppliers_x000a_electricity meters_x000a_smart in_x000a_traditional mode" dataDxfId="104" dataCellStyle="Comma">
      <calculatedColumnFormula>O10+O25</calculatedColumnFormula>
    </tableColumn>
    <tableColumn id="23" xr3:uid="{394E829F-D83B-4DDF-B0DB-DFC3FBA3F1F2}" name="Small_x000a_suppliers_x000a_electricity meters_x000a_total smart and_x000a_advanced" dataDxfId="103" dataCellStyle="Comma">
      <calculatedColumnFormula>P10+P25</calculatedColumnFormula>
    </tableColumn>
    <tableColumn id="13" xr3:uid="{3D0B84DA-585C-438E-9C68-DC1AC966F85A}" name="Small suppliers_x000a_electricity meters_x000a_non-smart" dataDxfId="102" dataCellStyle="Comma">
      <calculatedColumnFormula>Q10+Q25</calculatedColumnFormula>
    </tableColumn>
    <tableColumn id="14" xr3:uid="{D0AE50AC-B271-4C39-A8A3-F0802E17B7F5}" name="All suppliers_x000a_smart and _x000a_advanced" dataDxfId="101" dataCellStyle="Comma">
      <calculatedColumnFormula>R10+R25</calculatedColumnFormula>
    </tableColumn>
    <tableColumn id="15" xr3:uid="{E13479CE-2950-4F42-80E4-D5D56B3A1B6A}" name="All suppliers_x000a_smart in_x000a_traditional mode" dataDxfId="100" dataCellStyle="Comma">
      <calculatedColumnFormula>S10+S25</calculatedColumnFormula>
    </tableColumn>
    <tableColumn id="24" xr3:uid="{D772084C-7D22-4555-9E93-1831261F1808}" name="All suppliers_x000a_total smart and _x000a_advanced" dataDxfId="99" dataCellStyle="Comma">
      <calculatedColumnFormula>T10+T25</calculatedColumnFormula>
    </tableColumn>
    <tableColumn id="16" xr3:uid="{21420661-4B0E-45EE-9CD5-DC5C1C5085CF}" name="All suppliers_x000a_non-smart" dataDxfId="98" dataCellStyle="Comma">
      <calculatedColumnFormula>U10+U25</calculatedColumnFormula>
    </tableColumn>
    <tableColumn id="17" xr3:uid="{6AFC170C-46DD-4976-8639-4F0FBD587452}" name="Total" dataDxfId="97" dataCellStyle="Comma">
      <calculatedColumnFormula>V10+V25</calculatedColumnFormula>
    </tableColumn>
    <tableColumn id="18" xr3:uid="{0F0C5E91-659D-4ADB-9082-6FFBBE10D085}" name="Notes" dataDxfId="96"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energysecurity.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energysecurity.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10" customWidth="1"/>
    <col min="2" max="16384" width="9.1796875" style="10"/>
  </cols>
  <sheetData>
    <row r="1" spans="1:3" ht="43.5" customHeight="1" x14ac:dyDescent="0.35">
      <c r="A1" s="163" t="s">
        <v>0</v>
      </c>
    </row>
    <row r="2" spans="1:3" ht="77.25" customHeight="1" x14ac:dyDescent="0.55000000000000004">
      <c r="A2" s="164" t="s">
        <v>1</v>
      </c>
      <c r="C2" s="97"/>
    </row>
    <row r="3" spans="1:3" ht="18" customHeight="1" x14ac:dyDescent="0.35">
      <c r="A3" s="98" t="s">
        <v>2</v>
      </c>
    </row>
    <row r="4" spans="1:3" ht="25.5" customHeight="1" x14ac:dyDescent="0.5">
      <c r="A4" s="165" t="s">
        <v>3</v>
      </c>
    </row>
    <row r="5" spans="1:3" ht="15" customHeight="1" x14ac:dyDescent="0.35">
      <c r="A5" s="166" t="s">
        <v>4</v>
      </c>
    </row>
    <row r="6" spans="1:3" ht="15" customHeight="1" x14ac:dyDescent="0.35">
      <c r="A6" s="166" t="s">
        <v>5</v>
      </c>
    </row>
    <row r="7" spans="1:3" s="32" customFormat="1" ht="25.5" customHeight="1" x14ac:dyDescent="0.55000000000000004">
      <c r="A7" s="167" t="s">
        <v>6</v>
      </c>
    </row>
    <row r="8" spans="1:3" ht="219" customHeight="1" x14ac:dyDescent="0.35">
      <c r="A8" s="168" t="s">
        <v>7</v>
      </c>
    </row>
    <row r="9" spans="1:3" s="31" customFormat="1" ht="25.5" customHeight="1" x14ac:dyDescent="0.5">
      <c r="A9" s="34" t="s">
        <v>8</v>
      </c>
    </row>
    <row r="10" spans="1:3" s="31" customFormat="1" ht="15" customHeight="1" x14ac:dyDescent="0.5">
      <c r="A10" s="35" t="s">
        <v>9</v>
      </c>
    </row>
    <row r="11" spans="1:3" ht="14.5" x14ac:dyDescent="0.35">
      <c r="A11" s="36" t="s">
        <v>10</v>
      </c>
    </row>
    <row r="12" spans="1:3" ht="15" customHeight="1" x14ac:dyDescent="0.35">
      <c r="A12" s="146" t="s">
        <v>11</v>
      </c>
    </row>
    <row r="13" spans="1:3" ht="15" customHeight="1" x14ac:dyDescent="0.35">
      <c r="A13" s="37" t="s">
        <v>12</v>
      </c>
    </row>
    <row r="14" spans="1:3" ht="15" customHeight="1" x14ac:dyDescent="0.35">
      <c r="A14" s="38" t="s">
        <v>13</v>
      </c>
    </row>
    <row r="15" spans="1:3" ht="15" customHeight="1" x14ac:dyDescent="0.35">
      <c r="A15" s="147" t="s">
        <v>14</v>
      </c>
    </row>
    <row r="16" spans="1:3" ht="15" customHeight="1" x14ac:dyDescent="0.35">
      <c r="A16" s="39" t="s">
        <v>15</v>
      </c>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scale="85"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9267-DEFB-4A7D-8168-D417F451D9B9}">
  <sheetPr codeName="Sheet10"/>
  <dimension ref="A1:F12"/>
  <sheetViews>
    <sheetView showGridLines="0" workbookViewId="0"/>
  </sheetViews>
  <sheetFormatPr defaultColWidth="9.1796875" defaultRowHeight="17.149999999999999" customHeight="1" x14ac:dyDescent="0.35"/>
  <cols>
    <col min="1" max="1" width="13.26953125" style="62" customWidth="1"/>
    <col min="2" max="2" width="18.453125" style="10" customWidth="1"/>
    <col min="3" max="5" width="21.1796875" style="10" customWidth="1"/>
    <col min="6" max="6" width="72.7265625" style="10" customWidth="1"/>
    <col min="7" max="16384" width="9.1796875" style="62"/>
  </cols>
  <sheetData>
    <row r="1" spans="1:6" ht="25.5" customHeight="1" x14ac:dyDescent="0.35">
      <c r="A1" s="173" t="s">
        <v>29</v>
      </c>
    </row>
    <row r="2" spans="1:6" ht="17.149999999999999" customHeight="1" x14ac:dyDescent="0.35">
      <c r="A2" s="49" t="s">
        <v>17</v>
      </c>
    </row>
    <row r="3" spans="1:6" ht="17.149999999999999" customHeight="1" x14ac:dyDescent="0.35">
      <c r="A3" s="56" t="s">
        <v>271</v>
      </c>
    </row>
    <row r="4" spans="1:6" ht="17.149999999999999" customHeight="1" x14ac:dyDescent="0.35">
      <c r="A4" s="56" t="s">
        <v>272</v>
      </c>
    </row>
    <row r="5" spans="1:6" s="84" customFormat="1" ht="17.149999999999999" customHeight="1" x14ac:dyDescent="0.35">
      <c r="A5" s="49" t="s">
        <v>64</v>
      </c>
      <c r="B5" s="83"/>
      <c r="C5" s="72"/>
      <c r="D5" s="72"/>
      <c r="E5" s="72"/>
    </row>
    <row r="6" spans="1:6" ht="17.149999999999999" customHeight="1" x14ac:dyDescent="0.35">
      <c r="A6" s="49" t="s">
        <v>65</v>
      </c>
    </row>
    <row r="7" spans="1:6" ht="17.149999999999999" customHeight="1" x14ac:dyDescent="0.35">
      <c r="A7" s="56" t="s">
        <v>66</v>
      </c>
      <c r="B7" s="169"/>
      <c r="C7" s="169"/>
      <c r="D7" s="169"/>
      <c r="E7" s="169"/>
    </row>
    <row r="8" spans="1:6" ht="17.149999999999999" customHeight="1" x14ac:dyDescent="0.35">
      <c r="A8" s="51" t="s">
        <v>189</v>
      </c>
      <c r="B8" s="46" t="s">
        <v>273</v>
      </c>
      <c r="C8" s="46" t="s">
        <v>274</v>
      </c>
      <c r="D8" s="46" t="s">
        <v>275</v>
      </c>
      <c r="E8" s="46" t="s">
        <v>80</v>
      </c>
      <c r="F8" s="51" t="s">
        <v>22</v>
      </c>
    </row>
    <row r="9" spans="1:6" ht="17.149999999999999" customHeight="1" x14ac:dyDescent="0.35">
      <c r="A9" s="52" t="s">
        <v>219</v>
      </c>
      <c r="B9" s="174">
        <v>15.7</v>
      </c>
      <c r="C9" s="174">
        <v>6.7</v>
      </c>
      <c r="D9" s="174">
        <v>1.3</v>
      </c>
      <c r="E9" s="174">
        <f>ROUND(Table5!T48/1000000,1)</f>
        <v>23.6</v>
      </c>
      <c r="F9" s="82"/>
    </row>
    <row r="10" spans="1:6" ht="17.149999999999999" customHeight="1" x14ac:dyDescent="0.35">
      <c r="A10" s="52" t="s">
        <v>221</v>
      </c>
      <c r="B10" s="174">
        <v>15.3</v>
      </c>
      <c r="C10" s="174">
        <v>11.1</v>
      </c>
      <c r="D10" s="174">
        <v>1.3</v>
      </c>
      <c r="E10" s="174">
        <f>ROUND(Table5!T49/1000000,1)</f>
        <v>27.8</v>
      </c>
      <c r="F10" s="82"/>
    </row>
    <row r="11" spans="1:6" ht="17.149999999999999" customHeight="1" x14ac:dyDescent="0.35">
      <c r="A11" s="52" t="s">
        <v>223</v>
      </c>
      <c r="B11" s="174">
        <v>15.1</v>
      </c>
      <c r="C11" s="174">
        <v>14.8</v>
      </c>
      <c r="D11" s="174">
        <v>1.3</v>
      </c>
      <c r="E11" s="174">
        <f>ROUND(Table5!T50/1000000,1)</f>
        <v>31.3</v>
      </c>
      <c r="F11" s="82"/>
    </row>
    <row r="12" spans="1:6" ht="17.149999999999999" customHeight="1" x14ac:dyDescent="0.35">
      <c r="A12" s="170">
        <v>2023</v>
      </c>
      <c r="B12" s="175">
        <v>14.6</v>
      </c>
      <c r="C12" s="175">
        <v>18.899999999999999</v>
      </c>
      <c r="D12" s="175">
        <v>1.3</v>
      </c>
      <c r="E12" s="174">
        <f>ROUND(Table5!T51/1000000,1)</f>
        <v>34.799999999999997</v>
      </c>
      <c r="F12" s="117"/>
    </row>
  </sheetData>
  <pageMargins left="0.7" right="0.7" top="0.75" bottom="0.75" header="0.3" footer="0.3"/>
  <pageSetup paperSize="9" scale="74" fitToWidth="0" fitToHeight="0" orientation="portrait" verticalDpi="4" r:id="rId1"/>
  <ignoredErrors>
    <ignoredError sqref="A9:A12" numberStoredAsText="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70123-4A2A-4D60-B255-F0C86938BD55}">
  <sheetPr codeName="Sheet11"/>
  <dimension ref="A1:H11"/>
  <sheetViews>
    <sheetView showGridLines="0" workbookViewId="0"/>
  </sheetViews>
  <sheetFormatPr defaultColWidth="9.1796875" defaultRowHeight="17.149999999999999" customHeight="1" x14ac:dyDescent="0.35"/>
  <cols>
    <col min="1" max="1" width="13.26953125" style="62" customWidth="1"/>
    <col min="2" max="4" width="21.81640625" style="10" customWidth="1"/>
    <col min="5" max="7" width="21.81640625" style="62" customWidth="1"/>
    <col min="8" max="8" width="41.54296875" style="62" customWidth="1"/>
    <col min="9" max="16384" width="9.1796875" style="62"/>
  </cols>
  <sheetData>
    <row r="1" spans="1:8" ht="25.5" customHeight="1" x14ac:dyDescent="0.35">
      <c r="A1" s="173" t="s">
        <v>276</v>
      </c>
    </row>
    <row r="2" spans="1:8" ht="17.149999999999999" customHeight="1" x14ac:dyDescent="0.35">
      <c r="A2" s="49" t="s">
        <v>277</v>
      </c>
    </row>
    <row r="3" spans="1:8" s="84" customFormat="1" ht="17.149999999999999" customHeight="1" x14ac:dyDescent="0.35">
      <c r="A3" s="49" t="s">
        <v>64</v>
      </c>
      <c r="B3" s="83"/>
      <c r="C3" s="72"/>
    </row>
    <row r="4" spans="1:8" ht="17.149999999999999" customHeight="1" x14ac:dyDescent="0.35">
      <c r="A4" s="49" t="s">
        <v>65</v>
      </c>
    </row>
    <row r="5" spans="1:8" ht="17.149999999999999" customHeight="1" x14ac:dyDescent="0.35">
      <c r="A5" s="56" t="s">
        <v>66</v>
      </c>
      <c r="B5" s="169"/>
      <c r="C5" s="169"/>
    </row>
    <row r="6" spans="1:8" ht="43.5" x14ac:dyDescent="0.35">
      <c r="A6" s="51" t="s">
        <v>189</v>
      </c>
      <c r="B6" s="46" t="s">
        <v>278</v>
      </c>
      <c r="C6" s="46" t="s">
        <v>279</v>
      </c>
      <c r="D6" s="46" t="s">
        <v>280</v>
      </c>
      <c r="E6" s="181" t="s">
        <v>281</v>
      </c>
      <c r="F6" s="181" t="s">
        <v>282</v>
      </c>
      <c r="G6" s="181" t="s">
        <v>283</v>
      </c>
      <c r="H6" s="187" t="s">
        <v>22</v>
      </c>
    </row>
    <row r="7" spans="1:8" ht="17.149999999999999" customHeight="1" x14ac:dyDescent="0.35">
      <c r="A7" s="52" t="s">
        <v>217</v>
      </c>
      <c r="B7" s="161">
        <v>7698778</v>
      </c>
      <c r="C7" s="178">
        <v>51844746</v>
      </c>
      <c r="D7" s="176">
        <v>0.14849678306843281</v>
      </c>
      <c r="E7" s="182">
        <v>2812756</v>
      </c>
      <c r="F7" s="183">
        <v>15195441</v>
      </c>
      <c r="G7" s="185">
        <v>0.18510525624100019</v>
      </c>
      <c r="H7" s="186" t="s">
        <v>284</v>
      </c>
    </row>
    <row r="8" spans="1:8" ht="17.149999999999999" customHeight="1" x14ac:dyDescent="0.35">
      <c r="A8" s="52" t="s">
        <v>219</v>
      </c>
      <c r="B8" s="161">
        <v>7521484</v>
      </c>
      <c r="C8" s="178">
        <v>52437060</v>
      </c>
      <c r="D8" s="176">
        <v>0.1434383239640056</v>
      </c>
      <c r="E8" s="182">
        <v>3068752</v>
      </c>
      <c r="F8" s="183">
        <v>22170350</v>
      </c>
      <c r="G8" s="185">
        <v>0.1384169397415918</v>
      </c>
      <c r="H8" s="179"/>
    </row>
    <row r="9" spans="1:8" ht="17.149999999999999" customHeight="1" x14ac:dyDescent="0.35">
      <c r="A9" s="52" t="s">
        <v>221</v>
      </c>
      <c r="B9" s="161">
        <v>7293246</v>
      </c>
      <c r="C9" s="178">
        <v>52722850</v>
      </c>
      <c r="D9" s="176">
        <v>0.13833178593342355</v>
      </c>
      <c r="E9" s="182">
        <v>3342344</v>
      </c>
      <c r="F9" s="183">
        <v>26134614</v>
      </c>
      <c r="G9" s="185">
        <v>0.12788954908612768</v>
      </c>
      <c r="H9" s="179"/>
    </row>
    <row r="10" spans="1:8" ht="17.149999999999999" customHeight="1" x14ac:dyDescent="0.35">
      <c r="A10" s="52" t="s">
        <v>223</v>
      </c>
      <c r="B10" s="161">
        <v>7402542</v>
      </c>
      <c r="C10" s="178">
        <v>53343691</v>
      </c>
      <c r="D10" s="176">
        <v>0.13877071236034266</v>
      </c>
      <c r="E10" s="182">
        <v>3803272</v>
      </c>
      <c r="F10" s="183">
        <v>29572252</v>
      </c>
      <c r="G10" s="185">
        <v>0.12860948161810606</v>
      </c>
      <c r="H10" s="179"/>
    </row>
    <row r="11" spans="1:8" ht="17.149999999999999" customHeight="1" x14ac:dyDescent="0.35">
      <c r="A11" s="170">
        <v>2023</v>
      </c>
      <c r="B11" s="161">
        <v>7210499</v>
      </c>
      <c r="C11" s="178">
        <v>53750634</v>
      </c>
      <c r="D11" s="176">
        <v>0.13414723629120356</v>
      </c>
      <c r="E11" s="182">
        <v>4197693</v>
      </c>
      <c r="F11" s="184">
        <v>32908981</v>
      </c>
      <c r="G11" s="185">
        <v>0.12755463318660643</v>
      </c>
      <c r="H11" s="180"/>
    </row>
  </sheetData>
  <pageMargins left="0.7" right="0.7" top="0.75" bottom="0.75" header="0.3" footer="0.3"/>
  <pageSetup paperSize="9" scale="74" fitToWidth="0" fitToHeight="0" orientation="portrait" verticalDpi="4" r:id="rId1"/>
  <ignoredErrors>
    <ignoredError sqref="A7:A1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5"/>
  <sheetViews>
    <sheetView showGridLines="0" workbookViewId="0"/>
  </sheetViews>
  <sheetFormatPr defaultColWidth="9.1796875" defaultRowHeight="15" customHeight="1" x14ac:dyDescent="0.35"/>
  <cols>
    <col min="1" max="1" width="136.453125" style="10" customWidth="1"/>
    <col min="2" max="2" width="79.7265625" style="10" customWidth="1"/>
    <col min="3" max="3" width="9.7265625" style="10" customWidth="1"/>
    <col min="4" max="4" width="20" style="10" customWidth="1"/>
    <col min="5" max="13" width="9.7265625" style="10" customWidth="1"/>
    <col min="14" max="14" width="9.1796875" style="10" customWidth="1"/>
    <col min="15" max="16384" width="9.1796875" style="10"/>
  </cols>
  <sheetData>
    <row r="1" spans="1:11" ht="43.5" customHeight="1" x14ac:dyDescent="0.35">
      <c r="A1" s="44" t="s">
        <v>16</v>
      </c>
    </row>
    <row r="2" spans="1:11" ht="17.149999999999999" customHeight="1" x14ac:dyDescent="0.35">
      <c r="A2" s="49" t="s">
        <v>17</v>
      </c>
    </row>
    <row r="3" spans="1:11" ht="25.5" customHeight="1" x14ac:dyDescent="0.35">
      <c r="A3" s="56" t="s">
        <v>18</v>
      </c>
    </row>
    <row r="4" spans="1:11" s="102" customFormat="1" ht="17.149999999999999" customHeight="1" x14ac:dyDescent="0.35">
      <c r="A4" s="99" t="s">
        <v>19</v>
      </c>
      <c r="B4" s="100"/>
      <c r="C4" s="101"/>
      <c r="D4" s="101"/>
    </row>
    <row r="5" spans="1:11" s="102" customFormat="1" ht="17.149999999999999" customHeight="1" x14ac:dyDescent="0.35">
      <c r="A5" s="103" t="s">
        <v>20</v>
      </c>
      <c r="B5" s="100"/>
      <c r="C5" s="101"/>
      <c r="D5" s="101"/>
    </row>
    <row r="6" spans="1:11" s="102" customFormat="1" ht="17.149999999999999" customHeight="1" x14ac:dyDescent="0.35">
      <c r="A6" s="103" t="s">
        <v>21</v>
      </c>
      <c r="B6" s="100"/>
      <c r="C6" s="101"/>
      <c r="D6" s="101"/>
    </row>
    <row r="7" spans="1:11" s="102" customFormat="1" ht="17.149999999999999" customHeight="1" x14ac:dyDescent="0.35">
      <c r="A7" s="103" t="s">
        <v>22</v>
      </c>
      <c r="B7" s="100"/>
      <c r="C7" s="101"/>
      <c r="D7" s="101"/>
    </row>
    <row r="8" spans="1:11" s="102" customFormat="1" ht="17.149999999999999" customHeight="1" x14ac:dyDescent="0.35">
      <c r="A8" s="103" t="s">
        <v>23</v>
      </c>
      <c r="B8" s="104"/>
      <c r="C8" s="105"/>
      <c r="D8" s="105"/>
      <c r="F8" s="106"/>
      <c r="G8" s="106"/>
      <c r="I8" s="106"/>
      <c r="J8" s="106"/>
      <c r="K8" s="106"/>
    </row>
    <row r="9" spans="1:11" s="102" customFormat="1" ht="17.149999999999999" customHeight="1" x14ac:dyDescent="0.35">
      <c r="A9" s="103" t="s">
        <v>24</v>
      </c>
      <c r="B9" s="104"/>
      <c r="C9" s="105"/>
      <c r="D9" s="105"/>
      <c r="F9" s="106"/>
      <c r="G9" s="106"/>
      <c r="H9" s="106"/>
      <c r="I9" s="106"/>
      <c r="J9" s="106"/>
      <c r="K9" s="106"/>
    </row>
    <row r="10" spans="1:11" s="102" customFormat="1" ht="17.149999999999999" customHeight="1" x14ac:dyDescent="0.35">
      <c r="A10" s="103" t="s">
        <v>25</v>
      </c>
      <c r="B10" s="104"/>
      <c r="C10" s="105"/>
      <c r="D10" s="105"/>
    </row>
    <row r="11" spans="1:11" s="102" customFormat="1" ht="17.149999999999999" customHeight="1" x14ac:dyDescent="0.35">
      <c r="A11" s="103" t="s">
        <v>26</v>
      </c>
      <c r="B11" s="104"/>
      <c r="C11" s="105"/>
      <c r="D11" s="105"/>
    </row>
    <row r="12" spans="1:11" s="102" customFormat="1" ht="17.149999999999999" customHeight="1" x14ac:dyDescent="0.35">
      <c r="A12" s="103" t="s">
        <v>27</v>
      </c>
      <c r="B12" s="104"/>
      <c r="C12" s="105"/>
      <c r="D12" s="107"/>
    </row>
    <row r="13" spans="1:11" s="102" customFormat="1" ht="17.149999999999999" customHeight="1" x14ac:dyDescent="0.35">
      <c r="A13" s="103" t="s">
        <v>28</v>
      </c>
      <c r="B13" s="104"/>
    </row>
    <row r="14" spans="1:11" ht="15" customHeight="1" x14ac:dyDescent="0.35">
      <c r="A14" s="103" t="s">
        <v>29</v>
      </c>
    </row>
    <row r="15" spans="1:11" ht="15" customHeight="1" x14ac:dyDescent="0.35">
      <c r="A15" s="103" t="s">
        <v>276</v>
      </c>
    </row>
  </sheetData>
  <phoneticPr fontId="15"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 ref="A15" location="Table7!A1" display="Table 7: The proportion of prepayment meters across the whole domestic sector and within the domestic smart meter sector" xr:uid="{7F5C6DC8-5691-4571-8015-AD6F40AAD781}"/>
    <hyperlink ref="A14" location="Table7!A1" display="Table 7: Number of smart and advanced meters operated by all energy suppliers and across all sectors at end of each year, by meter type" xr:uid="{35FB9EE5-17CF-48F0-ACE0-FBE89AFFF600}"/>
  </hyperlinks>
  <pageMargins left="0.7" right="0.7" top="0.75" bottom="0.75" header="0.3" footer="0.3"/>
  <pageSetup paperSize="9" scale="37"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2"/>
  <sheetViews>
    <sheetView showGridLines="0" zoomScaleNormal="100" workbookViewId="0">
      <pane ySplit="5" topLeftCell="A6" activePane="bottomLeft" state="frozen"/>
      <selection activeCell="A15" sqref="A15"/>
      <selection pane="bottomLeft" activeCell="A6" sqref="A6"/>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96" t="s">
        <v>30</v>
      </c>
    </row>
    <row r="2" spans="1:42" ht="17.149999999999999" customHeight="1" x14ac:dyDescent="0.35">
      <c r="A2" s="40" t="s">
        <v>31</v>
      </c>
    </row>
    <row r="3" spans="1:42" s="84" customFormat="1" ht="17.149999999999999" customHeight="1" x14ac:dyDescent="0.35">
      <c r="A3" s="49" t="s">
        <v>32</v>
      </c>
      <c r="B3" s="83"/>
      <c r="C3" s="72"/>
      <c r="D3" s="15"/>
      <c r="E3" s="15"/>
      <c r="F3" s="16"/>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2" s="43" customFormat="1" ht="23.25" customHeight="1" x14ac:dyDescent="0.35">
      <c r="A4" s="92" t="s">
        <v>33</v>
      </c>
      <c r="B4" s="89"/>
    </row>
    <row r="5" spans="1:42" ht="30.75" customHeight="1" x14ac:dyDescent="0.35">
      <c r="A5" s="90" t="s">
        <v>34</v>
      </c>
      <c r="B5" s="91" t="s">
        <v>35</v>
      </c>
      <c r="C5" s="23"/>
      <c r="D5" s="23"/>
      <c r="E5" s="23"/>
      <c r="F5" s="23"/>
      <c r="G5" s="23"/>
      <c r="H5" s="23"/>
      <c r="I5" s="23"/>
      <c r="J5" s="23"/>
      <c r="K5" s="23"/>
      <c r="L5" s="23"/>
    </row>
    <row r="6" spans="1:42" ht="17.149999999999999" customHeight="1" x14ac:dyDescent="0.35">
      <c r="A6" s="41">
        <v>1</v>
      </c>
      <c r="B6" s="9" t="s">
        <v>36</v>
      </c>
      <c r="C6" s="23"/>
      <c r="D6" s="23"/>
      <c r="E6" s="23"/>
      <c r="F6" s="23"/>
      <c r="G6" s="23"/>
      <c r="H6" s="23"/>
      <c r="I6" s="23"/>
      <c r="J6" s="23"/>
      <c r="K6" s="23"/>
      <c r="L6" s="23"/>
    </row>
    <row r="7" spans="1:42" ht="17.149999999999999" customHeight="1" x14ac:dyDescent="0.35">
      <c r="A7" s="41">
        <v>2</v>
      </c>
      <c r="B7" s="21" t="s">
        <v>37</v>
      </c>
      <c r="C7" s="23"/>
      <c r="D7" s="23"/>
      <c r="E7" s="23"/>
      <c r="F7" s="23"/>
      <c r="G7" s="23"/>
      <c r="H7" s="23"/>
      <c r="I7" s="23"/>
      <c r="J7" s="23"/>
      <c r="K7" s="23"/>
      <c r="L7" s="23"/>
    </row>
    <row r="8" spans="1:42" ht="17.149999999999999" customHeight="1" x14ac:dyDescent="0.35">
      <c r="A8" s="42">
        <v>3</v>
      </c>
      <c r="B8" s="21" t="s">
        <v>38</v>
      </c>
      <c r="C8" s="23"/>
      <c r="D8" s="23"/>
      <c r="E8" s="23"/>
      <c r="F8" s="23"/>
      <c r="G8" s="23"/>
      <c r="H8" s="23"/>
      <c r="I8" s="23"/>
      <c r="J8" s="23"/>
      <c r="K8" s="23"/>
      <c r="L8" s="23"/>
    </row>
    <row r="9" spans="1:42" ht="17.149999999999999" customHeight="1" x14ac:dyDescent="0.35">
      <c r="A9" s="41">
        <v>4</v>
      </c>
      <c r="B9" s="9" t="s">
        <v>39</v>
      </c>
      <c r="C9" s="23"/>
      <c r="D9" s="23"/>
      <c r="E9" s="23"/>
      <c r="F9" s="23"/>
      <c r="G9" s="23"/>
      <c r="H9" s="23"/>
      <c r="I9" s="23"/>
      <c r="J9" s="23"/>
      <c r="K9" s="23"/>
      <c r="L9" s="23"/>
    </row>
    <row r="10" spans="1:42" ht="17.149999999999999" customHeight="1" x14ac:dyDescent="0.35">
      <c r="A10" s="41">
        <v>5</v>
      </c>
      <c r="B10" s="9" t="s">
        <v>40</v>
      </c>
      <c r="C10" s="23"/>
      <c r="D10" s="24"/>
      <c r="E10" s="23"/>
      <c r="F10" s="23"/>
      <c r="G10" s="23"/>
      <c r="H10" s="23"/>
      <c r="I10" s="23"/>
      <c r="J10" s="23"/>
      <c r="K10" s="23"/>
      <c r="L10" s="23"/>
    </row>
    <row r="11" spans="1:42" ht="17.149999999999999" customHeight="1" x14ac:dyDescent="0.35">
      <c r="A11" s="42">
        <v>6</v>
      </c>
      <c r="B11" s="9" t="s">
        <v>41</v>
      </c>
      <c r="C11" s="23"/>
      <c r="D11" s="23"/>
      <c r="E11" s="23"/>
      <c r="F11" s="23"/>
      <c r="G11" s="23"/>
      <c r="H11" s="23"/>
      <c r="I11" s="23"/>
      <c r="J11" s="23"/>
      <c r="K11" s="23"/>
      <c r="L11" s="23"/>
    </row>
    <row r="12" spans="1:42" ht="17.149999999999999" customHeight="1" x14ac:dyDescent="0.35">
      <c r="A12" s="41">
        <v>7</v>
      </c>
      <c r="B12" s="22" t="s">
        <v>42</v>
      </c>
      <c r="C12" s="23"/>
      <c r="D12" s="23"/>
      <c r="E12" s="23"/>
      <c r="F12" s="23"/>
      <c r="G12" s="23"/>
      <c r="H12" s="23"/>
      <c r="I12" s="23"/>
      <c r="J12" s="23"/>
      <c r="K12" s="23"/>
      <c r="L12" s="23"/>
    </row>
    <row r="13" spans="1:42" ht="17.149999999999999" customHeight="1" x14ac:dyDescent="0.35">
      <c r="A13" s="41">
        <v>8</v>
      </c>
      <c r="B13" s="22" t="s">
        <v>43</v>
      </c>
      <c r="C13" s="23"/>
      <c r="D13" s="23"/>
      <c r="E13" s="23"/>
      <c r="F13" s="23"/>
      <c r="G13" s="23"/>
      <c r="H13" s="23"/>
      <c r="I13" s="23"/>
      <c r="J13" s="23"/>
      <c r="K13" s="23"/>
      <c r="L13" s="23"/>
    </row>
    <row r="14" spans="1:42" ht="17.149999999999999" customHeight="1" x14ac:dyDescent="0.35">
      <c r="A14" s="42">
        <v>9</v>
      </c>
      <c r="B14" s="9" t="s">
        <v>44</v>
      </c>
      <c r="C14" s="23"/>
      <c r="D14" s="23"/>
      <c r="E14" s="23"/>
      <c r="F14" s="23"/>
      <c r="G14" s="23"/>
      <c r="H14" s="23"/>
      <c r="I14" s="23"/>
      <c r="J14" s="23"/>
      <c r="K14" s="23"/>
      <c r="L14" s="23"/>
    </row>
    <row r="15" spans="1:42" ht="17.149999999999999" customHeight="1" x14ac:dyDescent="0.35">
      <c r="A15" s="42">
        <v>10</v>
      </c>
      <c r="B15" s="9" t="s">
        <v>45</v>
      </c>
      <c r="C15" s="23"/>
      <c r="D15" s="23"/>
      <c r="E15" s="23"/>
      <c r="F15" s="23"/>
      <c r="G15" s="23"/>
      <c r="H15" s="23"/>
      <c r="I15" s="23"/>
      <c r="J15" s="23"/>
      <c r="K15" s="23"/>
      <c r="L15" s="23"/>
    </row>
    <row r="16" spans="1:42" ht="17.149999999999999" customHeight="1" x14ac:dyDescent="0.35">
      <c r="A16" s="41">
        <v>11</v>
      </c>
      <c r="B16" s="9" t="s">
        <v>46</v>
      </c>
      <c r="C16" s="23"/>
      <c r="D16" s="23"/>
      <c r="E16" s="23"/>
      <c r="F16" s="23"/>
      <c r="G16" s="23"/>
      <c r="H16" s="23"/>
      <c r="I16" s="23"/>
      <c r="J16" s="23"/>
      <c r="K16" s="23"/>
      <c r="L16" s="23"/>
    </row>
    <row r="17" spans="1:12" ht="17.149999999999999" customHeight="1" x14ac:dyDescent="0.35">
      <c r="A17" s="41">
        <v>12</v>
      </c>
      <c r="B17" s="9" t="s">
        <v>47</v>
      </c>
      <c r="C17" s="23"/>
      <c r="D17" s="23"/>
      <c r="E17" s="23"/>
      <c r="F17" s="23"/>
      <c r="G17" s="23"/>
      <c r="H17" s="23"/>
      <c r="I17" s="23"/>
      <c r="J17" s="23"/>
      <c r="K17" s="23"/>
      <c r="L17" s="23"/>
    </row>
    <row r="18" spans="1:12" ht="17.149999999999999" customHeight="1" x14ac:dyDescent="0.35">
      <c r="A18" s="42">
        <v>13</v>
      </c>
      <c r="B18" s="9" t="s">
        <v>48</v>
      </c>
      <c r="C18" s="23"/>
      <c r="D18" s="23"/>
      <c r="E18" s="23"/>
      <c r="F18" s="23"/>
      <c r="G18" s="23"/>
      <c r="H18" s="23"/>
      <c r="I18" s="23"/>
      <c r="J18" s="23"/>
      <c r="K18" s="23"/>
      <c r="L18" s="23"/>
    </row>
    <row r="19" spans="1:12" ht="17.149999999999999" customHeight="1" x14ac:dyDescent="0.35">
      <c r="A19" s="41">
        <v>14</v>
      </c>
      <c r="B19" s="9" t="s">
        <v>49</v>
      </c>
      <c r="C19" s="23"/>
      <c r="D19" s="23"/>
      <c r="E19" s="23"/>
      <c r="F19" s="23"/>
      <c r="G19" s="23"/>
      <c r="H19" s="23"/>
      <c r="I19" s="23"/>
      <c r="J19" s="23"/>
      <c r="K19" s="23"/>
      <c r="L19" s="23"/>
    </row>
    <row r="20" spans="1:12" ht="17.149999999999999" customHeight="1" x14ac:dyDescent="0.35">
      <c r="A20" s="41">
        <v>15</v>
      </c>
      <c r="B20" s="9" t="s">
        <v>50</v>
      </c>
      <c r="C20" s="23"/>
      <c r="D20" s="23"/>
      <c r="E20" s="23"/>
      <c r="F20" s="23"/>
      <c r="G20" s="23"/>
      <c r="H20" s="23"/>
      <c r="I20" s="23"/>
      <c r="J20" s="23"/>
      <c r="K20" s="23"/>
      <c r="L20" s="23"/>
    </row>
    <row r="21" spans="1:12" ht="16.5" customHeight="1" x14ac:dyDescent="0.35">
      <c r="A21" s="41">
        <v>16</v>
      </c>
      <c r="B21" s="9" t="s">
        <v>51</v>
      </c>
      <c r="C21" s="23"/>
      <c r="D21" s="23"/>
      <c r="E21" s="23"/>
      <c r="F21" s="23"/>
      <c r="G21" s="23"/>
      <c r="H21" s="23"/>
      <c r="I21" s="23"/>
      <c r="J21" s="23"/>
      <c r="K21" s="23"/>
      <c r="L21" s="23"/>
    </row>
    <row r="22" spans="1:12" ht="16.5" customHeight="1" x14ac:dyDescent="0.35">
      <c r="A22" s="41">
        <v>17</v>
      </c>
      <c r="B22" s="9" t="s">
        <v>52</v>
      </c>
      <c r="C22" s="25"/>
      <c r="D22" s="25"/>
      <c r="E22" s="25"/>
      <c r="F22" s="25"/>
      <c r="G22" s="25"/>
      <c r="H22" s="25"/>
      <c r="I22" s="25"/>
      <c r="J22" s="25"/>
      <c r="K22" s="25"/>
      <c r="L22" s="25"/>
    </row>
    <row r="23" spans="1:12" ht="29.25" customHeight="1" x14ac:dyDescent="0.35">
      <c r="A23" s="43">
        <v>18</v>
      </c>
      <c r="B23" s="25" t="s">
        <v>53</v>
      </c>
    </row>
    <row r="24" spans="1:12" ht="29.25" customHeight="1" x14ac:dyDescent="0.35">
      <c r="A24" s="43">
        <v>19</v>
      </c>
      <c r="B24" s="25" t="s">
        <v>54</v>
      </c>
    </row>
    <row r="25" spans="1:12" ht="29.25" customHeight="1" x14ac:dyDescent="0.35">
      <c r="A25" s="43">
        <v>20</v>
      </c>
      <c r="B25" s="109" t="s">
        <v>55</v>
      </c>
    </row>
    <row r="26" spans="1:12" ht="16.5" customHeight="1" x14ac:dyDescent="0.35">
      <c r="A26" s="43">
        <v>21</v>
      </c>
      <c r="B26" s="109" t="s">
        <v>56</v>
      </c>
      <c r="D26" s="110"/>
    </row>
    <row r="27" spans="1:12" ht="16.5" customHeight="1" x14ac:dyDescent="0.35">
      <c r="A27" s="108">
        <v>22</v>
      </c>
      <c r="B27" s="109" t="s">
        <v>57</v>
      </c>
    </row>
    <row r="28" spans="1:12" ht="29" x14ac:dyDescent="0.35">
      <c r="A28" s="43">
        <v>23</v>
      </c>
      <c r="B28" s="111" t="s">
        <v>58</v>
      </c>
    </row>
    <row r="29" spans="1:12" ht="16.5" customHeight="1" x14ac:dyDescent="0.35">
      <c r="A29" s="43">
        <v>24</v>
      </c>
      <c r="B29" s="111" t="s">
        <v>59</v>
      </c>
    </row>
    <row r="30" spans="1:12" ht="16.5" customHeight="1" x14ac:dyDescent="0.35">
      <c r="A30" s="42">
        <v>25</v>
      </c>
      <c r="B30" s="9" t="s">
        <v>60</v>
      </c>
    </row>
    <row r="31" spans="1:12" ht="29" x14ac:dyDescent="0.35">
      <c r="A31" s="108">
        <v>26</v>
      </c>
      <c r="B31" s="109" t="s">
        <v>285</v>
      </c>
    </row>
    <row r="32" spans="1:12" ht="15" customHeight="1" x14ac:dyDescent="0.35">
      <c r="A32" s="4"/>
      <c r="B32" s="112"/>
    </row>
    <row r="33" spans="1:2" ht="15" customHeight="1" x14ac:dyDescent="0.35">
      <c r="A33" s="4"/>
      <c r="B33" s="112"/>
    </row>
    <row r="34" spans="1:2" ht="15" customHeight="1" x14ac:dyDescent="0.35">
      <c r="A34" s="4"/>
      <c r="B34" s="5"/>
    </row>
    <row r="35" spans="1:2" ht="15" customHeight="1" x14ac:dyDescent="0.35">
      <c r="A35" s="4"/>
      <c r="B35" s="5"/>
    </row>
    <row r="36" spans="1:2" ht="15" customHeight="1" x14ac:dyDescent="0.35">
      <c r="A36" s="4"/>
      <c r="B36" s="7"/>
    </row>
    <row r="37" spans="1:2" ht="15" customHeight="1" x14ac:dyDescent="0.35">
      <c r="A37" s="6"/>
    </row>
    <row r="38" spans="1:2" ht="15" customHeight="1" x14ac:dyDescent="0.35"/>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hidden="1" customHeight="1" x14ac:dyDescent="0.35">
      <c r="B47" s="5"/>
    </row>
    <row r="48" spans="1:2" ht="15" customHeight="1" x14ac:dyDescent="0.35">
      <c r="A48" s="4"/>
    </row>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62" ht="15" customHeight="1" x14ac:dyDescent="0.35"/>
    <row r="63" ht="15" customHeight="1" x14ac:dyDescent="0.35"/>
    <row r="64" ht="15" customHeight="1" x14ac:dyDescent="0.35"/>
    <row r="65" ht="15" customHeight="1" x14ac:dyDescent="0.35"/>
    <row r="69" ht="15" customHeight="1" x14ac:dyDescent="0.35"/>
    <row r="70" ht="15" customHeight="1" x14ac:dyDescent="0.35"/>
    <row r="71" ht="15" customHeight="1" x14ac:dyDescent="0.35"/>
    <row r="72" ht="15" customHeight="1" x14ac:dyDescent="0.35"/>
  </sheetData>
  <pageMargins left="0.7" right="0.7" top="0.75" bottom="0.75" header="0.3" footer="0.3"/>
  <pageSetup paperSize="9" scale="43"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O54"/>
  <sheetViews>
    <sheetView showGridLines="0" zoomScaleNormal="100" workbookViewId="0">
      <pane xSplit="1" ySplit="8" topLeftCell="B9" activePane="bottomRight" state="frozen"/>
      <selection activeCell="A15" sqref="A15"/>
      <selection pane="topRight" activeCell="A15" sqref="A15"/>
      <selection pane="bottomLeft" activeCell="A15" sqref="A15"/>
      <selection pane="bottomRight" activeCell="B9" sqref="B9"/>
    </sheetView>
  </sheetViews>
  <sheetFormatPr defaultColWidth="9.1796875" defaultRowHeight="17.149999999999999" customHeight="1" x14ac:dyDescent="0.35"/>
  <cols>
    <col min="1" max="1" width="13" style="39" customWidth="1"/>
    <col min="2" max="2" width="10.1796875" style="10" customWidth="1"/>
    <col min="3" max="4" width="13.54296875" style="10" customWidth="1"/>
    <col min="5" max="5" width="11.7265625" style="10" customWidth="1"/>
    <col min="6" max="6" width="18.54296875" style="10" customWidth="1"/>
    <col min="7" max="8" width="12.453125" style="10" customWidth="1"/>
    <col min="9" max="9" width="11.7265625" style="10" customWidth="1"/>
    <col min="10" max="10" width="20.7265625" style="10" customWidth="1"/>
    <col min="11" max="12" width="14.26953125" style="10" customWidth="1"/>
    <col min="13" max="13" width="12.81640625" style="10" customWidth="1"/>
    <col min="14" max="14" width="15.54296875" style="10" customWidth="1"/>
    <col min="15" max="15" width="62.81640625" style="10" customWidth="1"/>
    <col min="16" max="16384" width="9.1796875" style="62"/>
  </cols>
  <sheetData>
    <row r="1" spans="1:15" ht="25.5" customHeight="1" x14ac:dyDescent="0.35">
      <c r="A1" s="96" t="s">
        <v>61</v>
      </c>
    </row>
    <row r="2" spans="1:15" s="84" customFormat="1" ht="17.149999999999999" customHeight="1" x14ac:dyDescent="0.35">
      <c r="A2" s="49" t="s">
        <v>62</v>
      </c>
      <c r="B2" s="83"/>
      <c r="C2" s="72"/>
      <c r="D2" s="72"/>
      <c r="E2" s="15"/>
      <c r="F2" s="15"/>
      <c r="G2" s="16"/>
      <c r="H2" s="16"/>
    </row>
    <row r="3" spans="1:15" s="84" customFormat="1" ht="17.149999999999999" customHeight="1" x14ac:dyDescent="0.35">
      <c r="A3" s="49" t="s">
        <v>32</v>
      </c>
      <c r="B3" s="83"/>
      <c r="C3" s="72"/>
      <c r="D3" s="72"/>
      <c r="E3" s="15"/>
      <c r="F3" s="15"/>
      <c r="G3" s="16"/>
      <c r="H3" s="16"/>
    </row>
    <row r="4" spans="1:15" s="84" customFormat="1" ht="17.149999999999999" customHeight="1" x14ac:dyDescent="0.35">
      <c r="A4" s="49" t="s">
        <v>63</v>
      </c>
      <c r="B4" s="83"/>
      <c r="C4" s="72"/>
      <c r="D4" s="72"/>
      <c r="E4" s="15"/>
      <c r="F4" s="15"/>
      <c r="G4" s="16"/>
      <c r="H4" s="16"/>
    </row>
    <row r="5" spans="1:15" s="84" customFormat="1" ht="17.149999999999999" customHeight="1" x14ac:dyDescent="0.35">
      <c r="A5" s="49" t="s">
        <v>64</v>
      </c>
      <c r="B5" s="83"/>
      <c r="C5" s="72"/>
      <c r="D5" s="72"/>
      <c r="E5" s="15"/>
      <c r="F5" s="15"/>
      <c r="G5" s="16"/>
      <c r="H5" s="16"/>
    </row>
    <row r="6" spans="1:15" s="84" customFormat="1" ht="17.149999999999999" customHeight="1" x14ac:dyDescent="0.35">
      <c r="A6" s="49" t="s">
        <v>65</v>
      </c>
      <c r="B6" s="83"/>
      <c r="C6" s="72"/>
      <c r="D6" s="72"/>
      <c r="E6" s="15"/>
      <c r="F6" s="15"/>
      <c r="G6" s="16"/>
      <c r="H6" s="16"/>
    </row>
    <row r="7" spans="1:15" s="87" customFormat="1" ht="17.149999999999999" customHeight="1" x14ac:dyDescent="0.35">
      <c r="A7" s="56" t="s">
        <v>66</v>
      </c>
      <c r="B7" s="169"/>
      <c r="C7" s="169"/>
      <c r="D7" s="169"/>
      <c r="E7" s="85"/>
      <c r="F7" s="85"/>
      <c r="G7" s="86"/>
      <c r="H7" s="86"/>
    </row>
    <row r="8" spans="1:15" s="63" customFormat="1" ht="77.25" customHeight="1" x14ac:dyDescent="0.35">
      <c r="A8" s="53" t="s">
        <v>67</v>
      </c>
      <c r="B8" s="45" t="s">
        <v>68</v>
      </c>
      <c r="C8" s="45" t="s">
        <v>69</v>
      </c>
      <c r="D8" s="45" t="s">
        <v>70</v>
      </c>
      <c r="E8" s="45" t="s">
        <v>71</v>
      </c>
      <c r="F8" s="45" t="s">
        <v>72</v>
      </c>
      <c r="G8" s="45" t="s">
        <v>73</v>
      </c>
      <c r="H8" s="45" t="s">
        <v>74</v>
      </c>
      <c r="I8" s="45" t="s">
        <v>75</v>
      </c>
      <c r="J8" s="45" t="s">
        <v>76</v>
      </c>
      <c r="K8" s="45" t="s">
        <v>77</v>
      </c>
      <c r="L8" s="45" t="s">
        <v>78</v>
      </c>
      <c r="M8" s="45" t="s">
        <v>79</v>
      </c>
      <c r="N8" s="68" t="s">
        <v>80</v>
      </c>
      <c r="O8" s="53" t="s">
        <v>22</v>
      </c>
    </row>
    <row r="9" spans="1:15" ht="17.149999999999999" customHeight="1" x14ac:dyDescent="0.35">
      <c r="A9" s="39" t="s">
        <v>81</v>
      </c>
      <c r="B9" s="17">
        <v>124</v>
      </c>
      <c r="C9" s="17"/>
      <c r="D9" s="18">
        <f>Table1[[#This Row],[Gas meters
smart in
smart mode]]+Table1[[#This Row],[Gas meters
smart in
traditional mode]]</f>
        <v>124</v>
      </c>
      <c r="E9" s="17">
        <v>21387053</v>
      </c>
      <c r="F9" s="17">
        <v>132</v>
      </c>
      <c r="G9" s="17"/>
      <c r="H9" s="18">
        <f>Table1[[#This Row],[Electricity 
meters
smart in
smart 
mode]]+Table1[[#This Row],[Electricity 
meters
smart in
traditional mode]]</f>
        <v>132</v>
      </c>
      <c r="I9" s="17">
        <v>26163247</v>
      </c>
      <c r="J9" s="17">
        <f>B9+F9</f>
        <v>256</v>
      </c>
      <c r="K9" s="17"/>
      <c r="L9" s="18">
        <f>Table1[[#This Row],[Gas meters
total smart meters]]+Table1[[#This Row],[Electricity meters
total smart meters]]</f>
        <v>256</v>
      </c>
      <c r="M9" s="18">
        <f>Table1[[#This Row],[Gas meters
non-smart]]+Table1[[#This Row],[Electricity meters
non-smart]]</f>
        <v>47550300</v>
      </c>
      <c r="N9" s="18">
        <f>L9+M9</f>
        <v>47550556</v>
      </c>
      <c r="O9" s="50"/>
    </row>
    <row r="10" spans="1:15" ht="17.149999999999999" customHeight="1" x14ac:dyDescent="0.35">
      <c r="A10" s="39" t="s">
        <v>82</v>
      </c>
      <c r="B10" s="17">
        <v>1461</v>
      </c>
      <c r="C10" s="17"/>
      <c r="D10" s="18">
        <f>Table1[[#This Row],[Gas meters
smart in
smart mode]]+Table1[[#This Row],[Gas meters
smart in
traditional mode]]</f>
        <v>1461</v>
      </c>
      <c r="E10" s="17">
        <v>21550984</v>
      </c>
      <c r="F10" s="17">
        <v>1739</v>
      </c>
      <c r="G10" s="17"/>
      <c r="H10" s="18">
        <f>Table1[[#This Row],[Electricity 
meters
smart in
smart 
mode]]+Table1[[#This Row],[Electricity 
meters
smart in
traditional mode]]</f>
        <v>1739</v>
      </c>
      <c r="I10" s="17">
        <v>26174965</v>
      </c>
      <c r="J10" s="17">
        <f t="shared" ref="J10:J49" si="0">B10+F10</f>
        <v>3200</v>
      </c>
      <c r="K10" s="17"/>
      <c r="L10" s="18">
        <f>Table1[[#This Row],[Gas meters
total smart meters]]+Table1[[#This Row],[Electricity meters
total smart meters]]</f>
        <v>3200</v>
      </c>
      <c r="M10" s="18">
        <f>Table1[[#This Row],[Gas meters
non-smart]]+Table1[[#This Row],[Electricity meters
non-smart]]</f>
        <v>47725949</v>
      </c>
      <c r="N10" s="18">
        <f t="shared" ref="N10:N52" si="1">L10+M10</f>
        <v>47729149</v>
      </c>
      <c r="O10" s="50"/>
    </row>
    <row r="11" spans="1:15" ht="22.4" customHeight="1" x14ac:dyDescent="0.35">
      <c r="A11" s="39" t="s">
        <v>83</v>
      </c>
      <c r="B11" s="18">
        <v>11991</v>
      </c>
      <c r="C11" s="18"/>
      <c r="D11" s="18">
        <f>Table1[[#This Row],[Gas meters
smart in
smart mode]]+Table1[[#This Row],[Gas meters
smart in
traditional mode]]</f>
        <v>11991</v>
      </c>
      <c r="E11" s="18">
        <v>21416950.999431364</v>
      </c>
      <c r="F11" s="18">
        <v>12049</v>
      </c>
      <c r="G11" s="18"/>
      <c r="H11" s="18">
        <f>Table1[[#This Row],[Electricity 
meters
smart in
smart 
mode]]+Table1[[#This Row],[Electricity 
meters
smart in
traditional mode]]</f>
        <v>12049</v>
      </c>
      <c r="I11" s="18">
        <v>25923120</v>
      </c>
      <c r="J11" s="17">
        <f t="shared" si="0"/>
        <v>24040</v>
      </c>
      <c r="K11" s="18"/>
      <c r="L11" s="18">
        <f>Table1[[#This Row],[Gas meters
total smart meters]]+Table1[[#This Row],[Electricity meters
total smart meters]]</f>
        <v>24040</v>
      </c>
      <c r="M11" s="18">
        <f>Table1[[#This Row],[Gas meters
non-smart]]+Table1[[#This Row],[Electricity meters
non-smart]]</f>
        <v>47340070.999431364</v>
      </c>
      <c r="N11" s="18">
        <f t="shared" si="1"/>
        <v>47364110.999431364</v>
      </c>
      <c r="O11" s="50"/>
    </row>
    <row r="12" spans="1:15" ht="17.149999999999999" customHeight="1" x14ac:dyDescent="0.35">
      <c r="A12" s="39" t="s">
        <v>84</v>
      </c>
      <c r="B12" s="18">
        <v>39337</v>
      </c>
      <c r="C12" s="18"/>
      <c r="D12" s="18">
        <f>Table1[[#This Row],[Gas meters
smart in
smart mode]]+Table1[[#This Row],[Gas meters
smart in
traditional mode]]</f>
        <v>39337</v>
      </c>
      <c r="E12" s="18">
        <v>21224171</v>
      </c>
      <c r="F12" s="18">
        <v>50038</v>
      </c>
      <c r="G12" s="18"/>
      <c r="H12" s="18">
        <f>Table1[[#This Row],[Electricity 
meters
smart in
smart 
mode]]+Table1[[#This Row],[Electricity 
meters
smart in
traditional mode]]</f>
        <v>50038</v>
      </c>
      <c r="I12" s="18">
        <v>25751659</v>
      </c>
      <c r="J12" s="17">
        <f t="shared" si="0"/>
        <v>89375</v>
      </c>
      <c r="K12" s="18"/>
      <c r="L12" s="18">
        <f>Table1[[#This Row],[Gas meters
total smart meters]]+Table1[[#This Row],[Electricity meters
total smart meters]]</f>
        <v>89375</v>
      </c>
      <c r="M12" s="18">
        <f>Table1[[#This Row],[Gas meters
non-smart]]+Table1[[#This Row],[Electricity meters
non-smart]]</f>
        <v>46975830</v>
      </c>
      <c r="N12" s="18">
        <f t="shared" si="1"/>
        <v>47065205</v>
      </c>
      <c r="O12" s="50"/>
    </row>
    <row r="13" spans="1:15" ht="17.149999999999999" customHeight="1" x14ac:dyDescent="0.35">
      <c r="A13" s="39" t="s">
        <v>85</v>
      </c>
      <c r="B13" s="18">
        <v>72113</v>
      </c>
      <c r="C13" s="18"/>
      <c r="D13" s="18">
        <f>Table1[[#This Row],[Gas meters
smart in
smart mode]]+Table1[[#This Row],[Gas meters
smart in
traditional mode]]</f>
        <v>72113</v>
      </c>
      <c r="E13" s="18">
        <v>21275065</v>
      </c>
      <c r="F13" s="18">
        <v>104704</v>
      </c>
      <c r="G13" s="18"/>
      <c r="H13" s="18">
        <f>Table1[[#This Row],[Electricity 
meters
smart in
smart 
mode]]+Table1[[#This Row],[Electricity 
meters
smart in
traditional mode]]</f>
        <v>104704</v>
      </c>
      <c r="I13" s="18">
        <v>25757248</v>
      </c>
      <c r="J13" s="17">
        <f t="shared" si="0"/>
        <v>176817</v>
      </c>
      <c r="K13" s="18"/>
      <c r="L13" s="18">
        <f>Table1[[#This Row],[Gas meters
total smart meters]]+Table1[[#This Row],[Electricity meters
total smart meters]]</f>
        <v>176817</v>
      </c>
      <c r="M13" s="18">
        <f>Table1[[#This Row],[Gas meters
non-smart]]+Table1[[#This Row],[Electricity meters
non-smart]]</f>
        <v>47032313</v>
      </c>
      <c r="N13" s="18">
        <f t="shared" si="1"/>
        <v>47209130</v>
      </c>
      <c r="O13" s="50"/>
    </row>
    <row r="14" spans="1:15" ht="17.149999999999999" customHeight="1" x14ac:dyDescent="0.35">
      <c r="A14" s="39" t="s">
        <v>86</v>
      </c>
      <c r="B14" s="18">
        <v>101728</v>
      </c>
      <c r="C14" s="18"/>
      <c r="D14" s="18">
        <f>Table1[[#This Row],[Gas meters
smart in
smart mode]]+Table1[[#This Row],[Gas meters
smart in
traditional mode]]</f>
        <v>101728</v>
      </c>
      <c r="E14" s="18">
        <v>21513727</v>
      </c>
      <c r="F14" s="18">
        <v>163427</v>
      </c>
      <c r="G14" s="18"/>
      <c r="H14" s="18">
        <f>Table1[[#This Row],[Electricity 
meters
smart in
smart 
mode]]+Table1[[#This Row],[Electricity 
meters
smart in
traditional mode]]</f>
        <v>163427</v>
      </c>
      <c r="I14" s="18">
        <v>25994868</v>
      </c>
      <c r="J14" s="17">
        <f t="shared" si="0"/>
        <v>265155</v>
      </c>
      <c r="K14" s="18"/>
      <c r="L14" s="18">
        <f>Table1[[#This Row],[Gas meters
total smart meters]]+Table1[[#This Row],[Electricity meters
total smart meters]]</f>
        <v>265155</v>
      </c>
      <c r="M14" s="18">
        <f>Table1[[#This Row],[Gas meters
non-smart]]+Table1[[#This Row],[Electricity meters
non-smart]]</f>
        <v>47508595</v>
      </c>
      <c r="N14" s="18">
        <f t="shared" si="1"/>
        <v>47773750</v>
      </c>
      <c r="O14" s="50" t="s">
        <v>87</v>
      </c>
    </row>
    <row r="15" spans="1:15" ht="22.4" customHeight="1" x14ac:dyDescent="0.35">
      <c r="A15" s="39" t="s">
        <v>88</v>
      </c>
      <c r="B15" s="18">
        <v>132972</v>
      </c>
      <c r="C15" s="18"/>
      <c r="D15" s="18">
        <f>Table1[[#This Row],[Gas meters
smart in
smart mode]]+Table1[[#This Row],[Gas meters
smart in
traditional mode]]</f>
        <v>132972</v>
      </c>
      <c r="E15" s="18">
        <v>21294944</v>
      </c>
      <c r="F15" s="18">
        <v>211730</v>
      </c>
      <c r="G15" s="18"/>
      <c r="H15" s="18">
        <f>Table1[[#This Row],[Electricity 
meters
smart in
smart 
mode]]+Table1[[#This Row],[Electricity 
meters
smart in
traditional mode]]</f>
        <v>211730</v>
      </c>
      <c r="I15" s="18">
        <v>25667602</v>
      </c>
      <c r="J15" s="17">
        <f t="shared" si="0"/>
        <v>344702</v>
      </c>
      <c r="K15" s="18"/>
      <c r="L15" s="18">
        <f>Table1[[#This Row],[Gas meters
total smart meters]]+Table1[[#This Row],[Electricity meters
total smart meters]]</f>
        <v>344702</v>
      </c>
      <c r="M15" s="18">
        <f>Table1[[#This Row],[Gas meters
non-smart]]+Table1[[#This Row],[Electricity meters
non-smart]]</f>
        <v>46962546</v>
      </c>
      <c r="N15" s="18">
        <f t="shared" si="1"/>
        <v>47307248</v>
      </c>
      <c r="O15" s="50"/>
    </row>
    <row r="16" spans="1:15" ht="17.149999999999999" customHeight="1" x14ac:dyDescent="0.35">
      <c r="A16" s="39" t="s">
        <v>89</v>
      </c>
      <c r="B16" s="18">
        <v>156190</v>
      </c>
      <c r="C16" s="18"/>
      <c r="D16" s="18">
        <f>Table1[[#This Row],[Gas meters
smart in
smart mode]]+Table1[[#This Row],[Gas meters
smart in
traditional mode]]</f>
        <v>156190</v>
      </c>
      <c r="E16" s="18">
        <v>21085263</v>
      </c>
      <c r="F16" s="18">
        <v>246447</v>
      </c>
      <c r="G16" s="18"/>
      <c r="H16" s="18">
        <f>Table1[[#This Row],[Electricity 
meters
smart in
smart 
mode]]+Table1[[#This Row],[Electricity 
meters
smart in
traditional mode]]</f>
        <v>246447</v>
      </c>
      <c r="I16" s="18">
        <v>25485350</v>
      </c>
      <c r="J16" s="17">
        <f t="shared" si="0"/>
        <v>402637</v>
      </c>
      <c r="K16" s="18"/>
      <c r="L16" s="18">
        <f>Table1[[#This Row],[Gas meters
total smart meters]]+Table1[[#This Row],[Electricity meters
total smart meters]]</f>
        <v>402637</v>
      </c>
      <c r="M16" s="18">
        <f>Table1[[#This Row],[Gas meters
non-smart]]+Table1[[#This Row],[Electricity meters
non-smart]]</f>
        <v>46570613</v>
      </c>
      <c r="N16" s="18">
        <f t="shared" si="1"/>
        <v>46973250</v>
      </c>
      <c r="O16" s="50"/>
    </row>
    <row r="17" spans="1:15" s="64" customFormat="1" ht="17.149999999999999" customHeight="1" x14ac:dyDescent="0.35">
      <c r="A17" s="39" t="s">
        <v>90</v>
      </c>
      <c r="B17" s="18">
        <v>215069</v>
      </c>
      <c r="C17" s="18"/>
      <c r="D17" s="18">
        <f>Table1[[#This Row],[Gas meters
smart in
smart mode]]+Table1[[#This Row],[Gas meters
smart in
traditional mode]]</f>
        <v>215069</v>
      </c>
      <c r="E17" s="18">
        <v>20786028</v>
      </c>
      <c r="F17" s="18">
        <v>328789</v>
      </c>
      <c r="G17" s="18"/>
      <c r="H17" s="18">
        <f>Table1[[#This Row],[Electricity 
meters
smart in
smart 
mode]]+Table1[[#This Row],[Electricity 
meters
smart in
traditional mode]]</f>
        <v>328789</v>
      </c>
      <c r="I17" s="18">
        <v>25110093</v>
      </c>
      <c r="J17" s="17">
        <f t="shared" si="0"/>
        <v>543858</v>
      </c>
      <c r="K17" s="18"/>
      <c r="L17" s="18">
        <f>Table1[[#This Row],[Gas meters
total smart meters]]+Table1[[#This Row],[Electricity meters
total smart meters]]</f>
        <v>543858</v>
      </c>
      <c r="M17" s="18">
        <f>Table1[[#This Row],[Gas meters
non-smart]]+Table1[[#This Row],[Electricity meters
non-smart]]</f>
        <v>45896121</v>
      </c>
      <c r="N17" s="18">
        <f t="shared" si="1"/>
        <v>46439979</v>
      </c>
      <c r="O17" s="50"/>
    </row>
    <row r="18" spans="1:15" s="64" customFormat="1" ht="17.149999999999999" customHeight="1" x14ac:dyDescent="0.35">
      <c r="A18" s="39" t="s">
        <v>91</v>
      </c>
      <c r="B18" s="18">
        <v>270589</v>
      </c>
      <c r="C18" s="18"/>
      <c r="D18" s="18">
        <f>Table1[[#This Row],[Gas meters
smart in
smart mode]]+Table1[[#This Row],[Gas meters
smart in
traditional mode]]</f>
        <v>270589</v>
      </c>
      <c r="E18" s="18">
        <v>20564248</v>
      </c>
      <c r="F18" s="18">
        <v>400645</v>
      </c>
      <c r="G18" s="18"/>
      <c r="H18" s="18">
        <f>Table1[[#This Row],[Electricity 
meters
smart in
smart 
mode]]+Table1[[#This Row],[Electricity 
meters
smart in
traditional mode]]</f>
        <v>400645</v>
      </c>
      <c r="I18" s="18">
        <v>24890373</v>
      </c>
      <c r="J18" s="17">
        <f t="shared" si="0"/>
        <v>671234</v>
      </c>
      <c r="K18" s="18"/>
      <c r="L18" s="18">
        <f>Table1[[#This Row],[Gas meters
total smart meters]]+Table1[[#This Row],[Electricity meters
total smart meters]]</f>
        <v>671234</v>
      </c>
      <c r="M18" s="18">
        <f>Table1[[#This Row],[Gas meters
non-smart]]+Table1[[#This Row],[Electricity meters
non-smart]]</f>
        <v>45454621</v>
      </c>
      <c r="N18" s="18">
        <f t="shared" si="1"/>
        <v>46125855</v>
      </c>
      <c r="O18" s="50"/>
    </row>
    <row r="19" spans="1:15" s="64" customFormat="1" ht="22.4" customHeight="1" x14ac:dyDescent="0.35">
      <c r="A19" s="39" t="s">
        <v>92</v>
      </c>
      <c r="B19" s="18">
        <v>367857</v>
      </c>
      <c r="C19" s="18"/>
      <c r="D19" s="18">
        <f>Table1[[#This Row],[Gas meters
smart in
smart mode]]+Table1[[#This Row],[Gas meters
smart in
traditional mode]]</f>
        <v>367857</v>
      </c>
      <c r="E19" s="18">
        <v>21412608</v>
      </c>
      <c r="F19" s="18">
        <v>575602</v>
      </c>
      <c r="G19" s="18"/>
      <c r="H19" s="18">
        <f>Table1[[#This Row],[Electricity 
meters
smart in
smart 
mode]]+Table1[[#This Row],[Electricity 
meters
smart in
traditional mode]]</f>
        <v>575602</v>
      </c>
      <c r="I19" s="18">
        <v>25741447</v>
      </c>
      <c r="J19" s="17">
        <f t="shared" si="0"/>
        <v>943459</v>
      </c>
      <c r="K19" s="18"/>
      <c r="L19" s="18">
        <f>Table1[[#This Row],[Gas meters
total smart meters]]+Table1[[#This Row],[Electricity meters
total smart meters]]</f>
        <v>943459</v>
      </c>
      <c r="M19" s="18">
        <f>Table1[[#This Row],[Gas meters
non-smart]]+Table1[[#This Row],[Electricity meters
non-smart]]</f>
        <v>47154055</v>
      </c>
      <c r="N19" s="18">
        <f t="shared" si="1"/>
        <v>48097514</v>
      </c>
      <c r="O19" s="50" t="s">
        <v>93</v>
      </c>
    </row>
    <row r="20" spans="1:15" s="64" customFormat="1" ht="17.149999999999999" customHeight="1" x14ac:dyDescent="0.35">
      <c r="A20" s="39" t="s">
        <v>94</v>
      </c>
      <c r="B20" s="18">
        <v>473819</v>
      </c>
      <c r="C20" s="18"/>
      <c r="D20" s="18">
        <f>Table1[[#This Row],[Gas meters
smart in
smart mode]]+Table1[[#This Row],[Gas meters
smart in
traditional mode]]</f>
        <v>473819</v>
      </c>
      <c r="E20" s="18">
        <v>21215177</v>
      </c>
      <c r="F20" s="18">
        <v>719368</v>
      </c>
      <c r="G20" s="18"/>
      <c r="H20" s="18">
        <f>Table1[[#This Row],[Electricity 
meters
smart in
smart 
mode]]+Table1[[#This Row],[Electricity 
meters
smart in
traditional mode]]</f>
        <v>719368</v>
      </c>
      <c r="I20" s="18">
        <v>25492318</v>
      </c>
      <c r="J20" s="17">
        <f t="shared" si="0"/>
        <v>1193187</v>
      </c>
      <c r="K20" s="18"/>
      <c r="L20" s="18">
        <f>Table1[[#This Row],[Gas meters
total smart meters]]+Table1[[#This Row],[Electricity meters
total smart meters]]</f>
        <v>1193187</v>
      </c>
      <c r="M20" s="18">
        <f>Table1[[#This Row],[Gas meters
non-smart]]+Table1[[#This Row],[Electricity meters
non-smart]]</f>
        <v>46707495</v>
      </c>
      <c r="N20" s="18">
        <f t="shared" si="1"/>
        <v>47900682</v>
      </c>
      <c r="O20" s="50"/>
    </row>
    <row r="21" spans="1:15" s="64" customFormat="1" ht="17.149999999999999" customHeight="1" x14ac:dyDescent="0.35">
      <c r="A21" s="39" t="s">
        <v>95</v>
      </c>
      <c r="B21" s="18">
        <v>607412</v>
      </c>
      <c r="C21" s="18"/>
      <c r="D21" s="18">
        <f>Table1[[#This Row],[Gas meters
smart in
smart mode]]+Table1[[#This Row],[Gas meters
smart in
traditional mode]]</f>
        <v>607412</v>
      </c>
      <c r="E21" s="18">
        <v>21037144</v>
      </c>
      <c r="F21" s="18">
        <v>908610</v>
      </c>
      <c r="G21" s="18"/>
      <c r="H21" s="18">
        <f>Table1[[#This Row],[Electricity 
meters
smart in
smart 
mode]]+Table1[[#This Row],[Electricity 
meters
smart in
traditional mode]]</f>
        <v>908610</v>
      </c>
      <c r="I21" s="18">
        <v>25230570</v>
      </c>
      <c r="J21" s="17">
        <f t="shared" si="0"/>
        <v>1516022</v>
      </c>
      <c r="K21" s="18"/>
      <c r="L21" s="18">
        <f>Table1[[#This Row],[Gas meters
total smart meters]]+Table1[[#This Row],[Electricity meters
total smart meters]]</f>
        <v>1516022</v>
      </c>
      <c r="M21" s="18">
        <f>Table1[[#This Row],[Gas meters
non-smart]]+Table1[[#This Row],[Electricity meters
non-smart]]</f>
        <v>46267714</v>
      </c>
      <c r="N21" s="18">
        <f t="shared" si="1"/>
        <v>47783736</v>
      </c>
      <c r="O21" s="50"/>
    </row>
    <row r="22" spans="1:15" s="64" customFormat="1" ht="17.149999999999999" customHeight="1" x14ac:dyDescent="0.35">
      <c r="A22" s="39" t="s">
        <v>96</v>
      </c>
      <c r="B22" s="18">
        <v>763341</v>
      </c>
      <c r="C22" s="18"/>
      <c r="D22" s="18">
        <f>Table1[[#This Row],[Gas meters
smart in
smart mode]]+Table1[[#This Row],[Gas meters
smart in
traditional mode]]</f>
        <v>763341</v>
      </c>
      <c r="E22" s="18">
        <v>20726526</v>
      </c>
      <c r="F22" s="18">
        <v>1118564</v>
      </c>
      <c r="G22" s="18"/>
      <c r="H22" s="18">
        <f>Table1[[#This Row],[Electricity 
meters
smart in
smart 
mode]]+Table1[[#This Row],[Electricity 
meters
smart in
traditional mode]]</f>
        <v>1118564</v>
      </c>
      <c r="I22" s="18">
        <v>24923979</v>
      </c>
      <c r="J22" s="17">
        <f t="shared" si="0"/>
        <v>1881905</v>
      </c>
      <c r="K22" s="18"/>
      <c r="L22" s="18">
        <f>Table1[[#This Row],[Gas meters
total smart meters]]+Table1[[#This Row],[Electricity meters
total smart meters]]</f>
        <v>1881905</v>
      </c>
      <c r="M22" s="18">
        <f>Table1[[#This Row],[Gas meters
non-smart]]+Table1[[#This Row],[Electricity meters
non-smart]]</f>
        <v>45650505</v>
      </c>
      <c r="N22" s="18">
        <f t="shared" si="1"/>
        <v>47532410</v>
      </c>
      <c r="O22" s="50"/>
    </row>
    <row r="23" spans="1:15" s="64" customFormat="1" ht="22.4" customHeight="1" x14ac:dyDescent="0.35">
      <c r="A23" s="39" t="s">
        <v>97</v>
      </c>
      <c r="B23" s="18">
        <v>1164957</v>
      </c>
      <c r="C23" s="18"/>
      <c r="D23" s="18">
        <f>Table1[[#This Row],[Gas meters
smart in
smart mode]]+Table1[[#This Row],[Gas meters
smart in
traditional mode]]</f>
        <v>1164957</v>
      </c>
      <c r="E23" s="18">
        <v>20462581</v>
      </c>
      <c r="F23" s="18">
        <v>1583193</v>
      </c>
      <c r="G23" s="18"/>
      <c r="H23" s="18">
        <f>Table1[[#This Row],[Electricity 
meters
smart in
smart 
mode]]+Table1[[#This Row],[Electricity 
meters
smart in
traditional mode]]</f>
        <v>1583193</v>
      </c>
      <c r="I23" s="18">
        <v>24581589</v>
      </c>
      <c r="J23" s="17">
        <f t="shared" si="0"/>
        <v>2748150</v>
      </c>
      <c r="K23" s="18"/>
      <c r="L23" s="18">
        <f>Table1[[#This Row],[Gas meters
total smart meters]]+Table1[[#This Row],[Electricity meters
total smart meters]]</f>
        <v>2748150</v>
      </c>
      <c r="M23" s="18">
        <f>Table1[[#This Row],[Gas meters
non-smart]]+Table1[[#This Row],[Electricity meters
non-smart]]</f>
        <v>45044170</v>
      </c>
      <c r="N23" s="18">
        <f t="shared" si="1"/>
        <v>47792320</v>
      </c>
      <c r="O23" s="50" t="s">
        <v>98</v>
      </c>
    </row>
    <row r="24" spans="1:15" s="64" customFormat="1" ht="17.149999999999999" customHeight="1" x14ac:dyDescent="0.35">
      <c r="A24" s="39" t="s">
        <v>99</v>
      </c>
      <c r="B24" s="18">
        <v>1379036</v>
      </c>
      <c r="C24" s="18"/>
      <c r="D24" s="18">
        <f>Table1[[#This Row],[Gas meters
smart in
smart mode]]+Table1[[#This Row],[Gas meters
smart in
traditional mode]]</f>
        <v>1379036</v>
      </c>
      <c r="E24" s="18">
        <v>20462897</v>
      </c>
      <c r="F24" s="18">
        <v>1923566</v>
      </c>
      <c r="G24" s="18"/>
      <c r="H24" s="18">
        <f>Table1[[#This Row],[Electricity 
meters
smart in
smart 
mode]]+Table1[[#This Row],[Electricity 
meters
smart in
traditional mode]]</f>
        <v>1923566</v>
      </c>
      <c r="I24" s="18">
        <v>24472243</v>
      </c>
      <c r="J24" s="17">
        <f t="shared" si="0"/>
        <v>3302602</v>
      </c>
      <c r="K24" s="18"/>
      <c r="L24" s="18">
        <f>Table1[[#This Row],[Gas meters
total smart meters]]+Table1[[#This Row],[Electricity meters
total smart meters]]</f>
        <v>3302602</v>
      </c>
      <c r="M24" s="18">
        <f>Table1[[#This Row],[Gas meters
non-smart]]+Table1[[#This Row],[Electricity meters
non-smart]]</f>
        <v>44935140</v>
      </c>
      <c r="N24" s="18">
        <f t="shared" si="1"/>
        <v>48237742</v>
      </c>
      <c r="O24" s="50" t="s">
        <v>100</v>
      </c>
    </row>
    <row r="25" spans="1:15" s="63" customFormat="1" ht="17.149999999999999" customHeight="1" x14ac:dyDescent="0.35">
      <c r="A25" s="39" t="s">
        <v>101</v>
      </c>
      <c r="B25" s="18">
        <v>1708885</v>
      </c>
      <c r="C25" s="18"/>
      <c r="D25" s="18">
        <f>Table1[[#This Row],[Gas meters
smart in
smart mode]]+Table1[[#This Row],[Gas meters
smart in
traditional mode]]</f>
        <v>1708885</v>
      </c>
      <c r="E25" s="18">
        <v>20049140</v>
      </c>
      <c r="F25" s="18">
        <v>2339537</v>
      </c>
      <c r="G25" s="18"/>
      <c r="H25" s="18">
        <f>Table1[[#This Row],[Electricity 
meters
smart in
smart 
mode]]+Table1[[#This Row],[Electricity 
meters
smart in
traditional mode]]</f>
        <v>2339537</v>
      </c>
      <c r="I25" s="18">
        <v>23980487</v>
      </c>
      <c r="J25" s="17">
        <f t="shared" si="0"/>
        <v>4048422</v>
      </c>
      <c r="K25" s="18"/>
      <c r="L25" s="18">
        <f>Table1[[#This Row],[Gas meters
total smart meters]]+Table1[[#This Row],[Electricity meters
total smart meters]]</f>
        <v>4048422</v>
      </c>
      <c r="M25" s="18">
        <f>Table1[[#This Row],[Gas meters
non-smart]]+Table1[[#This Row],[Electricity meters
non-smart]]</f>
        <v>44029627</v>
      </c>
      <c r="N25" s="18">
        <f t="shared" si="1"/>
        <v>48078049</v>
      </c>
      <c r="O25" s="50"/>
    </row>
    <row r="26" spans="1:15" s="63" customFormat="1" ht="17.149999999999999" customHeight="1" x14ac:dyDescent="0.35">
      <c r="A26" s="39" t="s">
        <v>102</v>
      </c>
      <c r="B26" s="18">
        <v>2069121</v>
      </c>
      <c r="C26" s="18"/>
      <c r="D26" s="18">
        <f>Table1[[#This Row],[Gas meters
smart in
smart mode]]+Table1[[#This Row],[Gas meters
smart in
traditional mode]]</f>
        <v>2069121</v>
      </c>
      <c r="E26" s="18">
        <v>19847570</v>
      </c>
      <c r="F26" s="18">
        <v>2794169</v>
      </c>
      <c r="G26" s="18"/>
      <c r="H26" s="18">
        <f>Table1[[#This Row],[Electricity 
meters
smart in
smart 
mode]]+Table1[[#This Row],[Electricity 
meters
smart in
traditional mode]]</f>
        <v>2794169</v>
      </c>
      <c r="I26" s="18">
        <v>23591156</v>
      </c>
      <c r="J26" s="17">
        <f t="shared" si="0"/>
        <v>4863290</v>
      </c>
      <c r="K26" s="18"/>
      <c r="L26" s="18">
        <f>Table1[[#This Row],[Gas meters
total smart meters]]+Table1[[#This Row],[Electricity meters
total smart meters]]</f>
        <v>4863290</v>
      </c>
      <c r="M26" s="18">
        <f>Table1[[#This Row],[Gas meters
non-smart]]+Table1[[#This Row],[Electricity meters
non-smart]]</f>
        <v>43438726</v>
      </c>
      <c r="N26" s="18">
        <f t="shared" si="1"/>
        <v>48302016</v>
      </c>
      <c r="O26" s="50" t="s">
        <v>103</v>
      </c>
    </row>
    <row r="27" spans="1:15" s="63" customFormat="1" ht="22.4" customHeight="1" x14ac:dyDescent="0.35">
      <c r="A27" s="39" t="s">
        <v>104</v>
      </c>
      <c r="B27" s="18">
        <v>2459603</v>
      </c>
      <c r="C27" s="18"/>
      <c r="D27" s="18">
        <f>Table1[[#This Row],[Gas meters
smart in
smart mode]]+Table1[[#This Row],[Gas meters
smart in
traditional mode]]</f>
        <v>2459603</v>
      </c>
      <c r="E27" s="18">
        <v>19222403</v>
      </c>
      <c r="F27" s="18">
        <v>3303814</v>
      </c>
      <c r="G27" s="18"/>
      <c r="H27" s="18">
        <f>Table1[[#This Row],[Electricity 
meters
smart in
smart 
mode]]+Table1[[#This Row],[Electricity 
meters
smart in
traditional mode]]</f>
        <v>3303814</v>
      </c>
      <c r="I27" s="18">
        <v>22807443</v>
      </c>
      <c r="J27" s="17">
        <f t="shared" si="0"/>
        <v>5763417</v>
      </c>
      <c r="K27" s="18"/>
      <c r="L27" s="18">
        <f>Table1[[#This Row],[Gas meters
total smart meters]]+Table1[[#This Row],[Electricity meters
total smart meters]]</f>
        <v>5763417</v>
      </c>
      <c r="M27" s="18">
        <f>Table1[[#This Row],[Gas meters
non-smart]]+Table1[[#This Row],[Electricity meters
non-smart]]</f>
        <v>42029846</v>
      </c>
      <c r="N27" s="18">
        <f t="shared" si="1"/>
        <v>47793263</v>
      </c>
      <c r="O27" s="50"/>
    </row>
    <row r="28" spans="1:15" s="63" customFormat="1" ht="17.149999999999999" customHeight="1" x14ac:dyDescent="0.35">
      <c r="A28" s="39" t="s">
        <v>105</v>
      </c>
      <c r="B28" s="18">
        <v>2863132</v>
      </c>
      <c r="C28" s="18"/>
      <c r="D28" s="18">
        <f>Table1[[#This Row],[Gas meters
smart in
smart mode]]+Table1[[#This Row],[Gas meters
smart in
traditional mode]]</f>
        <v>2863132</v>
      </c>
      <c r="E28" s="18">
        <v>18500128</v>
      </c>
      <c r="F28" s="18">
        <v>3799349</v>
      </c>
      <c r="G28" s="18"/>
      <c r="H28" s="18">
        <f>Table1[[#This Row],[Electricity 
meters
smart in
smart 
mode]]+Table1[[#This Row],[Electricity 
meters
smart in
traditional mode]]</f>
        <v>3799349</v>
      </c>
      <c r="I28" s="18">
        <v>21985359</v>
      </c>
      <c r="J28" s="17">
        <f t="shared" si="0"/>
        <v>6662481</v>
      </c>
      <c r="K28" s="18"/>
      <c r="L28" s="18">
        <f>Table1[[#This Row],[Gas meters
total smart meters]]+Table1[[#This Row],[Electricity meters
total smart meters]]</f>
        <v>6662481</v>
      </c>
      <c r="M28" s="18">
        <f>Table1[[#This Row],[Gas meters
non-smart]]+Table1[[#This Row],[Electricity meters
non-smart]]</f>
        <v>40485487</v>
      </c>
      <c r="N28" s="18">
        <f t="shared" si="1"/>
        <v>47147968</v>
      </c>
      <c r="O28" s="50"/>
    </row>
    <row r="29" spans="1:15" s="63" customFormat="1" ht="17.149999999999999" customHeight="1" x14ac:dyDescent="0.35">
      <c r="A29" s="39" t="s">
        <v>106</v>
      </c>
      <c r="B29" s="18">
        <v>3284119</v>
      </c>
      <c r="C29" s="18"/>
      <c r="D29" s="18">
        <f>Table1[[#This Row],[Gas meters
smart in
smart mode]]+Table1[[#This Row],[Gas meters
smart in
traditional mode]]</f>
        <v>3284119</v>
      </c>
      <c r="E29" s="18">
        <v>17851025</v>
      </c>
      <c r="F29" s="18">
        <v>4306175</v>
      </c>
      <c r="G29" s="18"/>
      <c r="H29" s="18">
        <f>Table1[[#This Row],[Electricity 
meters
smart in
smart 
mode]]+Table1[[#This Row],[Electricity 
meters
smart in
traditional mode]]</f>
        <v>4306175</v>
      </c>
      <c r="I29" s="18">
        <v>21197581</v>
      </c>
      <c r="J29" s="17">
        <f t="shared" si="0"/>
        <v>7590294</v>
      </c>
      <c r="K29" s="18"/>
      <c r="L29" s="18">
        <f>Table1[[#This Row],[Gas meters
total smart meters]]+Table1[[#This Row],[Electricity meters
total smart meters]]</f>
        <v>7590294</v>
      </c>
      <c r="M29" s="18">
        <f>Table1[[#This Row],[Gas meters
non-smart]]+Table1[[#This Row],[Electricity meters
non-smart]]</f>
        <v>39048606</v>
      </c>
      <c r="N29" s="18">
        <f t="shared" si="1"/>
        <v>46638900</v>
      </c>
      <c r="O29" s="50"/>
    </row>
    <row r="30" spans="1:15" s="63" customFormat="1" ht="17.149999999999999" customHeight="1" x14ac:dyDescent="0.35">
      <c r="A30" s="39" t="s">
        <v>107</v>
      </c>
      <c r="B30" s="18">
        <v>3753303</v>
      </c>
      <c r="C30" s="18"/>
      <c r="D30" s="18">
        <f>Table1[[#This Row],[Gas meters
smart in
smart mode]]+Table1[[#This Row],[Gas meters
smart in
traditional mode]]</f>
        <v>3753303</v>
      </c>
      <c r="E30" s="18">
        <v>17529114</v>
      </c>
      <c r="F30" s="18">
        <v>5009188</v>
      </c>
      <c r="G30" s="18"/>
      <c r="H30" s="18">
        <f>Table1[[#This Row],[Electricity 
meters
smart in
smart 
mode]]+Table1[[#This Row],[Electricity 
meters
smart in
traditional mode]]</f>
        <v>5009188</v>
      </c>
      <c r="I30" s="18">
        <v>20676394</v>
      </c>
      <c r="J30" s="17">
        <f t="shared" si="0"/>
        <v>8762491</v>
      </c>
      <c r="K30" s="18"/>
      <c r="L30" s="18">
        <f>Table1[[#This Row],[Gas meters
total smart meters]]+Table1[[#This Row],[Electricity meters
total smart meters]]</f>
        <v>8762491</v>
      </c>
      <c r="M30" s="18">
        <f>Table1[[#This Row],[Gas meters
non-smart]]+Table1[[#This Row],[Electricity meters
non-smart]]</f>
        <v>38205508</v>
      </c>
      <c r="N30" s="18">
        <f t="shared" si="1"/>
        <v>46967999</v>
      </c>
      <c r="O30" s="50" t="s">
        <v>108</v>
      </c>
    </row>
    <row r="31" spans="1:15" s="63" customFormat="1" ht="22.4" customHeight="1" x14ac:dyDescent="0.35">
      <c r="A31" s="39" t="s">
        <v>109</v>
      </c>
      <c r="B31" s="18">
        <v>4189869</v>
      </c>
      <c r="C31" s="18"/>
      <c r="D31" s="18">
        <f>Table1[[#This Row],[Gas meters
smart in
smart mode]]+Table1[[#This Row],[Gas meters
smart in
traditional mode]]</f>
        <v>4189869</v>
      </c>
      <c r="E31" s="18">
        <v>17234249</v>
      </c>
      <c r="F31" s="18">
        <v>5599628</v>
      </c>
      <c r="G31" s="18"/>
      <c r="H31" s="18">
        <f>Table1[[#This Row],[Electricity 
meters
smart in
smart 
mode]]+Table1[[#This Row],[Electricity 
meters
smart in
traditional mode]]</f>
        <v>5599628</v>
      </c>
      <c r="I31" s="18">
        <v>20188355</v>
      </c>
      <c r="J31" s="17">
        <f t="shared" si="0"/>
        <v>9789497</v>
      </c>
      <c r="K31" s="18"/>
      <c r="L31" s="18">
        <f>Table1[[#This Row],[Gas meters
total smart meters]]+Table1[[#This Row],[Electricity meters
total smart meters]]</f>
        <v>9789497</v>
      </c>
      <c r="M31" s="18">
        <f>Table1[[#This Row],[Gas meters
non-smart]]+Table1[[#This Row],[Electricity meters
non-smart]]</f>
        <v>37422604</v>
      </c>
      <c r="N31" s="18">
        <f t="shared" si="1"/>
        <v>47212101</v>
      </c>
      <c r="O31" s="50" t="s">
        <v>110</v>
      </c>
    </row>
    <row r="32" spans="1:15" s="63" customFormat="1" ht="17.149999999999999" customHeight="1" x14ac:dyDescent="0.35">
      <c r="A32" s="39" t="s">
        <v>111</v>
      </c>
      <c r="B32" s="18">
        <v>4578464</v>
      </c>
      <c r="C32" s="18"/>
      <c r="D32" s="18">
        <f>Table1[[#This Row],[Gas meters
smart in
smart mode]]+Table1[[#This Row],[Gas meters
smart in
traditional mode]]</f>
        <v>4578464</v>
      </c>
      <c r="E32" s="18">
        <v>16642965</v>
      </c>
      <c r="F32" s="18">
        <v>6137997</v>
      </c>
      <c r="G32" s="18"/>
      <c r="H32" s="18">
        <f>Table1[[#This Row],[Electricity 
meters
smart in
smart 
mode]]+Table1[[#This Row],[Electricity 
meters
smart in
traditional mode]]</f>
        <v>6137997</v>
      </c>
      <c r="I32" s="18">
        <v>19434593</v>
      </c>
      <c r="J32" s="17">
        <f t="shared" si="0"/>
        <v>10716461</v>
      </c>
      <c r="K32" s="18"/>
      <c r="L32" s="18">
        <f>Table1[[#This Row],[Gas meters
total smart meters]]+Table1[[#This Row],[Electricity meters
total smart meters]]</f>
        <v>10716461</v>
      </c>
      <c r="M32" s="18">
        <f>Table1[[#This Row],[Gas meters
non-smart]]+Table1[[#This Row],[Electricity meters
non-smart]]</f>
        <v>36077558</v>
      </c>
      <c r="N32" s="18">
        <f t="shared" si="1"/>
        <v>46794019</v>
      </c>
      <c r="O32" s="50"/>
    </row>
    <row r="33" spans="1:15" s="63" customFormat="1" ht="17.149999999999999" customHeight="1" x14ac:dyDescent="0.35">
      <c r="A33" s="39" t="s">
        <v>112</v>
      </c>
      <c r="B33" s="18">
        <v>4910018</v>
      </c>
      <c r="C33" s="18"/>
      <c r="D33" s="18">
        <f>Table1[[#This Row],[Gas meters
smart in
smart mode]]+Table1[[#This Row],[Gas meters
smart in
traditional mode]]</f>
        <v>4910018</v>
      </c>
      <c r="E33" s="18">
        <v>16082377</v>
      </c>
      <c r="F33" s="18">
        <v>6547243</v>
      </c>
      <c r="G33" s="18"/>
      <c r="H33" s="18">
        <f>Table1[[#This Row],[Electricity 
meters
smart in
smart 
mode]]+Table1[[#This Row],[Electricity 
meters
smart in
traditional mode]]</f>
        <v>6547243</v>
      </c>
      <c r="I33" s="18">
        <v>18771766</v>
      </c>
      <c r="J33" s="17">
        <f t="shared" si="0"/>
        <v>11457261</v>
      </c>
      <c r="K33" s="18"/>
      <c r="L33" s="18">
        <f>Table1[[#This Row],[Gas meters
total smart meters]]+Table1[[#This Row],[Electricity meters
total smart meters]]</f>
        <v>11457261</v>
      </c>
      <c r="M33" s="18">
        <f>Table1[[#This Row],[Gas meters
non-smart]]+Table1[[#This Row],[Electricity meters
non-smart]]</f>
        <v>34854143</v>
      </c>
      <c r="N33" s="18">
        <f t="shared" si="1"/>
        <v>46311404</v>
      </c>
      <c r="O33" s="50"/>
    </row>
    <row r="34" spans="1:15" s="63" customFormat="1" ht="17.149999999999999" customHeight="1" x14ac:dyDescent="0.35">
      <c r="A34" s="39" t="s">
        <v>113</v>
      </c>
      <c r="B34" s="18">
        <v>5266181</v>
      </c>
      <c r="C34" s="18">
        <v>687942</v>
      </c>
      <c r="D34" s="18">
        <f>Table1[[#This Row],[Gas meters
smart in
smart mode]]+Table1[[#This Row],[Gas meters
smart in
traditional mode]]</f>
        <v>5954123</v>
      </c>
      <c r="E34" s="18">
        <v>15445560</v>
      </c>
      <c r="F34" s="18">
        <v>7027058</v>
      </c>
      <c r="G34" s="18">
        <v>913408</v>
      </c>
      <c r="H34" s="18">
        <f>Table1[[#This Row],[Electricity 
meters
smart in
smart 
mode]]+Table1[[#This Row],[Electricity 
meters
smart in
traditional mode]]</f>
        <v>7940466</v>
      </c>
      <c r="I34" s="18">
        <v>17922870</v>
      </c>
      <c r="J34" s="17">
        <f t="shared" si="0"/>
        <v>12293239</v>
      </c>
      <c r="K34" s="18">
        <f>C34+G34</f>
        <v>1601350</v>
      </c>
      <c r="L34" s="18">
        <f>Table1[[#This Row],[Gas meters
total smart meters]]+Table1[[#This Row],[Electricity meters
total smart meters]]</f>
        <v>13894589</v>
      </c>
      <c r="M34" s="18">
        <f>Table1[[#This Row],[Gas meters
non-smart]]+Table1[[#This Row],[Electricity meters
non-smart]]</f>
        <v>33368430</v>
      </c>
      <c r="N34" s="18">
        <f t="shared" si="1"/>
        <v>47263019</v>
      </c>
      <c r="O34" s="50" t="s">
        <v>114</v>
      </c>
    </row>
    <row r="35" spans="1:15" s="63" customFormat="1" ht="22.4" customHeight="1" x14ac:dyDescent="0.35">
      <c r="A35" s="39" t="s">
        <v>115</v>
      </c>
      <c r="B35" s="18">
        <v>5515114</v>
      </c>
      <c r="C35" s="18">
        <v>822164</v>
      </c>
      <c r="D35" s="18">
        <f>Table1[[#This Row],[Gas meters
smart in
smart mode]]+Table1[[#This Row],[Gas meters
smart in
traditional mode]]</f>
        <v>6337278</v>
      </c>
      <c r="E35" s="18">
        <v>14953399</v>
      </c>
      <c r="F35" s="18">
        <v>7325328</v>
      </c>
      <c r="G35" s="18">
        <v>1150502</v>
      </c>
      <c r="H35" s="18">
        <f>Table1[[#This Row],[Electricity 
meters
smart in
smart 
mode]]+Table1[[#This Row],[Electricity 
meters
smart in
traditional mode]]</f>
        <v>8475830</v>
      </c>
      <c r="I35" s="18">
        <v>17265694</v>
      </c>
      <c r="J35" s="17">
        <f t="shared" si="0"/>
        <v>12840442</v>
      </c>
      <c r="K35" s="18">
        <f t="shared" ref="K35:K45" si="2">C35+G35</f>
        <v>1972666</v>
      </c>
      <c r="L35" s="18">
        <f>Table1[[#This Row],[Gas meters
total smart meters]]+Table1[[#This Row],[Electricity meters
total smart meters]]</f>
        <v>14813108</v>
      </c>
      <c r="M35" s="18">
        <f>Table1[[#This Row],[Gas meters
non-smart]]+Table1[[#This Row],[Electricity meters
non-smart]]</f>
        <v>32219093</v>
      </c>
      <c r="N35" s="18">
        <f t="shared" si="1"/>
        <v>47032201</v>
      </c>
      <c r="O35" s="50" t="s">
        <v>116</v>
      </c>
    </row>
    <row r="36" spans="1:15" s="63" customFormat="1" ht="17.149999999999999" customHeight="1" x14ac:dyDescent="0.35">
      <c r="A36" s="39" t="s">
        <v>117</v>
      </c>
      <c r="B36" s="18">
        <v>5742799</v>
      </c>
      <c r="C36" s="18">
        <v>1004675</v>
      </c>
      <c r="D36" s="18">
        <f>Table1[[#This Row],[Gas meters
smart in
smart mode]]+Table1[[#This Row],[Gas meters
smart in
traditional mode]]</f>
        <v>6747474</v>
      </c>
      <c r="E36" s="18">
        <v>14496277</v>
      </c>
      <c r="F36" s="18">
        <v>7654779</v>
      </c>
      <c r="G36" s="18">
        <v>1370965</v>
      </c>
      <c r="H36" s="18">
        <f>Table1[[#This Row],[Electricity 
meters
smart in
smart 
mode]]+Table1[[#This Row],[Electricity 
meters
smart in
traditional mode]]</f>
        <v>9025744</v>
      </c>
      <c r="I36" s="18">
        <v>16667334</v>
      </c>
      <c r="J36" s="17">
        <f t="shared" si="0"/>
        <v>13397578</v>
      </c>
      <c r="K36" s="18">
        <f t="shared" si="2"/>
        <v>2375640</v>
      </c>
      <c r="L36" s="18">
        <f>Table1[[#This Row],[Gas meters
total smart meters]]+Table1[[#This Row],[Electricity meters
total smart meters]]</f>
        <v>15773218</v>
      </c>
      <c r="M36" s="18">
        <f>Table1[[#This Row],[Gas meters
non-smart]]+Table1[[#This Row],[Electricity meters
non-smart]]</f>
        <v>31163611</v>
      </c>
      <c r="N36" s="18">
        <f t="shared" si="1"/>
        <v>46936829</v>
      </c>
      <c r="O36" s="50"/>
    </row>
    <row r="37" spans="1:15" s="63" customFormat="1" ht="17.149999999999999" customHeight="1" x14ac:dyDescent="0.35">
      <c r="A37" s="39" t="s">
        <v>118</v>
      </c>
      <c r="B37" s="19">
        <v>5995365</v>
      </c>
      <c r="C37" s="19">
        <v>1194248</v>
      </c>
      <c r="D37" s="19">
        <f>Table1[[#This Row],[Gas meters
smart in
smart mode]]+Table1[[#This Row],[Gas meters
smart in
traditional mode]]</f>
        <v>7189613</v>
      </c>
      <c r="E37" s="19">
        <v>14015676</v>
      </c>
      <c r="F37" s="19">
        <v>8017974</v>
      </c>
      <c r="G37" s="19">
        <v>1653253</v>
      </c>
      <c r="H37" s="19">
        <f>Table1[[#This Row],[Electricity 
meters
smart in
smart 
mode]]+Table1[[#This Row],[Electricity 
meters
smart in
traditional mode]]</f>
        <v>9671227</v>
      </c>
      <c r="I37" s="19">
        <v>16002566</v>
      </c>
      <c r="J37" s="17">
        <f t="shared" si="0"/>
        <v>14013339</v>
      </c>
      <c r="K37" s="18">
        <f t="shared" si="2"/>
        <v>2847501</v>
      </c>
      <c r="L37" s="18">
        <f>Table1[[#This Row],[Gas meters
total smart meters]]+Table1[[#This Row],[Electricity meters
total smart meters]]</f>
        <v>16860840</v>
      </c>
      <c r="M37" s="19">
        <f>Table1[[#This Row],[Gas meters
non-smart]]+Table1[[#This Row],[Electricity meters
non-smart]]</f>
        <v>30018242</v>
      </c>
      <c r="N37" s="18">
        <f t="shared" si="1"/>
        <v>46879082</v>
      </c>
      <c r="O37" s="50"/>
    </row>
    <row r="38" spans="1:15" s="63" customFormat="1" ht="17.149999999999999" customHeight="1" x14ac:dyDescent="0.35">
      <c r="A38" s="39" t="s">
        <v>119</v>
      </c>
      <c r="B38" s="19">
        <v>6294285</v>
      </c>
      <c r="C38" s="19">
        <v>1495786</v>
      </c>
      <c r="D38" s="19">
        <f>Table1[[#This Row],[Gas meters
smart in
smart mode]]+Table1[[#This Row],[Gas meters
smart in
traditional mode]]</f>
        <v>7790071</v>
      </c>
      <c r="E38" s="19">
        <v>14023880</v>
      </c>
      <c r="F38" s="19">
        <v>8431865</v>
      </c>
      <c r="G38" s="19">
        <v>1989202</v>
      </c>
      <c r="H38" s="19">
        <f>Table1[[#This Row],[Electricity 
meters
smart in
smart 
mode]]+Table1[[#This Row],[Electricity 
meters
smart in
traditional mode]]</f>
        <v>10421067</v>
      </c>
      <c r="I38" s="19">
        <v>16073174</v>
      </c>
      <c r="J38" s="17">
        <f t="shared" si="0"/>
        <v>14726150</v>
      </c>
      <c r="K38" s="18">
        <f t="shared" si="2"/>
        <v>3484988</v>
      </c>
      <c r="L38" s="18">
        <f>Table1[[#This Row],[Gas meters
total smart meters]]+Table1[[#This Row],[Electricity meters
total smart meters]]</f>
        <v>18211138</v>
      </c>
      <c r="M38" s="19">
        <f>Table1[[#This Row],[Gas meters
non-smart]]+Table1[[#This Row],[Electricity meters
non-smart]]</f>
        <v>30097054</v>
      </c>
      <c r="N38" s="18">
        <f t="shared" si="1"/>
        <v>48308192</v>
      </c>
      <c r="O38" s="50" t="s">
        <v>120</v>
      </c>
    </row>
    <row r="39" spans="1:15" s="63" customFormat="1" ht="22.4" customHeight="1" x14ac:dyDescent="0.35">
      <c r="A39" s="39" t="s">
        <v>121</v>
      </c>
      <c r="B39" s="19">
        <v>6585917</v>
      </c>
      <c r="C39" s="19">
        <v>1667483</v>
      </c>
      <c r="D39" s="19">
        <f>Table1[[#This Row],[Gas meters
smart in
smart mode]]+Table1[[#This Row],[Gas meters
smart in
traditional mode]]</f>
        <v>8253400</v>
      </c>
      <c r="E39" s="19">
        <v>13867910</v>
      </c>
      <c r="F39" s="19">
        <v>8932589</v>
      </c>
      <c r="G39" s="19">
        <v>2028510</v>
      </c>
      <c r="H39" s="19">
        <f>Table1[[#This Row],[Electricity 
meters
smart in
smart 
mode]]+Table1[[#This Row],[Electricity 
meters
smart in
traditional mode]]</f>
        <v>10961099</v>
      </c>
      <c r="I39" s="19">
        <v>15593200</v>
      </c>
      <c r="J39" s="17">
        <f t="shared" si="0"/>
        <v>15518506</v>
      </c>
      <c r="K39" s="19">
        <f t="shared" si="2"/>
        <v>3695993</v>
      </c>
      <c r="L39" s="19">
        <f>Table1[[#This Row],[Gas meters
total smart meters]]+Table1[[#This Row],[Electricity meters
total smart meters]]</f>
        <v>19214499</v>
      </c>
      <c r="M39" s="19">
        <f>Table1[[#This Row],[Gas meters
non-smart]]+Table1[[#This Row],[Electricity meters
non-smart]]</f>
        <v>29461110</v>
      </c>
      <c r="N39" s="18">
        <f t="shared" si="1"/>
        <v>48675609</v>
      </c>
      <c r="O39" s="50" t="s">
        <v>122</v>
      </c>
    </row>
    <row r="40" spans="1:15" s="63" customFormat="1" ht="17.149999999999999" customHeight="1" x14ac:dyDescent="0.35">
      <c r="A40" s="39" t="s">
        <v>123</v>
      </c>
      <c r="B40" s="19">
        <v>6623632</v>
      </c>
      <c r="C40" s="19">
        <v>1622086</v>
      </c>
      <c r="D40" s="19">
        <f>Table1[[#This Row],[Gas meters
smart in
smart mode]]+Table1[[#This Row],[Gas meters
smart in
traditional mode]]</f>
        <v>8245718</v>
      </c>
      <c r="E40" s="19">
        <v>13691730</v>
      </c>
      <c r="F40" s="19">
        <v>8953977</v>
      </c>
      <c r="G40" s="19">
        <v>2009973</v>
      </c>
      <c r="H40" s="19">
        <f>Table1[[#This Row],[Electricity 
meters
smart in
smart 
mode]]+Table1[[#This Row],[Electricity 
meters
smart in
traditional mode]]</f>
        <v>10963950</v>
      </c>
      <c r="I40" s="19">
        <v>15536534</v>
      </c>
      <c r="J40" s="17">
        <f t="shared" si="0"/>
        <v>15577609</v>
      </c>
      <c r="K40" s="19">
        <f t="shared" si="2"/>
        <v>3632059</v>
      </c>
      <c r="L40" s="19">
        <f>Table1[[#This Row],[Gas meters
total smart meters]]+Table1[[#This Row],[Electricity meters
total smart meters]]</f>
        <v>19209668</v>
      </c>
      <c r="M40" s="19">
        <f>Table1[[#This Row],[Gas meters
non-smart]]+Table1[[#This Row],[Electricity meters
non-smart]]</f>
        <v>29228264</v>
      </c>
      <c r="N40" s="18">
        <f t="shared" si="1"/>
        <v>48437932</v>
      </c>
      <c r="O40" s="50"/>
    </row>
    <row r="41" spans="1:15" s="63" customFormat="1" ht="17.149999999999999" customHeight="1" x14ac:dyDescent="0.35">
      <c r="A41" s="39" t="s">
        <v>124</v>
      </c>
      <c r="B41" s="19">
        <v>6885507</v>
      </c>
      <c r="C41" s="19">
        <v>1674516</v>
      </c>
      <c r="D41" s="19">
        <f>Table1[[#This Row],[Gas meters
smart in
smart mode]]+Table1[[#This Row],[Gas meters
smart in
traditional mode]]</f>
        <v>8560023</v>
      </c>
      <c r="E41" s="19">
        <v>13411355</v>
      </c>
      <c r="F41" s="19">
        <v>9367496</v>
      </c>
      <c r="G41" s="19">
        <v>2022874</v>
      </c>
      <c r="H41" s="19">
        <f>Table1[[#This Row],[Electricity 
meters
smart in
smart 
mode]]+Table1[[#This Row],[Electricity 
meters
smart in
traditional mode]]</f>
        <v>11390370</v>
      </c>
      <c r="I41" s="19">
        <v>15132341</v>
      </c>
      <c r="J41" s="17">
        <f t="shared" si="0"/>
        <v>16253003</v>
      </c>
      <c r="K41" s="19">
        <f t="shared" si="2"/>
        <v>3697390</v>
      </c>
      <c r="L41" s="19">
        <f>Table1[[#This Row],[Gas meters
total smart meters]]+Table1[[#This Row],[Electricity meters
total smart meters]]</f>
        <v>19950393</v>
      </c>
      <c r="M41" s="19">
        <f>Table1[[#This Row],[Gas meters
non-smart]]+Table1[[#This Row],[Electricity meters
non-smart]]</f>
        <v>28543696</v>
      </c>
      <c r="N41" s="18">
        <f t="shared" si="1"/>
        <v>48494089</v>
      </c>
      <c r="O41" s="50"/>
    </row>
    <row r="42" spans="1:15" s="63" customFormat="1" ht="17.149999999999999" customHeight="1" x14ac:dyDescent="0.35">
      <c r="A42" s="39" t="s">
        <v>125</v>
      </c>
      <c r="B42" s="19">
        <v>7227534</v>
      </c>
      <c r="C42" s="19">
        <v>1847951</v>
      </c>
      <c r="D42" s="19">
        <f>Table1[[#This Row],[Gas meters
smart in
smart mode]]+Table1[[#This Row],[Gas meters
smart in
traditional mode]]</f>
        <v>9075485</v>
      </c>
      <c r="E42" s="19">
        <v>13222177</v>
      </c>
      <c r="F42" s="19">
        <v>9884841</v>
      </c>
      <c r="G42" s="19">
        <v>2118166</v>
      </c>
      <c r="H42" s="19">
        <f>Table1[[#This Row],[Electricity 
meters
smart in
smart 
mode]]+Table1[[#This Row],[Electricity 
meters
smart in
traditional mode]]</f>
        <v>12003007</v>
      </c>
      <c r="I42" s="19">
        <v>14852091</v>
      </c>
      <c r="J42" s="17">
        <f t="shared" si="0"/>
        <v>17112375</v>
      </c>
      <c r="K42" s="19">
        <f t="shared" si="2"/>
        <v>3966117</v>
      </c>
      <c r="L42" s="19">
        <f>Table1[[#This Row],[Gas meters
total smart meters]]+Table1[[#This Row],[Electricity meters
total smart meters]]</f>
        <v>21078492</v>
      </c>
      <c r="M42" s="19">
        <f>Table1[[#This Row],[Gas meters
non-smart]]+Table1[[#This Row],[Electricity meters
non-smart]]</f>
        <v>28074268</v>
      </c>
      <c r="N42" s="18">
        <f t="shared" si="1"/>
        <v>49152760</v>
      </c>
      <c r="O42" s="50" t="s">
        <v>126</v>
      </c>
    </row>
    <row r="43" spans="1:15" s="63" customFormat="1" ht="22.4" customHeight="1" x14ac:dyDescent="0.35">
      <c r="A43" s="39" t="s">
        <v>127</v>
      </c>
      <c r="B43" s="19">
        <v>7492053</v>
      </c>
      <c r="C43" s="19">
        <v>1807674</v>
      </c>
      <c r="D43" s="19">
        <f>Table1[[#This Row],[Gas meters
smart in
smart mode]]+Table1[[#This Row],[Gas meters
smart in
traditional mode]]</f>
        <v>9299727</v>
      </c>
      <c r="E43" s="19">
        <v>12694537</v>
      </c>
      <c r="F43" s="19">
        <v>10318212</v>
      </c>
      <c r="G43" s="19">
        <v>2040020</v>
      </c>
      <c r="H43" s="19">
        <f>Table1[[#This Row],[Electricity 
meters
smart in
smart 
mode]]+Table1[[#This Row],[Electricity 
meters
smart in
traditional mode]]</f>
        <v>12358232</v>
      </c>
      <c r="I43" s="19">
        <v>14097011</v>
      </c>
      <c r="J43" s="17">
        <f t="shared" si="0"/>
        <v>17810265</v>
      </c>
      <c r="K43" s="19">
        <f t="shared" si="2"/>
        <v>3847694</v>
      </c>
      <c r="L43" s="19">
        <f>Table1[[#This Row],[Gas meters
total smart meters]]+Table1[[#This Row],[Electricity meters
total smart meters]]</f>
        <v>21657959</v>
      </c>
      <c r="M43" s="19">
        <f>Table1[[#This Row],[Gas meters
non-smart]]+Table1[[#This Row],[Electricity meters
non-smart]]</f>
        <v>26791548</v>
      </c>
      <c r="N43" s="18">
        <f t="shared" si="1"/>
        <v>48449507</v>
      </c>
      <c r="O43" s="50"/>
    </row>
    <row r="44" spans="1:15" s="63" customFormat="1" ht="16.5" customHeight="1" x14ac:dyDescent="0.35">
      <c r="A44" s="39" t="s">
        <v>128</v>
      </c>
      <c r="B44" s="19">
        <v>7765924</v>
      </c>
      <c r="C44" s="19">
        <v>1875256</v>
      </c>
      <c r="D44" s="19">
        <f>Table1[[#This Row],[Gas meters
smart in
smart mode]]+Table1[[#This Row],[Gas meters
smart in
traditional mode]]</f>
        <v>9641180</v>
      </c>
      <c r="E44" s="19">
        <v>12479909</v>
      </c>
      <c r="F44" s="19">
        <v>10838574</v>
      </c>
      <c r="G44" s="19">
        <v>2126942</v>
      </c>
      <c r="H44" s="19">
        <f>Table1[[#This Row],[Electricity 
meters
smart in
smart 
mode]]+Table1[[#This Row],[Electricity 
meters
smart in
traditional mode]]</f>
        <v>12965516</v>
      </c>
      <c r="I44" s="19">
        <v>13698565</v>
      </c>
      <c r="J44" s="17">
        <f t="shared" si="0"/>
        <v>18604498</v>
      </c>
      <c r="K44" s="19">
        <f t="shared" si="2"/>
        <v>4002198</v>
      </c>
      <c r="L44" s="19">
        <f>Table1[[#This Row],[Gas meters
total smart meters]]+Table1[[#This Row],[Electricity meters
total smart meters]]</f>
        <v>22606696</v>
      </c>
      <c r="M44" s="19">
        <f>Table1[[#This Row],[Gas meters
non-smart]]+Table1[[#This Row],[Electricity meters
non-smart]]</f>
        <v>26178474</v>
      </c>
      <c r="N44" s="18">
        <f t="shared" si="1"/>
        <v>48785170</v>
      </c>
      <c r="O44" s="50"/>
    </row>
    <row r="45" spans="1:15" s="63" customFormat="1" ht="16.5" customHeight="1" x14ac:dyDescent="0.35">
      <c r="A45" s="39" t="s">
        <v>129</v>
      </c>
      <c r="B45" s="19">
        <v>8129806</v>
      </c>
      <c r="C45" s="19">
        <v>2010876</v>
      </c>
      <c r="D45" s="19">
        <f>Table1[[#This Row],[Gas meters
smart in
smart mode]]+Table1[[#This Row],[Gas meters
smart in
traditional mode]]</f>
        <v>10140682</v>
      </c>
      <c r="E45" s="19">
        <v>12081010</v>
      </c>
      <c r="F45" s="19">
        <v>11362116</v>
      </c>
      <c r="G45" s="19">
        <v>2184441</v>
      </c>
      <c r="H45" s="19">
        <f>Table1[[#This Row],[Electricity 
meters
smart in
smart 
mode]]+Table1[[#This Row],[Electricity 
meters
smart in
traditional mode]]</f>
        <v>13546557</v>
      </c>
      <c r="I45" s="19">
        <v>13289775</v>
      </c>
      <c r="J45" s="17">
        <f t="shared" si="0"/>
        <v>19491922</v>
      </c>
      <c r="K45" s="19">
        <f t="shared" si="2"/>
        <v>4195317</v>
      </c>
      <c r="L45" s="19">
        <f>Table1[[#This Row],[Gas meters
total smart meters]]+Table1[[#This Row],[Electricity meters
total smart meters]]</f>
        <v>23687239</v>
      </c>
      <c r="M45" s="19">
        <f>Table1[[#This Row],[Gas meters
non-smart]]+Table1[[#This Row],[Electricity meters
non-smart]]</f>
        <v>25370785</v>
      </c>
      <c r="N45" s="18">
        <f t="shared" si="1"/>
        <v>49058024</v>
      </c>
      <c r="O45" s="50" t="s">
        <v>130</v>
      </c>
    </row>
    <row r="46" spans="1:15" s="63" customFormat="1" ht="16.5" customHeight="1" x14ac:dyDescent="0.35">
      <c r="A46" s="39" t="s">
        <v>131</v>
      </c>
      <c r="B46" s="19">
        <v>9164751</v>
      </c>
      <c r="C46" s="19">
        <v>1968329</v>
      </c>
      <c r="D46" s="19">
        <f>Table1[[#This Row],[Gas meters
smart in
smart mode]]+Table1[[#This Row],[Gas meters
smart in
traditional mode]]</f>
        <v>11133080</v>
      </c>
      <c r="E46" s="19">
        <v>12526982</v>
      </c>
      <c r="F46" s="19">
        <v>12688315</v>
      </c>
      <c r="G46" s="19">
        <v>2119559</v>
      </c>
      <c r="H46" s="19">
        <f>Table1[[#This Row],[Electricity 
meters
smart in
smart 
mode]]+Table1[[#This Row],[Electricity 
meters
smart in
traditional mode]]</f>
        <v>14807874</v>
      </c>
      <c r="I46" s="19">
        <v>13766041</v>
      </c>
      <c r="J46" s="17">
        <f t="shared" si="0"/>
        <v>21853066</v>
      </c>
      <c r="K46" s="19">
        <f t="shared" ref="K46" si="3">C46+G46</f>
        <v>4087888</v>
      </c>
      <c r="L46" s="19">
        <f>Table1[[#This Row],[Gas meters
total smart meters]]+Table1[[#This Row],[Electricity meters
total smart meters]]</f>
        <v>25940954</v>
      </c>
      <c r="M46" s="19">
        <f>Table1[[#This Row],[Gas meters
non-smart]]+Table1[[#This Row],[Electricity meters
non-smart]]</f>
        <v>26293023</v>
      </c>
      <c r="N46" s="18">
        <f t="shared" si="1"/>
        <v>52233977</v>
      </c>
      <c r="O46" s="50" t="s">
        <v>132</v>
      </c>
    </row>
    <row r="47" spans="1:15" s="63" customFormat="1" ht="22.4" customHeight="1" x14ac:dyDescent="0.35">
      <c r="A47" s="39" t="s">
        <v>133</v>
      </c>
      <c r="B47" s="18">
        <v>9716697</v>
      </c>
      <c r="C47" s="18">
        <v>1841739</v>
      </c>
      <c r="D47" s="18">
        <f>Table1[[#This Row],[Gas meters
smart in
smart mode]]+Table1[[#This Row],[Gas meters
smart in
traditional mode]]</f>
        <v>11558436</v>
      </c>
      <c r="E47" s="18">
        <v>12176299</v>
      </c>
      <c r="F47" s="18">
        <v>13689569</v>
      </c>
      <c r="G47" s="18">
        <v>1655389</v>
      </c>
      <c r="H47" s="18">
        <f>Table1[[#This Row],[Electricity 
meters
smart in
smart 
mode]]+Table1[[#This Row],[Electricity 
meters
smart in
traditional mode]]</f>
        <v>15344958</v>
      </c>
      <c r="I47" s="18">
        <v>13406319</v>
      </c>
      <c r="J47" s="17">
        <f t="shared" si="0"/>
        <v>23406266</v>
      </c>
      <c r="K47" s="19">
        <f t="shared" ref="K47" si="4">C47+G47</f>
        <v>3497128</v>
      </c>
      <c r="L47" s="19">
        <f>Table1[[#This Row],[Gas meters
total smart meters]]+Table1[[#This Row],[Electricity meters
total smart meters]]</f>
        <v>26903394</v>
      </c>
      <c r="M47" s="19">
        <f>Table1[[#This Row],[Gas meters
non-smart]]+Table1[[#This Row],[Electricity meters
non-smart]]</f>
        <v>25582618</v>
      </c>
      <c r="N47" s="18">
        <f t="shared" si="1"/>
        <v>52486012</v>
      </c>
      <c r="O47" s="113"/>
    </row>
    <row r="48" spans="1:15" s="63" customFormat="1" ht="16.5" customHeight="1" x14ac:dyDescent="0.35">
      <c r="A48" s="39" t="s">
        <v>134</v>
      </c>
      <c r="B48" s="18">
        <v>9883692</v>
      </c>
      <c r="C48" s="18">
        <v>1983479</v>
      </c>
      <c r="D48" s="18">
        <f>Table1[[#This Row],[Gas meters
smart in
smart mode]]+Table1[[#This Row],[Gas meters
smart in
traditional mode]]</f>
        <v>11867171</v>
      </c>
      <c r="E48" s="18">
        <v>11874596</v>
      </c>
      <c r="F48" s="18">
        <v>13973050</v>
      </c>
      <c r="G48" s="18">
        <v>1730072</v>
      </c>
      <c r="H48" s="18">
        <f>Table1[[#This Row],[Electricity 
meters
smart in
smart 
mode]]+Table1[[#This Row],[Electricity 
meters
smart in
traditional mode]]</f>
        <v>15703122</v>
      </c>
      <c r="I48" s="18">
        <v>13029841</v>
      </c>
      <c r="J48" s="17">
        <f t="shared" si="0"/>
        <v>23856742</v>
      </c>
      <c r="K48" s="19">
        <f t="shared" ref="K48" si="5">C48+G48</f>
        <v>3713551</v>
      </c>
      <c r="L48" s="19">
        <f>Table1[[#This Row],[Gas meters
total smart meters]]+Table1[[#This Row],[Electricity meters
total smart meters]]</f>
        <v>27570293</v>
      </c>
      <c r="M48" s="19">
        <f>Table1[[#This Row],[Gas meters
non-smart]]+Table1[[#This Row],[Electricity meters
non-smart]]</f>
        <v>24904437</v>
      </c>
      <c r="N48" s="18">
        <f t="shared" si="1"/>
        <v>52474730</v>
      </c>
      <c r="O48" s="116"/>
    </row>
    <row r="49" spans="1:15" s="63" customFormat="1" ht="17.149999999999999" customHeight="1" x14ac:dyDescent="0.35">
      <c r="A49" s="123" t="s">
        <v>135</v>
      </c>
      <c r="B49" s="18">
        <v>10200624</v>
      </c>
      <c r="C49" s="18">
        <v>2037665</v>
      </c>
      <c r="D49" s="18">
        <f>Table1[[#This Row],[Gas meters
smart in
smart mode]]+Table1[[#This Row],[Gas meters
smart in
traditional mode]]</f>
        <v>12238289</v>
      </c>
      <c r="E49" s="18">
        <v>11590809</v>
      </c>
      <c r="F49" s="18">
        <v>14430267</v>
      </c>
      <c r="G49" s="18">
        <v>1783568</v>
      </c>
      <c r="H49" s="18">
        <f>Table1[[#This Row],[Electricity 
meters
smart in
smart 
mode]]+Table1[[#This Row],[Electricity 
meters
smart in
traditional mode]]</f>
        <v>16213835</v>
      </c>
      <c r="I49" s="18">
        <v>12660156</v>
      </c>
      <c r="J49" s="18">
        <f t="shared" si="0"/>
        <v>24630891</v>
      </c>
      <c r="K49" s="19">
        <f t="shared" ref="K49" si="6">C49+G49</f>
        <v>3821233</v>
      </c>
      <c r="L49" s="19">
        <f>Table1[[#This Row],[Gas meters
total smart meters]]+Table1[[#This Row],[Electricity meters
total smart meters]]</f>
        <v>28452124</v>
      </c>
      <c r="M49" s="19">
        <f>Table1[[#This Row],[Gas meters
non-smart]]+Table1[[#This Row],[Electricity meters
non-smart]]</f>
        <v>24250965</v>
      </c>
      <c r="N49" s="18">
        <f t="shared" si="1"/>
        <v>52703089</v>
      </c>
      <c r="O49" s="113" t="s">
        <v>136</v>
      </c>
    </row>
    <row r="50" spans="1:15" s="63" customFormat="1" ht="17.149999999999999" customHeight="1" x14ac:dyDescent="0.35">
      <c r="A50" s="123" t="s">
        <v>137</v>
      </c>
      <c r="B50" s="18">
        <v>10484753</v>
      </c>
      <c r="C50" s="18">
        <v>2122530</v>
      </c>
      <c r="D50" s="18">
        <f>Table1[[#This Row],[Gas meters
smart in
smart mode]]+Table1[[#This Row],[Gas meters
smart in
traditional mode]]</f>
        <v>12607283</v>
      </c>
      <c r="E50" s="18">
        <v>11285320</v>
      </c>
      <c r="F50" s="18">
        <v>14935654</v>
      </c>
      <c r="G50" s="18">
        <v>1787570</v>
      </c>
      <c r="H50" s="18">
        <f>Table1[[#This Row],[Electricity 
meters
smart in
smart 
mode]]+Table1[[#This Row],[Electricity 
meters
smart in
traditional mode]]</f>
        <v>16723224</v>
      </c>
      <c r="I50" s="18">
        <v>12222663</v>
      </c>
      <c r="J50" s="18">
        <f t="shared" ref="J50:J54" si="7">B50+F50</f>
        <v>25420407</v>
      </c>
      <c r="K50" s="19">
        <f t="shared" ref="K50:K54" si="8">C50+G50</f>
        <v>3910100</v>
      </c>
      <c r="L50" s="19">
        <f>Table1[[#This Row],[Gas meters
total smart meters]]+Table1[[#This Row],[Electricity meters
total smart meters]]</f>
        <v>29330507</v>
      </c>
      <c r="M50" s="19">
        <f>Table1[[#This Row],[Gas meters
non-smart]]+Table1[[#This Row],[Electricity meters
non-smart]]</f>
        <v>23507983</v>
      </c>
      <c r="N50" s="18">
        <f t="shared" si="1"/>
        <v>52838490</v>
      </c>
      <c r="O50" s="113" t="s">
        <v>138</v>
      </c>
    </row>
    <row r="51" spans="1:15" s="63" customFormat="1" ht="22.4" customHeight="1" x14ac:dyDescent="0.35">
      <c r="A51" s="39" t="s">
        <v>139</v>
      </c>
      <c r="B51" s="18">
        <v>10703913</v>
      </c>
      <c r="C51" s="18">
        <v>2333959</v>
      </c>
      <c r="D51" s="18">
        <f>Table1[[#This Row],[Gas meters
smart in
smart mode]]+Table1[[#This Row],[Gas meters
smart in
traditional mode]]</f>
        <v>13037872</v>
      </c>
      <c r="E51" s="18">
        <v>11011310</v>
      </c>
      <c r="F51" s="18">
        <v>15665279</v>
      </c>
      <c r="G51" s="18">
        <v>1641173</v>
      </c>
      <c r="H51" s="18">
        <f>Table1[[#This Row],[Electricity 
meters
smart in
smart 
mode]]+Table1[[#This Row],[Electricity 
meters
smart in
traditional mode]]</f>
        <v>17306452</v>
      </c>
      <c r="I51" s="18">
        <v>11869790</v>
      </c>
      <c r="J51" s="18">
        <f t="shared" si="7"/>
        <v>26369192</v>
      </c>
      <c r="K51" s="19">
        <f t="shared" si="8"/>
        <v>3975132</v>
      </c>
      <c r="L51" s="19">
        <f>Table1[[#This Row],[Gas meters
total smart meters]]+Table1[[#This Row],[Electricity meters
total smart meters]]</f>
        <v>30344324</v>
      </c>
      <c r="M51" s="19">
        <f>Table1[[#This Row],[Gas meters
non-smart]]+Table1[[#This Row],[Electricity meters
non-smart]]</f>
        <v>22881100</v>
      </c>
      <c r="N51" s="18">
        <f t="shared" si="1"/>
        <v>53225424</v>
      </c>
      <c r="O51" s="113" t="s">
        <v>140</v>
      </c>
    </row>
    <row r="52" spans="1:15" s="63" customFormat="1" ht="17.149999999999999" customHeight="1" x14ac:dyDescent="0.35">
      <c r="A52" s="39" t="s">
        <v>141</v>
      </c>
      <c r="B52" s="18">
        <v>10878494</v>
      </c>
      <c r="C52" s="18">
        <v>2440651</v>
      </c>
      <c r="D52" s="18">
        <f>Table1[[#This Row],[Gas meters
smart in
smart mode]]+Table1[[#This Row],[Gas meters
smart in
traditional mode]]</f>
        <v>13319145</v>
      </c>
      <c r="E52" s="18">
        <v>10703002</v>
      </c>
      <c r="F52" s="18">
        <v>15938382</v>
      </c>
      <c r="G52" s="18">
        <v>1788822</v>
      </c>
      <c r="H52" s="18">
        <f>Table1[[#This Row],[Electricity 
meters
smart in
smart 
mode]]+Table1[[#This Row],[Electricity 
meters
smart in
traditional mode]]</f>
        <v>17727204</v>
      </c>
      <c r="I52" s="18">
        <v>11439730</v>
      </c>
      <c r="J52" s="18">
        <f t="shared" si="7"/>
        <v>26816876</v>
      </c>
      <c r="K52" s="19">
        <f t="shared" si="8"/>
        <v>4229473</v>
      </c>
      <c r="L52" s="19">
        <f>Table1[[#This Row],[Gas meters
total smart meters]]+Table1[[#This Row],[Electricity meters
total smart meters]]</f>
        <v>31046349</v>
      </c>
      <c r="M52" s="19">
        <f>Table1[[#This Row],[Gas meters
non-smart]]+Table1[[#This Row],[Electricity meters
non-smart]]</f>
        <v>22142732</v>
      </c>
      <c r="N52" s="18">
        <f t="shared" si="1"/>
        <v>53189081</v>
      </c>
      <c r="O52" s="113" t="s">
        <v>142</v>
      </c>
    </row>
    <row r="53" spans="1:15" ht="17.149999999999999" customHeight="1" x14ac:dyDescent="0.35">
      <c r="A53" s="39" t="s">
        <v>143</v>
      </c>
      <c r="B53" s="18">
        <v>11178566</v>
      </c>
      <c r="C53" s="18">
        <v>2480085</v>
      </c>
      <c r="D53" s="18">
        <f>Table1[[#This Row],[Gas meters
smart in
smart mode]]+Table1[[#This Row],[Gas meters
smart in
traditional mode]]</f>
        <v>13658651</v>
      </c>
      <c r="E53" s="18">
        <v>10347811</v>
      </c>
      <c r="F53" s="18">
        <v>16622405</v>
      </c>
      <c r="G53" s="18">
        <v>1574667</v>
      </c>
      <c r="H53" s="18">
        <f>Table1[[#This Row],[Electricity 
meters
smart in
smart 
mode]]+Table1[[#This Row],[Electricity 
meters
smart in
traditional mode]]</f>
        <v>18197072</v>
      </c>
      <c r="I53" s="18">
        <v>10943460</v>
      </c>
      <c r="J53" s="18">
        <f t="shared" si="7"/>
        <v>27800971</v>
      </c>
      <c r="K53" s="19">
        <f t="shared" si="8"/>
        <v>4054752</v>
      </c>
      <c r="L53" s="19">
        <f>Table1[[#This Row],[Gas meters
total smart meters]]+Table1[[#This Row],[Electricity meters
total smart meters]]</f>
        <v>31855723</v>
      </c>
      <c r="M53" s="19">
        <f>Table1[[#This Row],[Gas meters
non-smart]]+Table1[[#This Row],[Electricity meters
non-smart]]</f>
        <v>21291271</v>
      </c>
      <c r="N53" s="19">
        <f>SUM(L53:M53)</f>
        <v>53146994</v>
      </c>
      <c r="O53" s="113" t="s">
        <v>144</v>
      </c>
    </row>
    <row r="54" spans="1:15" ht="17.149999999999999" customHeight="1" x14ac:dyDescent="0.35">
      <c r="A54" s="155" t="s">
        <v>145</v>
      </c>
      <c r="B54" s="18">
        <v>11709427</v>
      </c>
      <c r="C54" s="18">
        <v>2272378</v>
      </c>
      <c r="D54" s="18">
        <f>Table1[[#This Row],[Gas meters
smart in
smart mode]]+Table1[[#This Row],[Gas meters
smart in
traditional mode]]</f>
        <v>13981805</v>
      </c>
      <c r="E54" s="18">
        <v>10036483</v>
      </c>
      <c r="F54" s="18">
        <v>17030539</v>
      </c>
      <c r="G54" s="18">
        <v>1596168</v>
      </c>
      <c r="H54" s="18">
        <f>Table1[[#This Row],[Electricity 
meters
smart in
smart 
mode]]+Table1[[#This Row],[Electricity 
meters
smart in
traditional mode]]</f>
        <v>18626707</v>
      </c>
      <c r="I54" s="18">
        <v>10553301</v>
      </c>
      <c r="J54" s="18">
        <f t="shared" si="7"/>
        <v>28739966</v>
      </c>
      <c r="K54" s="19">
        <f t="shared" si="8"/>
        <v>3868546</v>
      </c>
      <c r="L54" s="19">
        <f>Table1[[#This Row],[Gas meters
total smart meters]]+Table1[[#This Row],[Electricity meters
total smart meters]]</f>
        <v>32608512</v>
      </c>
      <c r="M54" s="19">
        <f>Table1[[#This Row],[Gas meters
non-smart]]+Table1[[#This Row],[Electricity meters
non-smart]]</f>
        <v>20589784</v>
      </c>
      <c r="N54" s="19">
        <f>SUM(L54:M54)</f>
        <v>53198296</v>
      </c>
      <c r="O54" s="113"/>
    </row>
  </sheetData>
  <phoneticPr fontId="15" type="noConversion"/>
  <pageMargins left="0.7" right="0.7" top="0.75" bottom="0.75" header="0.3" footer="0.3"/>
  <pageSetup paperSize="9" scale="74" fitToWidth="0" fitToHeight="0" orientation="portrait" verticalDpi="4" r:id="rId1"/>
  <ignoredErrors>
    <ignoredError sqref="N9 J9 J10:K49 N10:N54 J50:J54"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I55"/>
  <sheetViews>
    <sheetView showGridLines="0" workbookViewId="0">
      <pane xSplit="1" ySplit="7" topLeftCell="B8" activePane="bottomRight" state="frozen"/>
      <selection activeCell="A15" sqref="A15"/>
      <selection pane="topRight" activeCell="A15" sqref="A15"/>
      <selection pane="bottomLeft" activeCell="A15" sqref="A15"/>
      <selection pane="bottomRight" activeCell="B8" sqref="B8"/>
    </sheetView>
  </sheetViews>
  <sheetFormatPr defaultColWidth="9.1796875" defaultRowHeight="17.149999999999999" customHeight="1" x14ac:dyDescent="0.35"/>
  <cols>
    <col min="1" max="1" width="12.453125" style="62" customWidth="1"/>
    <col min="2" max="4" width="14.7265625" style="62" customWidth="1"/>
    <col min="5" max="5" width="41.26953125" style="39" customWidth="1"/>
    <col min="6" max="9" width="12" style="62" customWidth="1"/>
    <col min="10" max="16384" width="9.1796875" style="62"/>
  </cols>
  <sheetData>
    <row r="1" spans="1:9" ht="25.5" customHeight="1" x14ac:dyDescent="0.35">
      <c r="A1" s="96" t="s">
        <v>146</v>
      </c>
      <c r="B1" s="10"/>
      <c r="C1" s="10"/>
      <c r="D1" s="10"/>
    </row>
    <row r="2" spans="1:9" ht="17.149999999999999" customHeight="1" x14ac:dyDescent="0.35">
      <c r="A2" s="49" t="s">
        <v>62</v>
      </c>
      <c r="B2" s="72"/>
      <c r="C2" s="73"/>
      <c r="D2" s="73"/>
      <c r="E2" s="58"/>
    </row>
    <row r="3" spans="1:9" ht="17.149999999999999" customHeight="1" x14ac:dyDescent="0.35">
      <c r="A3" s="49" t="s">
        <v>32</v>
      </c>
      <c r="B3" s="72"/>
      <c r="C3" s="73"/>
      <c r="D3" s="73"/>
      <c r="E3" s="58"/>
    </row>
    <row r="4" spans="1:9" s="84" customFormat="1" ht="17.149999999999999" customHeight="1" x14ac:dyDescent="0.35">
      <c r="A4" s="49" t="s">
        <v>64</v>
      </c>
      <c r="B4" s="83"/>
      <c r="C4" s="72"/>
      <c r="D4" s="15"/>
      <c r="E4" s="15"/>
      <c r="F4" s="16"/>
    </row>
    <row r="5" spans="1:9" ht="17.149999999999999" customHeight="1" x14ac:dyDescent="0.35">
      <c r="A5" s="49" t="s">
        <v>65</v>
      </c>
      <c r="B5" s="72"/>
      <c r="C5" s="73"/>
      <c r="D5" s="73"/>
      <c r="E5" s="58"/>
    </row>
    <row r="6" spans="1:9" ht="17.149999999999999" customHeight="1" x14ac:dyDescent="0.35">
      <c r="A6" s="56" t="s">
        <v>66</v>
      </c>
      <c r="B6" s="169"/>
      <c r="C6" s="169"/>
      <c r="D6" s="169"/>
      <c r="E6" s="59"/>
    </row>
    <row r="7" spans="1:9" ht="34.4" customHeight="1" x14ac:dyDescent="0.35">
      <c r="A7" s="51" t="s">
        <v>67</v>
      </c>
      <c r="B7" s="71" t="s">
        <v>147</v>
      </c>
      <c r="C7" s="46" t="s">
        <v>148</v>
      </c>
      <c r="D7" s="46" t="s">
        <v>149</v>
      </c>
      <c r="E7" s="51" t="s">
        <v>22</v>
      </c>
    </row>
    <row r="8" spans="1:9" ht="17.149999999999999" customHeight="1" x14ac:dyDescent="0.35">
      <c r="A8" s="39" t="s">
        <v>150</v>
      </c>
      <c r="B8" s="19">
        <v>18975</v>
      </c>
      <c r="C8" s="19">
        <v>59446</v>
      </c>
      <c r="D8" s="19">
        <f t="shared" ref="D8:D35" si="0">B8+C8</f>
        <v>78421</v>
      </c>
      <c r="E8" s="57" t="s">
        <v>151</v>
      </c>
      <c r="F8" s="8"/>
      <c r="G8" s="8"/>
      <c r="H8" s="8"/>
      <c r="I8" s="8"/>
    </row>
    <row r="9" spans="1:9" ht="17.149999999999999" customHeight="1" x14ac:dyDescent="0.35">
      <c r="A9" s="39" t="s">
        <v>81</v>
      </c>
      <c r="B9" s="19">
        <v>32</v>
      </c>
      <c r="C9" s="19">
        <v>36</v>
      </c>
      <c r="D9" s="19">
        <f t="shared" si="0"/>
        <v>68</v>
      </c>
      <c r="E9" s="57"/>
      <c r="F9" s="8"/>
      <c r="G9" s="8"/>
      <c r="H9" s="8"/>
      <c r="I9" s="8"/>
    </row>
    <row r="10" spans="1:9" ht="17.149999999999999" customHeight="1" x14ac:dyDescent="0.35">
      <c r="A10" s="39" t="s">
        <v>82</v>
      </c>
      <c r="B10" s="19">
        <v>1570</v>
      </c>
      <c r="C10" s="19">
        <v>1671</v>
      </c>
      <c r="D10" s="19">
        <f t="shared" si="0"/>
        <v>3241</v>
      </c>
      <c r="E10" s="57"/>
      <c r="F10" s="8"/>
      <c r="G10" s="8"/>
      <c r="H10" s="8"/>
      <c r="I10" s="8"/>
    </row>
    <row r="11" spans="1:9" ht="22.4" customHeight="1" x14ac:dyDescent="0.35">
      <c r="A11" s="39" t="s">
        <v>83</v>
      </c>
      <c r="B11" s="19">
        <v>10963</v>
      </c>
      <c r="C11" s="19">
        <v>12678</v>
      </c>
      <c r="D11" s="19">
        <f t="shared" si="0"/>
        <v>23641</v>
      </c>
      <c r="E11" s="57"/>
      <c r="F11" s="8"/>
      <c r="G11" s="8"/>
      <c r="H11" s="8"/>
      <c r="I11" s="8"/>
    </row>
    <row r="12" spans="1:9" ht="17.149999999999999" customHeight="1" x14ac:dyDescent="0.35">
      <c r="A12" s="39" t="s">
        <v>84</v>
      </c>
      <c r="B12" s="19">
        <v>35130</v>
      </c>
      <c r="C12" s="19">
        <v>45456</v>
      </c>
      <c r="D12" s="19">
        <f t="shared" si="0"/>
        <v>80586</v>
      </c>
      <c r="E12" s="57"/>
      <c r="F12" s="8"/>
      <c r="G12" s="8"/>
      <c r="H12" s="8"/>
      <c r="I12" s="8"/>
    </row>
    <row r="13" spans="1:9" ht="17.149999999999999" customHeight="1" x14ac:dyDescent="0.35">
      <c r="A13" s="39" t="s">
        <v>85</v>
      </c>
      <c r="B13" s="19">
        <v>35190</v>
      </c>
      <c r="C13" s="19">
        <v>57632</v>
      </c>
      <c r="D13" s="19">
        <f t="shared" si="0"/>
        <v>92822</v>
      </c>
      <c r="E13" s="57"/>
      <c r="F13" s="8"/>
      <c r="G13" s="8"/>
      <c r="H13" s="8"/>
      <c r="I13" s="8"/>
    </row>
    <row r="14" spans="1:9" ht="17.149999999999999" customHeight="1" x14ac:dyDescent="0.35">
      <c r="A14" s="39" t="s">
        <v>86</v>
      </c>
      <c r="B14" s="19">
        <v>39730</v>
      </c>
      <c r="C14" s="19">
        <v>55603</v>
      </c>
      <c r="D14" s="19">
        <f t="shared" si="0"/>
        <v>95333</v>
      </c>
      <c r="E14" s="57"/>
      <c r="F14" s="8"/>
      <c r="G14" s="8"/>
      <c r="H14" s="8"/>
      <c r="I14" s="8"/>
    </row>
    <row r="15" spans="1:9" ht="22.4" customHeight="1" x14ac:dyDescent="0.35">
      <c r="A15" s="39" t="s">
        <v>88</v>
      </c>
      <c r="B15" s="19">
        <v>37485</v>
      </c>
      <c r="C15" s="19">
        <v>61164</v>
      </c>
      <c r="D15" s="19">
        <f t="shared" si="0"/>
        <v>98649</v>
      </c>
      <c r="E15" s="57"/>
      <c r="F15" s="8"/>
      <c r="G15" s="8"/>
      <c r="H15" s="8"/>
      <c r="I15" s="8"/>
    </row>
    <row r="16" spans="1:9" ht="17.149999999999999" customHeight="1" x14ac:dyDescent="0.35">
      <c r="A16" s="39" t="s">
        <v>89</v>
      </c>
      <c r="B16" s="19">
        <v>37130</v>
      </c>
      <c r="C16" s="19">
        <v>60216</v>
      </c>
      <c r="D16" s="19">
        <f t="shared" si="0"/>
        <v>97346</v>
      </c>
      <c r="E16" s="57"/>
      <c r="F16" s="8"/>
      <c r="G16" s="8"/>
      <c r="H16" s="8"/>
      <c r="I16" s="8"/>
    </row>
    <row r="17" spans="1:9" ht="17.149999999999999" customHeight="1" x14ac:dyDescent="0.35">
      <c r="A17" s="39" t="s">
        <v>152</v>
      </c>
      <c r="B17" s="19">
        <v>53780</v>
      </c>
      <c r="C17" s="19">
        <v>76227</v>
      </c>
      <c r="D17" s="19">
        <f t="shared" si="0"/>
        <v>130007</v>
      </c>
      <c r="E17" s="57"/>
      <c r="F17" s="8"/>
      <c r="G17" s="8"/>
      <c r="H17" s="8"/>
      <c r="I17" s="8"/>
    </row>
    <row r="18" spans="1:9" ht="17.149999999999999" customHeight="1" x14ac:dyDescent="0.35">
      <c r="A18" s="39" t="s">
        <v>91</v>
      </c>
      <c r="B18" s="19">
        <v>60999</v>
      </c>
      <c r="C18" s="19">
        <v>82081</v>
      </c>
      <c r="D18" s="19">
        <f t="shared" si="0"/>
        <v>143080</v>
      </c>
      <c r="E18" s="57"/>
      <c r="F18" s="8"/>
      <c r="G18" s="8"/>
      <c r="H18" s="8"/>
      <c r="I18" s="8"/>
    </row>
    <row r="19" spans="1:9" ht="22.4" customHeight="1" x14ac:dyDescent="0.35">
      <c r="A19" s="39" t="s">
        <v>92</v>
      </c>
      <c r="B19" s="19">
        <v>85457</v>
      </c>
      <c r="C19" s="19">
        <v>126515</v>
      </c>
      <c r="D19" s="19">
        <f t="shared" si="0"/>
        <v>211972</v>
      </c>
      <c r="E19" s="57" t="s">
        <v>93</v>
      </c>
      <c r="F19" s="8"/>
      <c r="G19" s="8"/>
      <c r="H19" s="8"/>
      <c r="I19" s="8"/>
    </row>
    <row r="20" spans="1:9" ht="17.149999999999999" customHeight="1" x14ac:dyDescent="0.35">
      <c r="A20" s="39" t="s">
        <v>94</v>
      </c>
      <c r="B20" s="19">
        <v>112267</v>
      </c>
      <c r="C20" s="19">
        <v>160543</v>
      </c>
      <c r="D20" s="19">
        <f t="shared" si="0"/>
        <v>272810</v>
      </c>
      <c r="E20" s="57"/>
      <c r="F20" s="8"/>
      <c r="G20" s="8"/>
      <c r="H20" s="8"/>
      <c r="I20" s="8"/>
    </row>
    <row r="21" spans="1:9" ht="17.149999999999999" customHeight="1" x14ac:dyDescent="0.35">
      <c r="A21" s="39" t="s">
        <v>95</v>
      </c>
      <c r="B21" s="19">
        <v>138225</v>
      </c>
      <c r="C21" s="19">
        <v>197911</v>
      </c>
      <c r="D21" s="19">
        <f t="shared" si="0"/>
        <v>336136</v>
      </c>
      <c r="E21" s="57"/>
      <c r="F21" s="8"/>
      <c r="G21" s="8"/>
      <c r="H21" s="8"/>
      <c r="I21" s="8"/>
    </row>
    <row r="22" spans="1:9" ht="17.149999999999999" customHeight="1" x14ac:dyDescent="0.35">
      <c r="A22" s="39" t="s">
        <v>96</v>
      </c>
      <c r="B22" s="19">
        <v>169283</v>
      </c>
      <c r="C22" s="19">
        <v>233400</v>
      </c>
      <c r="D22" s="19">
        <f t="shared" si="0"/>
        <v>402683</v>
      </c>
      <c r="E22" s="57"/>
      <c r="F22" s="8"/>
      <c r="G22" s="8"/>
      <c r="H22" s="8"/>
      <c r="I22" s="8"/>
    </row>
    <row r="23" spans="1:9" ht="22.4" customHeight="1" x14ac:dyDescent="0.35">
      <c r="A23" s="39" t="s">
        <v>97</v>
      </c>
      <c r="B23" s="19">
        <v>233371</v>
      </c>
      <c r="C23" s="19">
        <v>306842</v>
      </c>
      <c r="D23" s="19">
        <f t="shared" si="0"/>
        <v>540213</v>
      </c>
      <c r="E23" s="57" t="s">
        <v>98</v>
      </c>
      <c r="F23" s="8"/>
      <c r="G23" s="8"/>
      <c r="H23" s="8"/>
      <c r="I23" s="8"/>
    </row>
    <row r="24" spans="1:9" ht="17.149999999999999" customHeight="1" x14ac:dyDescent="0.35">
      <c r="A24" s="39" t="s">
        <v>99</v>
      </c>
      <c r="B24" s="19">
        <v>268356</v>
      </c>
      <c r="C24" s="19">
        <v>354641</v>
      </c>
      <c r="D24" s="19">
        <f t="shared" si="0"/>
        <v>622997</v>
      </c>
      <c r="E24" s="57" t="s">
        <v>100</v>
      </c>
      <c r="F24" s="8"/>
      <c r="G24" s="8"/>
      <c r="H24" s="8"/>
      <c r="I24" s="8"/>
    </row>
    <row r="25" spans="1:9" s="63" customFormat="1" ht="17.149999999999999" customHeight="1" x14ac:dyDescent="0.35">
      <c r="A25" s="39" t="s">
        <v>101</v>
      </c>
      <c r="B25" s="19">
        <v>353711</v>
      </c>
      <c r="C25" s="19">
        <v>461304</v>
      </c>
      <c r="D25" s="19">
        <f t="shared" si="0"/>
        <v>815015</v>
      </c>
      <c r="E25" s="57"/>
      <c r="F25" s="8"/>
      <c r="G25" s="8"/>
      <c r="H25" s="8"/>
      <c r="I25" s="8"/>
    </row>
    <row r="26" spans="1:9" s="63" customFormat="1" ht="17.149999999999999" customHeight="1" x14ac:dyDescent="0.35">
      <c r="A26" s="39" t="s">
        <v>102</v>
      </c>
      <c r="B26" s="19">
        <v>409784</v>
      </c>
      <c r="C26" s="19">
        <v>525776</v>
      </c>
      <c r="D26" s="19">
        <f t="shared" si="0"/>
        <v>935560</v>
      </c>
      <c r="E26" s="57" t="s">
        <v>103</v>
      </c>
      <c r="F26" s="8"/>
      <c r="G26" s="8"/>
      <c r="H26" s="8"/>
      <c r="I26" s="8"/>
    </row>
    <row r="27" spans="1:9" s="63" customFormat="1" ht="22.4" customHeight="1" x14ac:dyDescent="0.35">
      <c r="A27" s="39" t="s">
        <v>104</v>
      </c>
      <c r="B27" s="19">
        <v>446454</v>
      </c>
      <c r="C27" s="19">
        <v>581680</v>
      </c>
      <c r="D27" s="19">
        <f t="shared" si="0"/>
        <v>1028134</v>
      </c>
      <c r="E27" s="57"/>
      <c r="F27" s="8"/>
      <c r="G27" s="8"/>
      <c r="H27" s="8"/>
      <c r="I27" s="8"/>
    </row>
    <row r="28" spans="1:9" s="63" customFormat="1" ht="17.149999999999999" customHeight="1" x14ac:dyDescent="0.35">
      <c r="A28" s="39" t="s">
        <v>105</v>
      </c>
      <c r="B28" s="19">
        <v>461168</v>
      </c>
      <c r="C28" s="19">
        <v>598064</v>
      </c>
      <c r="D28" s="19">
        <f t="shared" si="0"/>
        <v>1059232</v>
      </c>
      <c r="E28" s="57"/>
      <c r="F28" s="8"/>
      <c r="G28" s="8"/>
      <c r="H28" s="8"/>
      <c r="I28" s="8"/>
    </row>
    <row r="29" spans="1:9" s="63" customFormat="1" ht="17.149999999999999" customHeight="1" x14ac:dyDescent="0.35">
      <c r="A29" s="39" t="s">
        <v>106</v>
      </c>
      <c r="B29" s="19">
        <v>517423</v>
      </c>
      <c r="C29" s="19">
        <v>664924</v>
      </c>
      <c r="D29" s="19">
        <f t="shared" si="0"/>
        <v>1182347</v>
      </c>
      <c r="E29" s="57"/>
      <c r="F29" s="69"/>
      <c r="G29" s="33"/>
      <c r="H29" s="33"/>
      <c r="I29" s="33"/>
    </row>
    <row r="30" spans="1:9" s="63" customFormat="1" ht="17.149999999999999" customHeight="1" x14ac:dyDescent="0.35">
      <c r="A30" s="39" t="s">
        <v>107</v>
      </c>
      <c r="B30" s="19">
        <v>577420</v>
      </c>
      <c r="C30" s="19">
        <v>741547</v>
      </c>
      <c r="D30" s="19">
        <f t="shared" si="0"/>
        <v>1318967</v>
      </c>
      <c r="E30" s="57" t="s">
        <v>108</v>
      </c>
      <c r="F30" s="69"/>
      <c r="G30" s="33"/>
      <c r="H30" s="33"/>
      <c r="I30" s="33"/>
    </row>
    <row r="31" spans="1:9" s="63" customFormat="1" ht="22.4" customHeight="1" x14ac:dyDescent="0.35">
      <c r="A31" s="39" t="s">
        <v>109</v>
      </c>
      <c r="B31" s="19">
        <v>546109</v>
      </c>
      <c r="C31" s="19">
        <v>708652</v>
      </c>
      <c r="D31" s="19">
        <f t="shared" si="0"/>
        <v>1254761</v>
      </c>
      <c r="E31" s="57" t="s">
        <v>110</v>
      </c>
      <c r="F31" s="69"/>
      <c r="G31" s="33"/>
      <c r="H31" s="33"/>
      <c r="I31" s="33"/>
    </row>
    <row r="32" spans="1:9" s="63" customFormat="1" ht="17.149999999999999" customHeight="1" x14ac:dyDescent="0.35">
      <c r="A32" s="39" t="s">
        <v>111</v>
      </c>
      <c r="B32" s="19">
        <v>560848</v>
      </c>
      <c r="C32" s="19">
        <v>707374</v>
      </c>
      <c r="D32" s="19">
        <f t="shared" si="0"/>
        <v>1268222</v>
      </c>
      <c r="E32" s="57"/>
      <c r="F32" s="69"/>
      <c r="G32" s="33"/>
      <c r="H32" s="33"/>
      <c r="I32" s="33"/>
    </row>
    <row r="33" spans="1:9" s="63" customFormat="1" ht="17.149999999999999" customHeight="1" x14ac:dyDescent="0.35">
      <c r="A33" s="39" t="s">
        <v>112</v>
      </c>
      <c r="B33" s="19">
        <v>513014</v>
      </c>
      <c r="C33" s="19">
        <v>632575</v>
      </c>
      <c r="D33" s="19">
        <f t="shared" si="0"/>
        <v>1145589</v>
      </c>
      <c r="E33" s="57"/>
      <c r="F33" s="69"/>
      <c r="G33" s="33"/>
      <c r="H33" s="33"/>
      <c r="I33" s="33"/>
    </row>
    <row r="34" spans="1:9" s="63" customFormat="1" ht="17.149999999999999" customHeight="1" x14ac:dyDescent="0.35">
      <c r="A34" s="39" t="s">
        <v>113</v>
      </c>
      <c r="B34" s="19">
        <v>506494</v>
      </c>
      <c r="C34" s="19">
        <v>619726</v>
      </c>
      <c r="D34" s="19">
        <f t="shared" si="0"/>
        <v>1126220</v>
      </c>
      <c r="E34" s="57" t="s">
        <v>153</v>
      </c>
      <c r="F34" s="69"/>
      <c r="G34" s="33"/>
      <c r="H34" s="33"/>
      <c r="I34" s="33"/>
    </row>
    <row r="35" spans="1:9" s="63" customFormat="1" ht="22.4" customHeight="1" x14ac:dyDescent="0.35">
      <c r="A35" s="39" t="s">
        <v>115</v>
      </c>
      <c r="B35" s="19">
        <v>475106</v>
      </c>
      <c r="C35" s="19">
        <v>573654</v>
      </c>
      <c r="D35" s="19">
        <f t="shared" si="0"/>
        <v>1048760</v>
      </c>
      <c r="E35" s="57" t="s">
        <v>116</v>
      </c>
      <c r="F35" s="69"/>
      <c r="G35" s="33"/>
      <c r="H35" s="33"/>
      <c r="I35" s="33"/>
    </row>
    <row r="36" spans="1:9" s="63" customFormat="1" ht="17.149999999999999" customHeight="1" x14ac:dyDescent="0.35">
      <c r="A36" s="39" t="s">
        <v>117</v>
      </c>
      <c r="B36" s="19">
        <v>473901</v>
      </c>
      <c r="C36" s="19">
        <v>554940</v>
      </c>
      <c r="D36" s="19">
        <f t="shared" ref="D36:D45" si="1">B36+C36</f>
        <v>1028841</v>
      </c>
      <c r="E36" s="57"/>
      <c r="F36" s="69"/>
      <c r="G36" s="33"/>
      <c r="H36" s="33"/>
      <c r="I36" s="33"/>
    </row>
    <row r="37" spans="1:9" s="63" customFormat="1" ht="17.149999999999999" customHeight="1" x14ac:dyDescent="0.35">
      <c r="A37" s="39" t="s">
        <v>118</v>
      </c>
      <c r="B37" s="19">
        <v>486658</v>
      </c>
      <c r="C37" s="19">
        <v>600361</v>
      </c>
      <c r="D37" s="19">
        <f t="shared" si="1"/>
        <v>1087019</v>
      </c>
      <c r="E37" s="57"/>
      <c r="F37" s="69"/>
      <c r="G37" s="33"/>
      <c r="H37" s="33"/>
      <c r="I37" s="33"/>
    </row>
    <row r="38" spans="1:9" s="63" customFormat="1" ht="17.149999999999999" customHeight="1" x14ac:dyDescent="0.35">
      <c r="A38" s="39" t="s">
        <v>119</v>
      </c>
      <c r="B38" s="19">
        <v>521723</v>
      </c>
      <c r="C38" s="19">
        <v>654875</v>
      </c>
      <c r="D38" s="19">
        <f t="shared" si="1"/>
        <v>1176598</v>
      </c>
      <c r="E38" s="57" t="s">
        <v>120</v>
      </c>
      <c r="F38" s="69"/>
      <c r="G38" s="33"/>
      <c r="H38" s="33"/>
      <c r="I38" s="33"/>
    </row>
    <row r="39" spans="1:9" s="63" customFormat="1" ht="22.4" customHeight="1" x14ac:dyDescent="0.35">
      <c r="A39" s="39" t="s">
        <v>121</v>
      </c>
      <c r="B39" s="19">
        <v>456607</v>
      </c>
      <c r="C39" s="19">
        <v>544126</v>
      </c>
      <c r="D39" s="19">
        <f t="shared" si="1"/>
        <v>1000733</v>
      </c>
      <c r="E39" s="57" t="s">
        <v>122</v>
      </c>
      <c r="F39" s="128"/>
      <c r="G39" s="33"/>
      <c r="H39" s="33"/>
      <c r="I39" s="33"/>
    </row>
    <row r="40" spans="1:9" s="63" customFormat="1" ht="17.149999999999999" customHeight="1" x14ac:dyDescent="0.35">
      <c r="A40" s="39" t="s">
        <v>123</v>
      </c>
      <c r="B40" s="19">
        <v>62484</v>
      </c>
      <c r="C40" s="19">
        <v>80108</v>
      </c>
      <c r="D40" s="19">
        <f t="shared" si="1"/>
        <v>142592</v>
      </c>
      <c r="E40" s="57"/>
      <c r="F40" s="128"/>
      <c r="G40" s="33"/>
      <c r="H40" s="33"/>
      <c r="I40" s="33"/>
    </row>
    <row r="41" spans="1:9" s="63" customFormat="1" ht="17.149999999999999" customHeight="1" x14ac:dyDescent="0.35">
      <c r="A41" s="39" t="s">
        <v>124</v>
      </c>
      <c r="B41" s="19">
        <v>384482</v>
      </c>
      <c r="C41" s="19">
        <v>488899</v>
      </c>
      <c r="D41" s="19">
        <f t="shared" si="1"/>
        <v>873381</v>
      </c>
      <c r="E41" s="57" t="s">
        <v>154</v>
      </c>
      <c r="F41" s="128"/>
      <c r="G41" s="33"/>
      <c r="H41" s="33"/>
      <c r="I41" s="33"/>
    </row>
    <row r="42" spans="1:9" s="63" customFormat="1" ht="17.149999999999999" customHeight="1" x14ac:dyDescent="0.35">
      <c r="A42" s="39" t="s">
        <v>125</v>
      </c>
      <c r="B42" s="19">
        <v>430702</v>
      </c>
      <c r="C42" s="19">
        <v>560930</v>
      </c>
      <c r="D42" s="19">
        <f t="shared" si="1"/>
        <v>991632</v>
      </c>
      <c r="E42" s="57"/>
      <c r="F42" s="128"/>
      <c r="G42" s="33"/>
      <c r="H42" s="33"/>
      <c r="I42" s="33"/>
    </row>
    <row r="43" spans="1:9" s="63" customFormat="1" ht="22.4" customHeight="1" x14ac:dyDescent="0.35">
      <c r="A43" s="39" t="s">
        <v>127</v>
      </c>
      <c r="B43" s="19">
        <v>329224</v>
      </c>
      <c r="C43" s="19">
        <v>435799</v>
      </c>
      <c r="D43" s="19">
        <f t="shared" si="1"/>
        <v>765023</v>
      </c>
      <c r="E43" s="57"/>
      <c r="F43" s="128"/>
      <c r="G43" s="33"/>
      <c r="H43" s="33"/>
      <c r="I43" s="33"/>
    </row>
    <row r="44" spans="1:9" s="63" customFormat="1" ht="16.5" customHeight="1" x14ac:dyDescent="0.35">
      <c r="A44" s="39" t="s">
        <v>128</v>
      </c>
      <c r="B44" s="19">
        <v>431215</v>
      </c>
      <c r="C44" s="19">
        <v>570822</v>
      </c>
      <c r="D44" s="19">
        <f t="shared" si="1"/>
        <v>1002037</v>
      </c>
      <c r="E44" s="57"/>
      <c r="F44" s="128"/>
      <c r="G44" s="33"/>
      <c r="H44" s="33"/>
      <c r="I44" s="33"/>
    </row>
    <row r="45" spans="1:9" s="63" customFormat="1" ht="16.5" customHeight="1" x14ac:dyDescent="0.35">
      <c r="A45" s="39" t="s">
        <v>129</v>
      </c>
      <c r="B45" s="19">
        <v>382515</v>
      </c>
      <c r="C45" s="19">
        <v>518212</v>
      </c>
      <c r="D45" s="19">
        <f t="shared" si="1"/>
        <v>900727</v>
      </c>
      <c r="E45" s="57" t="s">
        <v>130</v>
      </c>
      <c r="F45" s="128"/>
      <c r="G45" s="33"/>
      <c r="H45" s="33"/>
      <c r="I45" s="33"/>
    </row>
    <row r="46" spans="1:9" s="63" customFormat="1" ht="16.5" customHeight="1" x14ac:dyDescent="0.35">
      <c r="A46" s="39" t="s">
        <v>131</v>
      </c>
      <c r="B46" s="19">
        <v>365834</v>
      </c>
      <c r="C46" s="19">
        <v>491679</v>
      </c>
      <c r="D46" s="19">
        <f>Table2[[#This Row],[Gas]]+Table2[[#This Row],[Electricity]]</f>
        <v>857513</v>
      </c>
      <c r="E46" s="57"/>
      <c r="F46" s="128"/>
      <c r="G46" s="33"/>
      <c r="H46" s="33"/>
      <c r="I46" s="33"/>
    </row>
    <row r="47" spans="1:9" s="63" customFormat="1" ht="22.4" customHeight="1" x14ac:dyDescent="0.35">
      <c r="A47" s="39" t="s">
        <v>133</v>
      </c>
      <c r="B47" s="19">
        <v>389455</v>
      </c>
      <c r="C47" s="19">
        <v>508031</v>
      </c>
      <c r="D47" s="19">
        <f>Table2[[#This Row],[Gas]]+Table2[[#This Row],[Electricity]]</f>
        <v>897486</v>
      </c>
      <c r="E47" s="57" t="s">
        <v>155</v>
      </c>
      <c r="F47" s="128"/>
      <c r="G47" s="33"/>
      <c r="H47" s="33"/>
      <c r="I47" s="33"/>
    </row>
    <row r="48" spans="1:9" s="63" customFormat="1" ht="17.149999999999999" customHeight="1" x14ac:dyDescent="0.35">
      <c r="A48" s="39" t="s">
        <v>134</v>
      </c>
      <c r="B48" s="19">
        <v>363121</v>
      </c>
      <c r="C48" s="19">
        <v>477608</v>
      </c>
      <c r="D48" s="19">
        <f>Table2[[#This Row],[Gas]]+Table2[[#This Row],[Electricity]]</f>
        <v>840729</v>
      </c>
      <c r="E48" s="135"/>
      <c r="F48" s="128"/>
      <c r="G48" s="33"/>
      <c r="H48" s="33"/>
      <c r="I48" s="33"/>
    </row>
    <row r="49" spans="1:9" s="63" customFormat="1" ht="17.149999999999999" customHeight="1" x14ac:dyDescent="0.35">
      <c r="A49" s="39" t="s">
        <v>135</v>
      </c>
      <c r="B49" s="19">
        <v>369946</v>
      </c>
      <c r="C49" s="19">
        <v>504572</v>
      </c>
      <c r="D49" s="19">
        <f>Table2[[#This Row],[Gas]]+Table2[[#This Row],[Electricity]]</f>
        <v>874518</v>
      </c>
      <c r="E49" s="135"/>
      <c r="F49" s="128"/>
      <c r="G49" s="33"/>
      <c r="H49" s="33"/>
      <c r="I49" s="33"/>
    </row>
    <row r="50" spans="1:9" s="63" customFormat="1" ht="17.149999999999999" customHeight="1" x14ac:dyDescent="0.35">
      <c r="A50" s="39" t="s">
        <v>137</v>
      </c>
      <c r="B50" s="19">
        <v>398956</v>
      </c>
      <c r="C50" s="19">
        <v>516631</v>
      </c>
      <c r="D50" s="19">
        <f>Table2[[#This Row],[Gas]]+Table2[[#This Row],[Electricity]]</f>
        <v>915587</v>
      </c>
      <c r="E50" s="135"/>
      <c r="F50" s="128"/>
      <c r="G50" s="33"/>
      <c r="H50" s="33"/>
      <c r="I50" s="33"/>
    </row>
    <row r="51" spans="1:9" s="63" customFormat="1" ht="22.4" customHeight="1" x14ac:dyDescent="0.35">
      <c r="A51" s="39" t="s">
        <v>139</v>
      </c>
      <c r="B51" s="19">
        <v>369878</v>
      </c>
      <c r="C51" s="19">
        <v>473941</v>
      </c>
      <c r="D51" s="19">
        <f>Table2[[#This Row],[Gas]]+Table2[[#This Row],[Electricity]]</f>
        <v>843819</v>
      </c>
      <c r="E51" s="135" t="s">
        <v>156</v>
      </c>
      <c r="F51" s="14"/>
      <c r="G51" s="33"/>
      <c r="H51" s="33"/>
      <c r="I51" s="33"/>
    </row>
    <row r="52" spans="1:9" s="63" customFormat="1" ht="17.149999999999999" customHeight="1" x14ac:dyDescent="0.35">
      <c r="A52" s="39" t="s">
        <v>141</v>
      </c>
      <c r="B52" s="19">
        <v>339684</v>
      </c>
      <c r="C52" s="19">
        <v>440491</v>
      </c>
      <c r="D52" s="19">
        <f>Table2[[#This Row],[Gas]]+Table2[[#This Row],[Electricity]]</f>
        <v>780175</v>
      </c>
      <c r="E52" s="135" t="s">
        <v>157</v>
      </c>
      <c r="F52" s="70"/>
      <c r="G52" s="119"/>
      <c r="H52" s="119"/>
      <c r="I52" s="119"/>
    </row>
    <row r="53" spans="1:9" s="63" customFormat="1" ht="17.149999999999999" customHeight="1" x14ac:dyDescent="0.35">
      <c r="A53" s="39" t="s">
        <v>143</v>
      </c>
      <c r="B53" s="19">
        <v>351970</v>
      </c>
      <c r="C53" s="19">
        <v>463509</v>
      </c>
      <c r="D53" s="19">
        <f>Table2[[#This Row],[Gas]]+Table2[[#This Row],[Electricity]]</f>
        <v>815479</v>
      </c>
      <c r="E53" s="135" t="s">
        <v>158</v>
      </c>
      <c r="F53" s="70"/>
      <c r="G53" s="119"/>
      <c r="H53" s="119"/>
      <c r="I53" s="119"/>
    </row>
    <row r="54" spans="1:9" s="63" customFormat="1" ht="17.149999999999999" customHeight="1" x14ac:dyDescent="0.35">
      <c r="A54" s="170" t="s">
        <v>145</v>
      </c>
      <c r="B54" s="171">
        <v>374766</v>
      </c>
      <c r="C54" s="171">
        <v>450491</v>
      </c>
      <c r="D54" s="171">
        <f>Table2[[#This Row],[Gas]]+Table2[[#This Row],[Electricity]]</f>
        <v>825257</v>
      </c>
      <c r="E54" s="158"/>
      <c r="F54" s="129"/>
      <c r="G54" s="129"/>
      <c r="H54" s="129"/>
      <c r="I54" s="129"/>
    </row>
    <row r="55" spans="1:9" s="63" customFormat="1" ht="17.149999999999999" customHeight="1" x14ac:dyDescent="0.35">
      <c r="A55" s="39" t="s">
        <v>80</v>
      </c>
      <c r="B55" s="19">
        <f>SUM(B8:B54)</f>
        <v>13988595</v>
      </c>
      <c r="C55" s="19">
        <f>SUM(C8:C54)</f>
        <v>18043363</v>
      </c>
      <c r="D55" s="19">
        <f>SUM(D8:D54)</f>
        <v>32031958</v>
      </c>
      <c r="E55" s="156"/>
      <c r="F55" s="127"/>
      <c r="G55" s="127"/>
      <c r="H55" s="127"/>
      <c r="I55" s="127"/>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S72"/>
  <sheetViews>
    <sheetView showGridLines="0" zoomScaleNormal="100" workbookViewId="0">
      <pane xSplit="1" ySplit="8" topLeftCell="B9" activePane="bottomRight" state="frozen"/>
      <selection activeCell="A15" sqref="A15"/>
      <selection pane="topRight" activeCell="A15" sqref="A15"/>
      <selection pane="bottomLeft" activeCell="A15" sqref="A15"/>
      <selection pane="bottomRight" activeCell="B9" sqref="B9"/>
    </sheetView>
  </sheetViews>
  <sheetFormatPr defaultColWidth="9.1796875" defaultRowHeight="17.149999999999999" customHeight="1" x14ac:dyDescent="0.35"/>
  <cols>
    <col min="1" max="1" width="13.26953125" style="11" customWidth="1"/>
    <col min="2" max="2" width="13.26953125" style="1" customWidth="1"/>
    <col min="3" max="4" width="12.81640625" style="1" customWidth="1"/>
    <col min="5" max="5" width="12" style="1" customWidth="1"/>
    <col min="6" max="6" width="11.81640625" style="1" customWidth="1"/>
    <col min="7" max="7" width="21" style="1" customWidth="1"/>
    <col min="8" max="9" width="13.1796875" style="1" customWidth="1"/>
    <col min="10" max="10" width="12" style="1" customWidth="1"/>
    <col min="11" max="11" width="12.54296875" style="1" customWidth="1"/>
    <col min="12" max="12" width="17.54296875" style="1" customWidth="1"/>
    <col min="13" max="14" width="12.453125" style="1" customWidth="1"/>
    <col min="15" max="15" width="11.81640625" style="1" customWidth="1"/>
    <col min="16" max="16" width="13.26953125" style="1" customWidth="1"/>
    <col min="17" max="17" width="14.54296875" style="1" customWidth="1"/>
    <col min="18" max="18" width="63.54296875" style="1" customWidth="1"/>
    <col min="19" max="19" width="12.81640625" style="11" bestFit="1" customWidth="1"/>
    <col min="20" max="16384" width="9.1796875" style="11"/>
  </cols>
  <sheetData>
    <row r="1" spans="1:19" ht="25.5" customHeight="1" x14ac:dyDescent="0.35">
      <c r="A1" s="96" t="s">
        <v>159</v>
      </c>
    </row>
    <row r="2" spans="1:19" ht="17.149999999999999" customHeight="1" x14ac:dyDescent="0.35">
      <c r="A2" s="49" t="s">
        <v>62</v>
      </c>
    </row>
    <row r="3" spans="1:19" ht="17.149999999999999" customHeight="1" x14ac:dyDescent="0.35">
      <c r="A3" s="49" t="s">
        <v>32</v>
      </c>
    </row>
    <row r="4" spans="1:19" s="84" customFormat="1" ht="17.149999999999999" customHeight="1" x14ac:dyDescent="0.35">
      <c r="A4" s="49" t="s">
        <v>64</v>
      </c>
      <c r="B4" s="83"/>
      <c r="C4" s="72"/>
      <c r="D4" s="72"/>
      <c r="E4" s="15"/>
      <c r="F4" s="15"/>
      <c r="G4" s="16"/>
    </row>
    <row r="5" spans="1:19" ht="17.149999999999999" customHeight="1" x14ac:dyDescent="0.35">
      <c r="A5" s="49" t="s">
        <v>160</v>
      </c>
    </row>
    <row r="6" spans="1:19" ht="17.149999999999999" customHeight="1" x14ac:dyDescent="0.35">
      <c r="A6" s="49" t="s">
        <v>65</v>
      </c>
    </row>
    <row r="7" spans="1:19" ht="17.149999999999999" customHeight="1" x14ac:dyDescent="0.35">
      <c r="A7" s="56" t="s">
        <v>66</v>
      </c>
      <c r="B7" s="169"/>
      <c r="C7" s="169"/>
      <c r="D7" s="169"/>
    </row>
    <row r="8" spans="1:19" ht="77.25" customHeight="1" x14ac:dyDescent="0.35">
      <c r="A8" s="77" t="s">
        <v>67</v>
      </c>
      <c r="B8" s="46" t="s">
        <v>68</v>
      </c>
      <c r="C8" s="46" t="s">
        <v>69</v>
      </c>
      <c r="D8" s="46" t="s">
        <v>70</v>
      </c>
      <c r="E8" s="46" t="s">
        <v>161</v>
      </c>
      <c r="F8" s="46" t="s">
        <v>71</v>
      </c>
      <c r="G8" s="46" t="s">
        <v>162</v>
      </c>
      <c r="H8" s="46" t="s">
        <v>73</v>
      </c>
      <c r="I8" s="46" t="s">
        <v>74</v>
      </c>
      <c r="J8" s="46" t="s">
        <v>163</v>
      </c>
      <c r="K8" s="46" t="s">
        <v>164</v>
      </c>
      <c r="L8" s="46" t="s">
        <v>165</v>
      </c>
      <c r="M8" s="46" t="s">
        <v>166</v>
      </c>
      <c r="N8" s="47" t="s">
        <v>167</v>
      </c>
      <c r="O8" s="46" t="s">
        <v>168</v>
      </c>
      <c r="P8" s="46" t="s">
        <v>79</v>
      </c>
      <c r="Q8" s="78" t="s">
        <v>80</v>
      </c>
      <c r="R8" s="77" t="s">
        <v>22</v>
      </c>
      <c r="S8" s="120"/>
    </row>
    <row r="9" spans="1:19" ht="17.149999999999999" customHeight="1" x14ac:dyDescent="0.35">
      <c r="A9" s="74" t="s">
        <v>81</v>
      </c>
      <c r="B9" s="95">
        <v>0</v>
      </c>
      <c r="C9" s="19"/>
      <c r="D9" s="19">
        <f>Table3[[#This Row],[Gas meters
smart in
smart mode]]+Table3[[#This Row],[Gas meters
smart in
traditional mode]]</f>
        <v>0</v>
      </c>
      <c r="E9" s="19">
        <v>10038</v>
      </c>
      <c r="F9" s="19">
        <v>553631</v>
      </c>
      <c r="G9" s="95">
        <v>0</v>
      </c>
      <c r="H9" s="19"/>
      <c r="I9" s="19">
        <f>Table3[[#This Row],[Electricity 
meters
smart in
smart mode]]+Table3[[#This Row],[Electricity 
meters
smart in
traditional mode]]</f>
        <v>0</v>
      </c>
      <c r="J9" s="19">
        <v>354969</v>
      </c>
      <c r="K9" s="19">
        <v>1771055</v>
      </c>
      <c r="L9" s="95">
        <f t="shared" ref="L9:L33" si="0">B9+G9</f>
        <v>0</v>
      </c>
      <c r="M9" s="19"/>
      <c r="N9" s="19">
        <f>Table3[[#This Row],[Gas meters
total smart meters]]+Table3[[#This Row],[Electricity meters
total smart meters]]</f>
        <v>0</v>
      </c>
      <c r="O9" s="19">
        <f t="shared" ref="O9:O21" si="1">E9+J9</f>
        <v>365007</v>
      </c>
      <c r="P9" s="19">
        <f t="shared" ref="P9:P22" si="2">F9+K9</f>
        <v>2324686</v>
      </c>
      <c r="Q9" s="19">
        <f>N9+O9+P9</f>
        <v>2689693</v>
      </c>
      <c r="R9" s="82"/>
      <c r="S9" s="18"/>
    </row>
    <row r="10" spans="1:19" ht="17.149999999999999" customHeight="1" x14ac:dyDescent="0.35">
      <c r="A10" s="74" t="s">
        <v>82</v>
      </c>
      <c r="B10" s="95">
        <v>0</v>
      </c>
      <c r="C10" s="19"/>
      <c r="D10" s="19">
        <f>Table3[[#This Row],[Gas meters
smart in
smart mode]]+Table3[[#This Row],[Gas meters
smart in
traditional mode]]</f>
        <v>0</v>
      </c>
      <c r="E10" s="19">
        <v>9290</v>
      </c>
      <c r="F10" s="19">
        <v>559271</v>
      </c>
      <c r="G10" s="95">
        <v>0</v>
      </c>
      <c r="H10" s="19"/>
      <c r="I10" s="19">
        <f>Table3[[#This Row],[Electricity 
meters
smart in
smart mode]]+Table3[[#This Row],[Electricity 
meters
smart in
traditional mode]]</f>
        <v>0</v>
      </c>
      <c r="J10" s="19">
        <v>444943</v>
      </c>
      <c r="K10" s="19">
        <v>1864295</v>
      </c>
      <c r="L10" s="95">
        <f t="shared" si="0"/>
        <v>0</v>
      </c>
      <c r="M10" s="19"/>
      <c r="N10" s="19">
        <f>Table3[[#This Row],[Gas meters
total smart meters]]+Table3[[#This Row],[Electricity meters
total smart meters]]</f>
        <v>0</v>
      </c>
      <c r="O10" s="19">
        <f t="shared" si="1"/>
        <v>454233</v>
      </c>
      <c r="P10" s="19">
        <f t="shared" si="2"/>
        <v>2423566</v>
      </c>
      <c r="Q10" s="19">
        <f t="shared" ref="Q10:Q52" si="3">N10+O10+P10</f>
        <v>2877799</v>
      </c>
      <c r="R10" s="82"/>
      <c r="S10" s="18"/>
    </row>
    <row r="11" spans="1:19" ht="22.4" customHeight="1" x14ac:dyDescent="0.35">
      <c r="A11" s="74" t="s">
        <v>83</v>
      </c>
      <c r="B11" s="95">
        <v>0</v>
      </c>
      <c r="C11" s="19"/>
      <c r="D11" s="19">
        <f>Table3[[#This Row],[Gas meters
smart in
smart mode]]+Table3[[#This Row],[Gas meters
smart in
traditional mode]]</f>
        <v>0</v>
      </c>
      <c r="E11" s="19">
        <v>10109</v>
      </c>
      <c r="F11" s="19">
        <v>536022</v>
      </c>
      <c r="G11" s="95">
        <v>0</v>
      </c>
      <c r="H11" s="19"/>
      <c r="I11" s="19">
        <f>Table3[[#This Row],[Electricity 
meters
smart in
smart mode]]+Table3[[#This Row],[Electricity 
meters
smart in
traditional mode]]</f>
        <v>0</v>
      </c>
      <c r="J11" s="19">
        <v>500960</v>
      </c>
      <c r="K11" s="19">
        <v>1832983</v>
      </c>
      <c r="L11" s="95">
        <f t="shared" si="0"/>
        <v>0</v>
      </c>
      <c r="M11" s="19"/>
      <c r="N11" s="19">
        <f>Table3[[#This Row],[Gas meters
total smart meters]]+Table3[[#This Row],[Electricity meters
total smart meters]]</f>
        <v>0</v>
      </c>
      <c r="O11" s="19">
        <f t="shared" si="1"/>
        <v>511069</v>
      </c>
      <c r="P11" s="19">
        <f t="shared" si="2"/>
        <v>2369005</v>
      </c>
      <c r="Q11" s="19">
        <f t="shared" si="3"/>
        <v>2880074</v>
      </c>
      <c r="R11" s="82"/>
      <c r="S11" s="18"/>
    </row>
    <row r="12" spans="1:19" ht="17.149999999999999" customHeight="1" x14ac:dyDescent="0.35">
      <c r="A12" s="74" t="s">
        <v>84</v>
      </c>
      <c r="B12" s="95">
        <v>0</v>
      </c>
      <c r="C12" s="19"/>
      <c r="D12" s="19">
        <f>Table3[[#This Row],[Gas meters
smart in
smart mode]]+Table3[[#This Row],[Gas meters
smart in
traditional mode]]</f>
        <v>0</v>
      </c>
      <c r="E12" s="19">
        <v>10603</v>
      </c>
      <c r="F12" s="19">
        <v>507974</v>
      </c>
      <c r="G12" s="95">
        <v>0</v>
      </c>
      <c r="H12" s="19"/>
      <c r="I12" s="19">
        <f>Table3[[#This Row],[Electricity 
meters
smart in
smart mode]]+Table3[[#This Row],[Electricity 
meters
smart in
traditional mode]]</f>
        <v>0</v>
      </c>
      <c r="J12" s="19">
        <v>509436</v>
      </c>
      <c r="K12" s="19">
        <v>1790147</v>
      </c>
      <c r="L12" s="95">
        <f t="shared" si="0"/>
        <v>0</v>
      </c>
      <c r="M12" s="19"/>
      <c r="N12" s="19">
        <f>Table3[[#This Row],[Gas meters
total smart meters]]+Table3[[#This Row],[Electricity meters
total smart meters]]</f>
        <v>0</v>
      </c>
      <c r="O12" s="19">
        <f t="shared" si="1"/>
        <v>520039</v>
      </c>
      <c r="P12" s="19">
        <f t="shared" si="2"/>
        <v>2298121</v>
      </c>
      <c r="Q12" s="19">
        <f t="shared" si="3"/>
        <v>2818160</v>
      </c>
      <c r="R12" s="82"/>
      <c r="S12" s="18"/>
    </row>
    <row r="13" spans="1:19" ht="17.149999999999999" customHeight="1" x14ac:dyDescent="0.35">
      <c r="A13" s="74" t="s">
        <v>85</v>
      </c>
      <c r="B13" s="95">
        <v>0</v>
      </c>
      <c r="C13" s="19"/>
      <c r="D13" s="19">
        <f>Table3[[#This Row],[Gas meters
smart in
smart mode]]+Table3[[#This Row],[Gas meters
smart in
traditional mode]]</f>
        <v>0</v>
      </c>
      <c r="E13" s="19">
        <v>10778</v>
      </c>
      <c r="F13" s="19">
        <v>488142</v>
      </c>
      <c r="G13" s="19">
        <v>946</v>
      </c>
      <c r="H13" s="19"/>
      <c r="I13" s="19">
        <f>Table3[[#This Row],[Electricity 
meters
smart in
smart mode]]+Table3[[#This Row],[Electricity 
meters
smart in
traditional mode]]</f>
        <v>946</v>
      </c>
      <c r="J13" s="19">
        <v>496810</v>
      </c>
      <c r="K13" s="19">
        <v>1819499</v>
      </c>
      <c r="L13" s="19">
        <f t="shared" si="0"/>
        <v>946</v>
      </c>
      <c r="M13" s="19"/>
      <c r="N13" s="19">
        <f>Table3[[#This Row],[Gas meters
total smart meters]]+Table3[[#This Row],[Electricity meters
total smart meters]]</f>
        <v>946</v>
      </c>
      <c r="O13" s="19">
        <f t="shared" si="1"/>
        <v>507588</v>
      </c>
      <c r="P13" s="19">
        <f t="shared" si="2"/>
        <v>2307641</v>
      </c>
      <c r="Q13" s="19">
        <f t="shared" si="3"/>
        <v>2816175</v>
      </c>
      <c r="R13" s="82"/>
      <c r="S13" s="18"/>
    </row>
    <row r="14" spans="1:19" ht="17.149999999999999" customHeight="1" x14ac:dyDescent="0.35">
      <c r="A14" s="74" t="s">
        <v>86</v>
      </c>
      <c r="B14" s="95">
        <v>0</v>
      </c>
      <c r="C14" s="19"/>
      <c r="D14" s="19">
        <f>Table3[[#This Row],[Gas meters
smart in
smart mode]]+Table3[[#This Row],[Gas meters
smart in
traditional mode]]</f>
        <v>0</v>
      </c>
      <c r="E14" s="19">
        <v>10535</v>
      </c>
      <c r="F14" s="19">
        <v>482251</v>
      </c>
      <c r="G14" s="19">
        <v>3536</v>
      </c>
      <c r="H14" s="19"/>
      <c r="I14" s="19">
        <f>Table3[[#This Row],[Electricity 
meters
smart in
smart mode]]+Table3[[#This Row],[Electricity 
meters
smart in
traditional mode]]</f>
        <v>3536</v>
      </c>
      <c r="J14" s="19">
        <v>515107</v>
      </c>
      <c r="K14" s="19">
        <v>1824847</v>
      </c>
      <c r="L14" s="19">
        <f t="shared" si="0"/>
        <v>3536</v>
      </c>
      <c r="M14" s="19"/>
      <c r="N14" s="19">
        <f>Table3[[#This Row],[Gas meters
total smart meters]]+Table3[[#This Row],[Electricity meters
total smart meters]]</f>
        <v>3536</v>
      </c>
      <c r="O14" s="19">
        <f t="shared" si="1"/>
        <v>525642</v>
      </c>
      <c r="P14" s="19">
        <f t="shared" si="2"/>
        <v>2307098</v>
      </c>
      <c r="Q14" s="19">
        <f t="shared" si="3"/>
        <v>2836276</v>
      </c>
      <c r="R14" s="82" t="s">
        <v>87</v>
      </c>
      <c r="S14" s="18"/>
    </row>
    <row r="15" spans="1:19" ht="22.4" customHeight="1" x14ac:dyDescent="0.35">
      <c r="A15" s="74" t="s">
        <v>88</v>
      </c>
      <c r="B15" s="95">
        <v>0</v>
      </c>
      <c r="C15" s="19"/>
      <c r="D15" s="19">
        <f>Table3[[#This Row],[Gas meters
smart in
smart mode]]+Table3[[#This Row],[Gas meters
smart in
traditional mode]]</f>
        <v>0</v>
      </c>
      <c r="E15" s="19">
        <v>10530</v>
      </c>
      <c r="F15" s="19">
        <v>480223</v>
      </c>
      <c r="G15" s="19">
        <v>4777</v>
      </c>
      <c r="H15" s="19"/>
      <c r="I15" s="19">
        <f>Table3[[#This Row],[Electricity 
meters
smart in
smart mode]]+Table3[[#This Row],[Electricity 
meters
smart in
traditional mode]]</f>
        <v>4777</v>
      </c>
      <c r="J15" s="19">
        <v>471484</v>
      </c>
      <c r="K15" s="19">
        <v>1782186</v>
      </c>
      <c r="L15" s="19">
        <f t="shared" si="0"/>
        <v>4777</v>
      </c>
      <c r="M15" s="19"/>
      <c r="N15" s="19">
        <f>Table3[[#This Row],[Gas meters
total smart meters]]+Table3[[#This Row],[Electricity meters
total smart meters]]</f>
        <v>4777</v>
      </c>
      <c r="O15" s="19">
        <f t="shared" si="1"/>
        <v>482014</v>
      </c>
      <c r="P15" s="19">
        <f t="shared" si="2"/>
        <v>2262409</v>
      </c>
      <c r="Q15" s="19">
        <f t="shared" si="3"/>
        <v>2749200</v>
      </c>
      <c r="R15" s="82"/>
      <c r="S15" s="18"/>
    </row>
    <row r="16" spans="1:19" ht="17.149999999999999" customHeight="1" x14ac:dyDescent="0.35">
      <c r="A16" s="74" t="s">
        <v>89</v>
      </c>
      <c r="B16" s="95">
        <v>0</v>
      </c>
      <c r="C16" s="19"/>
      <c r="D16" s="19">
        <f>Table3[[#This Row],[Gas meters
smart in
smart mode]]+Table3[[#This Row],[Gas meters
smart in
traditional mode]]</f>
        <v>0</v>
      </c>
      <c r="E16" s="19">
        <v>10078</v>
      </c>
      <c r="F16" s="19">
        <v>484537</v>
      </c>
      <c r="G16" s="19">
        <v>6214</v>
      </c>
      <c r="H16" s="19"/>
      <c r="I16" s="19">
        <f>Table3[[#This Row],[Electricity 
meters
smart in
smart mode]]+Table3[[#This Row],[Electricity 
meters
smart in
traditional mode]]</f>
        <v>6214</v>
      </c>
      <c r="J16" s="19">
        <v>477395</v>
      </c>
      <c r="K16" s="19">
        <v>1763237</v>
      </c>
      <c r="L16" s="19">
        <f t="shared" si="0"/>
        <v>6214</v>
      </c>
      <c r="M16" s="19"/>
      <c r="N16" s="19">
        <f>Table3[[#This Row],[Gas meters
total smart meters]]+Table3[[#This Row],[Electricity meters
total smart meters]]</f>
        <v>6214</v>
      </c>
      <c r="O16" s="19">
        <f t="shared" si="1"/>
        <v>487473</v>
      </c>
      <c r="P16" s="19">
        <f t="shared" si="2"/>
        <v>2247774</v>
      </c>
      <c r="Q16" s="19">
        <f t="shared" si="3"/>
        <v>2741461</v>
      </c>
      <c r="R16" s="82"/>
      <c r="S16" s="18"/>
    </row>
    <row r="17" spans="1:19" s="12" customFormat="1" ht="17.149999999999999" customHeight="1" x14ac:dyDescent="0.35">
      <c r="A17" s="74" t="s">
        <v>152</v>
      </c>
      <c r="B17" s="95">
        <v>0</v>
      </c>
      <c r="C17" s="19"/>
      <c r="D17" s="19">
        <f>Table3[[#This Row],[Gas meters
smart in
smart mode]]+Table3[[#This Row],[Gas meters
smart in
traditional mode]]</f>
        <v>0</v>
      </c>
      <c r="E17" s="19">
        <v>13224</v>
      </c>
      <c r="F17" s="19">
        <v>491553</v>
      </c>
      <c r="G17" s="19">
        <v>7211</v>
      </c>
      <c r="H17" s="19"/>
      <c r="I17" s="19">
        <f>Table3[[#This Row],[Electricity 
meters
smart in
smart mode]]+Table3[[#This Row],[Electricity 
meters
smart in
traditional mode]]</f>
        <v>7211</v>
      </c>
      <c r="J17" s="19">
        <v>494900</v>
      </c>
      <c r="K17" s="19">
        <v>1712572</v>
      </c>
      <c r="L17" s="19">
        <f t="shared" si="0"/>
        <v>7211</v>
      </c>
      <c r="M17" s="19"/>
      <c r="N17" s="19">
        <f>Table3[[#This Row],[Gas meters
total smart meters]]+Table3[[#This Row],[Electricity meters
total smart meters]]</f>
        <v>7211</v>
      </c>
      <c r="O17" s="19">
        <f t="shared" si="1"/>
        <v>508124</v>
      </c>
      <c r="P17" s="19">
        <f t="shared" si="2"/>
        <v>2204125</v>
      </c>
      <c r="Q17" s="19">
        <f t="shared" si="3"/>
        <v>2719460</v>
      </c>
      <c r="R17" s="82"/>
      <c r="S17" s="18"/>
    </row>
    <row r="18" spans="1:19" s="12" customFormat="1" ht="17.149999999999999" customHeight="1" x14ac:dyDescent="0.35">
      <c r="A18" s="74" t="s">
        <v>91</v>
      </c>
      <c r="B18" s="19">
        <v>27</v>
      </c>
      <c r="C18" s="19"/>
      <c r="D18" s="19">
        <f>Table3[[#This Row],[Gas meters
smart in
smart mode]]+Table3[[#This Row],[Gas meters
smart in
traditional mode]]</f>
        <v>27</v>
      </c>
      <c r="E18" s="19">
        <v>15089</v>
      </c>
      <c r="F18" s="19">
        <v>487946</v>
      </c>
      <c r="G18" s="19">
        <v>7743</v>
      </c>
      <c r="H18" s="19"/>
      <c r="I18" s="19">
        <f>Table3[[#This Row],[Electricity 
meters
smart in
smart mode]]+Table3[[#This Row],[Electricity 
meters
smart in
traditional mode]]</f>
        <v>7743</v>
      </c>
      <c r="J18" s="19">
        <v>498719</v>
      </c>
      <c r="K18" s="19">
        <v>1709367</v>
      </c>
      <c r="L18" s="19">
        <f t="shared" si="0"/>
        <v>7770</v>
      </c>
      <c r="M18" s="19"/>
      <c r="N18" s="19">
        <f>Table3[[#This Row],[Gas meters
total smart meters]]+Table3[[#This Row],[Electricity meters
total smart meters]]</f>
        <v>7770</v>
      </c>
      <c r="O18" s="19">
        <f t="shared" si="1"/>
        <v>513808</v>
      </c>
      <c r="P18" s="19">
        <f t="shared" si="2"/>
        <v>2197313</v>
      </c>
      <c r="Q18" s="19">
        <f t="shared" si="3"/>
        <v>2718891</v>
      </c>
      <c r="R18" s="82"/>
      <c r="S18" s="18"/>
    </row>
    <row r="19" spans="1:19" s="12" customFormat="1" ht="22.4" customHeight="1" x14ac:dyDescent="0.35">
      <c r="A19" s="74" t="s">
        <v>92</v>
      </c>
      <c r="B19" s="19">
        <v>95</v>
      </c>
      <c r="C19" s="19"/>
      <c r="D19" s="19">
        <f>Table3[[#This Row],[Gas meters
smart in
smart mode]]+Table3[[#This Row],[Gas meters
smart in
traditional mode]]</f>
        <v>95</v>
      </c>
      <c r="E19" s="19">
        <v>18587</v>
      </c>
      <c r="F19" s="19">
        <v>472710</v>
      </c>
      <c r="G19" s="19">
        <v>8331</v>
      </c>
      <c r="H19" s="19"/>
      <c r="I19" s="19">
        <f>Table3[[#This Row],[Electricity 
meters
smart in
smart mode]]+Table3[[#This Row],[Electricity 
meters
smart in
traditional mode]]</f>
        <v>8331</v>
      </c>
      <c r="J19" s="19">
        <v>509224</v>
      </c>
      <c r="K19" s="19">
        <v>1696853</v>
      </c>
      <c r="L19" s="19">
        <f t="shared" si="0"/>
        <v>8426</v>
      </c>
      <c r="M19" s="19"/>
      <c r="N19" s="19">
        <f>Table3[[#This Row],[Gas meters
total smart meters]]+Table3[[#This Row],[Electricity meters
total smart meters]]</f>
        <v>8426</v>
      </c>
      <c r="O19" s="19">
        <f t="shared" si="1"/>
        <v>527811</v>
      </c>
      <c r="P19" s="19">
        <f t="shared" si="2"/>
        <v>2169563</v>
      </c>
      <c r="Q19" s="19">
        <f t="shared" si="3"/>
        <v>2705800</v>
      </c>
      <c r="R19" s="82" t="s">
        <v>93</v>
      </c>
      <c r="S19" s="18"/>
    </row>
    <row r="20" spans="1:19" s="12" customFormat="1" ht="17.149999999999999" customHeight="1" x14ac:dyDescent="0.35">
      <c r="A20" s="74" t="s">
        <v>94</v>
      </c>
      <c r="B20" s="19">
        <v>227</v>
      </c>
      <c r="C20" s="19"/>
      <c r="D20" s="19">
        <f>Table3[[#This Row],[Gas meters
smart in
smart mode]]+Table3[[#This Row],[Gas meters
smart in
traditional mode]]</f>
        <v>227</v>
      </c>
      <c r="E20" s="19">
        <v>20742</v>
      </c>
      <c r="F20" s="19">
        <v>464729</v>
      </c>
      <c r="G20" s="19">
        <v>9575</v>
      </c>
      <c r="H20" s="19"/>
      <c r="I20" s="19">
        <f>Table3[[#This Row],[Electricity 
meters
smart in
smart mode]]+Table3[[#This Row],[Electricity 
meters
smart in
traditional mode]]</f>
        <v>9575</v>
      </c>
      <c r="J20" s="19">
        <v>507897</v>
      </c>
      <c r="K20" s="19">
        <v>1709885</v>
      </c>
      <c r="L20" s="19">
        <f t="shared" si="0"/>
        <v>9802</v>
      </c>
      <c r="M20" s="19"/>
      <c r="N20" s="19">
        <f>Table3[[#This Row],[Gas meters
total smart meters]]+Table3[[#This Row],[Electricity meters
total smart meters]]</f>
        <v>9802</v>
      </c>
      <c r="O20" s="19">
        <f t="shared" si="1"/>
        <v>528639</v>
      </c>
      <c r="P20" s="19">
        <f t="shared" si="2"/>
        <v>2174614</v>
      </c>
      <c r="Q20" s="19">
        <f t="shared" si="3"/>
        <v>2713055</v>
      </c>
      <c r="R20" s="82"/>
      <c r="S20" s="18"/>
    </row>
    <row r="21" spans="1:19" s="12" customFormat="1" ht="17.149999999999999" customHeight="1" x14ac:dyDescent="0.35">
      <c r="A21" s="74" t="s">
        <v>95</v>
      </c>
      <c r="B21" s="19">
        <v>438</v>
      </c>
      <c r="C21" s="19"/>
      <c r="D21" s="19">
        <f>Table3[[#This Row],[Gas meters
smart in
smart mode]]+Table3[[#This Row],[Gas meters
smart in
traditional mode]]</f>
        <v>438</v>
      </c>
      <c r="E21" s="19">
        <v>28498</v>
      </c>
      <c r="F21" s="19">
        <v>452597</v>
      </c>
      <c r="G21" s="19">
        <v>12023</v>
      </c>
      <c r="H21" s="19"/>
      <c r="I21" s="19">
        <f>Table3[[#This Row],[Electricity 
meters
smart in
smart mode]]+Table3[[#This Row],[Electricity 
meters
smart in
traditional mode]]</f>
        <v>12023</v>
      </c>
      <c r="J21" s="19">
        <v>508808</v>
      </c>
      <c r="K21" s="19">
        <v>1672772</v>
      </c>
      <c r="L21" s="19">
        <f t="shared" si="0"/>
        <v>12461</v>
      </c>
      <c r="M21" s="19"/>
      <c r="N21" s="19">
        <f>Table3[[#This Row],[Gas meters
total smart meters]]+Table3[[#This Row],[Electricity meters
total smart meters]]</f>
        <v>12461</v>
      </c>
      <c r="O21" s="19">
        <f t="shared" si="1"/>
        <v>537306</v>
      </c>
      <c r="P21" s="19">
        <f t="shared" si="2"/>
        <v>2125369</v>
      </c>
      <c r="Q21" s="19">
        <f t="shared" si="3"/>
        <v>2675136</v>
      </c>
      <c r="R21" s="82"/>
      <c r="S21" s="18"/>
    </row>
    <row r="22" spans="1:19" s="12" customFormat="1" ht="17.149999999999999" customHeight="1" x14ac:dyDescent="0.35">
      <c r="A22" s="74" t="s">
        <v>96</v>
      </c>
      <c r="B22" s="19">
        <v>732</v>
      </c>
      <c r="C22" s="19"/>
      <c r="D22" s="19">
        <f>Table3[[#This Row],[Gas meters
smart in
smart mode]]+Table3[[#This Row],[Gas meters
smart in
traditional mode]]</f>
        <v>732</v>
      </c>
      <c r="E22" s="19">
        <v>36622</v>
      </c>
      <c r="F22" s="19">
        <v>433795</v>
      </c>
      <c r="G22" s="19">
        <v>14914</v>
      </c>
      <c r="H22" s="19"/>
      <c r="I22" s="19">
        <f>Table3[[#This Row],[Electricity 
meters
smart in
smart mode]]+Table3[[#This Row],[Electricity 
meters
smart in
traditional mode]]</f>
        <v>14914</v>
      </c>
      <c r="J22" s="19">
        <v>473677</v>
      </c>
      <c r="K22" s="19">
        <v>1662092</v>
      </c>
      <c r="L22" s="19">
        <f t="shared" si="0"/>
        <v>15646</v>
      </c>
      <c r="M22" s="19"/>
      <c r="N22" s="19">
        <f>Table3[[#This Row],[Gas meters
total smart meters]]+Table3[[#This Row],[Electricity meters
total smart meters]]</f>
        <v>15646</v>
      </c>
      <c r="O22" s="19">
        <f t="shared" ref="O22:O33" si="4">E22+J22</f>
        <v>510299</v>
      </c>
      <c r="P22" s="19">
        <f t="shared" si="2"/>
        <v>2095887</v>
      </c>
      <c r="Q22" s="19">
        <f t="shared" si="3"/>
        <v>2621832</v>
      </c>
      <c r="R22" s="82"/>
      <c r="S22" s="18"/>
    </row>
    <row r="23" spans="1:19" s="12" customFormat="1" ht="22.4" customHeight="1" x14ac:dyDescent="0.35">
      <c r="A23" s="74" t="s">
        <v>97</v>
      </c>
      <c r="B23" s="19">
        <v>928</v>
      </c>
      <c r="C23" s="19"/>
      <c r="D23" s="19">
        <f>Table3[[#This Row],[Gas meters
smart in
smart mode]]+Table3[[#This Row],[Gas meters
smart in
traditional mode]]</f>
        <v>928</v>
      </c>
      <c r="E23" s="19">
        <v>43416</v>
      </c>
      <c r="F23" s="19">
        <v>420271</v>
      </c>
      <c r="G23" s="19">
        <v>18140</v>
      </c>
      <c r="H23" s="19"/>
      <c r="I23" s="19">
        <f>Table3[[#This Row],[Electricity 
meters
smart in
smart mode]]+Table3[[#This Row],[Electricity 
meters
smart in
traditional mode]]</f>
        <v>18140</v>
      </c>
      <c r="J23" s="19">
        <v>506830</v>
      </c>
      <c r="K23" s="19">
        <v>1630752</v>
      </c>
      <c r="L23" s="19">
        <f t="shared" si="0"/>
        <v>19068</v>
      </c>
      <c r="M23" s="19"/>
      <c r="N23" s="19">
        <f>Table3[[#This Row],[Gas meters
total smart meters]]+Table3[[#This Row],[Electricity meters
total smart meters]]</f>
        <v>19068</v>
      </c>
      <c r="O23" s="19">
        <f t="shared" si="4"/>
        <v>550246</v>
      </c>
      <c r="P23" s="19">
        <f t="shared" ref="P23:P33" si="5">F23+K23</f>
        <v>2051023</v>
      </c>
      <c r="Q23" s="19">
        <f t="shared" si="3"/>
        <v>2620337</v>
      </c>
      <c r="R23" s="82" t="s">
        <v>98</v>
      </c>
      <c r="S23" s="18"/>
    </row>
    <row r="24" spans="1:19" s="12" customFormat="1" ht="17.149999999999999" customHeight="1" x14ac:dyDescent="0.35">
      <c r="A24" s="74" t="s">
        <v>99</v>
      </c>
      <c r="B24" s="19">
        <v>1134</v>
      </c>
      <c r="C24" s="19"/>
      <c r="D24" s="19">
        <f>Table3[[#This Row],[Gas meters
smart in
smart mode]]+Table3[[#This Row],[Gas meters
smart in
traditional mode]]</f>
        <v>1134</v>
      </c>
      <c r="E24" s="19">
        <v>47130</v>
      </c>
      <c r="F24" s="19">
        <v>420117</v>
      </c>
      <c r="G24" s="19">
        <v>22466</v>
      </c>
      <c r="H24" s="19"/>
      <c r="I24" s="19">
        <f>Table3[[#This Row],[Electricity 
meters
smart in
smart mode]]+Table3[[#This Row],[Electricity 
meters
smart in
traditional mode]]</f>
        <v>22466</v>
      </c>
      <c r="J24" s="19">
        <v>506304</v>
      </c>
      <c r="K24" s="19">
        <v>1659163</v>
      </c>
      <c r="L24" s="19">
        <f t="shared" si="0"/>
        <v>23600</v>
      </c>
      <c r="M24" s="19"/>
      <c r="N24" s="19">
        <f>Table3[[#This Row],[Gas meters
total smart meters]]+Table3[[#This Row],[Electricity meters
total smart meters]]</f>
        <v>23600</v>
      </c>
      <c r="O24" s="19">
        <f t="shared" si="4"/>
        <v>553434</v>
      </c>
      <c r="P24" s="19">
        <f t="shared" si="5"/>
        <v>2079280</v>
      </c>
      <c r="Q24" s="19">
        <f t="shared" si="3"/>
        <v>2656314</v>
      </c>
      <c r="R24" s="82" t="s">
        <v>100</v>
      </c>
      <c r="S24" s="18"/>
    </row>
    <row r="25" spans="1:19" s="13" customFormat="1" ht="17.149999999999999" customHeight="1" x14ac:dyDescent="0.35">
      <c r="A25" s="74" t="s">
        <v>101</v>
      </c>
      <c r="B25" s="19">
        <v>1370</v>
      </c>
      <c r="C25" s="19"/>
      <c r="D25" s="19">
        <f>Table3[[#This Row],[Gas meters
smart in
smart mode]]+Table3[[#This Row],[Gas meters
smart in
traditional mode]]</f>
        <v>1370</v>
      </c>
      <c r="E25" s="19">
        <v>46537</v>
      </c>
      <c r="F25" s="19">
        <v>417299</v>
      </c>
      <c r="G25" s="19">
        <v>27373</v>
      </c>
      <c r="H25" s="19"/>
      <c r="I25" s="19">
        <f>Table3[[#This Row],[Electricity 
meters
smart in
smart mode]]+Table3[[#This Row],[Electricity 
meters
smart in
traditional mode]]</f>
        <v>27373</v>
      </c>
      <c r="J25" s="19">
        <v>488088</v>
      </c>
      <c r="K25" s="19">
        <v>1605549</v>
      </c>
      <c r="L25" s="19">
        <f t="shared" si="0"/>
        <v>28743</v>
      </c>
      <c r="M25" s="19"/>
      <c r="N25" s="19">
        <f>Table3[[#This Row],[Gas meters
total smart meters]]+Table3[[#This Row],[Electricity meters
total smart meters]]</f>
        <v>28743</v>
      </c>
      <c r="O25" s="19">
        <f t="shared" si="4"/>
        <v>534625</v>
      </c>
      <c r="P25" s="19">
        <f t="shared" si="5"/>
        <v>2022848</v>
      </c>
      <c r="Q25" s="19">
        <f t="shared" si="3"/>
        <v>2586216</v>
      </c>
      <c r="R25" s="82"/>
      <c r="S25" s="18"/>
    </row>
    <row r="26" spans="1:19" s="13" customFormat="1" ht="17.149999999999999" customHeight="1" x14ac:dyDescent="0.35">
      <c r="A26" s="74" t="s">
        <v>102</v>
      </c>
      <c r="B26" s="19">
        <v>1545</v>
      </c>
      <c r="C26" s="19"/>
      <c r="D26" s="19">
        <f>Table3[[#This Row],[Gas meters
smart in
smart mode]]+Table3[[#This Row],[Gas meters
smart in
traditional mode]]</f>
        <v>1545</v>
      </c>
      <c r="E26" s="19">
        <v>50314</v>
      </c>
      <c r="F26" s="19">
        <v>406541</v>
      </c>
      <c r="G26" s="19">
        <v>32252</v>
      </c>
      <c r="H26" s="19"/>
      <c r="I26" s="19">
        <f>Table3[[#This Row],[Electricity 
meters
smart in
smart mode]]+Table3[[#This Row],[Electricity 
meters
smart in
traditional mode]]</f>
        <v>32252</v>
      </c>
      <c r="J26" s="19">
        <v>498756</v>
      </c>
      <c r="K26" s="19">
        <v>1589466</v>
      </c>
      <c r="L26" s="19">
        <f t="shared" si="0"/>
        <v>33797</v>
      </c>
      <c r="M26" s="19"/>
      <c r="N26" s="19">
        <f>Table3[[#This Row],[Gas meters
total smart meters]]+Table3[[#This Row],[Electricity meters
total smart meters]]</f>
        <v>33797</v>
      </c>
      <c r="O26" s="19">
        <f t="shared" si="4"/>
        <v>549070</v>
      </c>
      <c r="P26" s="19">
        <f t="shared" si="5"/>
        <v>1996007</v>
      </c>
      <c r="Q26" s="19">
        <f t="shared" si="3"/>
        <v>2578874</v>
      </c>
      <c r="R26" s="82" t="s">
        <v>103</v>
      </c>
      <c r="S26" s="18"/>
    </row>
    <row r="27" spans="1:19" s="13" customFormat="1" ht="22.4" customHeight="1" x14ac:dyDescent="0.35">
      <c r="A27" s="74" t="s">
        <v>104</v>
      </c>
      <c r="B27" s="19">
        <v>1768</v>
      </c>
      <c r="C27" s="19"/>
      <c r="D27" s="19">
        <f>Table3[[#This Row],[Gas meters
smart in
smart mode]]+Table3[[#This Row],[Gas meters
smart in
traditional mode]]</f>
        <v>1768</v>
      </c>
      <c r="E27" s="19">
        <v>54295</v>
      </c>
      <c r="F27" s="18">
        <v>397035</v>
      </c>
      <c r="G27" s="19">
        <v>36672</v>
      </c>
      <c r="H27" s="19"/>
      <c r="I27" s="19">
        <f>Table3[[#This Row],[Electricity 
meters
smart in
smart mode]]+Table3[[#This Row],[Electricity 
meters
smart in
traditional mode]]</f>
        <v>36672</v>
      </c>
      <c r="J27" s="18">
        <v>497092</v>
      </c>
      <c r="K27" s="19">
        <v>1549754</v>
      </c>
      <c r="L27" s="19">
        <f t="shared" si="0"/>
        <v>38440</v>
      </c>
      <c r="M27" s="19"/>
      <c r="N27" s="19">
        <f>Table3[[#This Row],[Gas meters
total smart meters]]+Table3[[#This Row],[Electricity meters
total smart meters]]</f>
        <v>38440</v>
      </c>
      <c r="O27" s="19">
        <f t="shared" si="4"/>
        <v>551387</v>
      </c>
      <c r="P27" s="19">
        <f t="shared" si="5"/>
        <v>1946789</v>
      </c>
      <c r="Q27" s="19">
        <f t="shared" si="3"/>
        <v>2536616</v>
      </c>
      <c r="R27" s="82"/>
      <c r="S27" s="18"/>
    </row>
    <row r="28" spans="1:19" s="13" customFormat="1" ht="17.149999999999999" customHeight="1" x14ac:dyDescent="0.35">
      <c r="A28" s="74" t="s">
        <v>105</v>
      </c>
      <c r="B28" s="19">
        <v>2021</v>
      </c>
      <c r="C28" s="19"/>
      <c r="D28" s="19">
        <f>Table3[[#This Row],[Gas meters
smart in
smart mode]]+Table3[[#This Row],[Gas meters
smart in
traditional mode]]</f>
        <v>2021</v>
      </c>
      <c r="E28" s="19">
        <v>53702</v>
      </c>
      <c r="F28" s="19">
        <v>382946</v>
      </c>
      <c r="G28" s="19">
        <v>40271</v>
      </c>
      <c r="H28" s="19"/>
      <c r="I28" s="19">
        <f>Table3[[#This Row],[Electricity 
meters
smart in
smart mode]]+Table3[[#This Row],[Electricity 
meters
smart in
traditional mode]]</f>
        <v>40271</v>
      </c>
      <c r="J28" s="19">
        <v>498456</v>
      </c>
      <c r="K28" s="19">
        <v>1527968</v>
      </c>
      <c r="L28" s="19">
        <f t="shared" si="0"/>
        <v>42292</v>
      </c>
      <c r="M28" s="19"/>
      <c r="N28" s="19">
        <f>Table3[[#This Row],[Gas meters
total smart meters]]+Table3[[#This Row],[Electricity meters
total smart meters]]</f>
        <v>42292</v>
      </c>
      <c r="O28" s="19">
        <f t="shared" si="4"/>
        <v>552158</v>
      </c>
      <c r="P28" s="19">
        <f t="shared" si="5"/>
        <v>1910914</v>
      </c>
      <c r="Q28" s="19">
        <f t="shared" si="3"/>
        <v>2505364</v>
      </c>
      <c r="R28" s="82"/>
      <c r="S28" s="18"/>
    </row>
    <row r="29" spans="1:19" s="13" customFormat="1" ht="17.149999999999999" customHeight="1" x14ac:dyDescent="0.35">
      <c r="A29" s="74" t="s">
        <v>106</v>
      </c>
      <c r="B29" s="19">
        <v>2096</v>
      </c>
      <c r="C29" s="19"/>
      <c r="D29" s="19">
        <f>Table3[[#This Row],[Gas meters
smart in
smart mode]]+Table3[[#This Row],[Gas meters
smart in
traditional mode]]</f>
        <v>2096</v>
      </c>
      <c r="E29" s="19">
        <v>52906</v>
      </c>
      <c r="F29" s="19">
        <v>375435</v>
      </c>
      <c r="G29" s="19">
        <v>43888</v>
      </c>
      <c r="H29" s="19"/>
      <c r="I29" s="19">
        <f>Table3[[#This Row],[Electricity 
meters
smart in
smart mode]]+Table3[[#This Row],[Electricity 
meters
smart in
traditional mode]]</f>
        <v>43888</v>
      </c>
      <c r="J29" s="19">
        <v>500089</v>
      </c>
      <c r="K29" s="19">
        <v>1486995</v>
      </c>
      <c r="L29" s="19">
        <f t="shared" si="0"/>
        <v>45984</v>
      </c>
      <c r="M29" s="19"/>
      <c r="N29" s="19">
        <f>Table3[[#This Row],[Gas meters
total smart meters]]+Table3[[#This Row],[Electricity meters
total smart meters]]</f>
        <v>45984</v>
      </c>
      <c r="O29" s="19">
        <f t="shared" si="4"/>
        <v>552995</v>
      </c>
      <c r="P29" s="19">
        <f t="shared" si="5"/>
        <v>1862430</v>
      </c>
      <c r="Q29" s="19">
        <f t="shared" si="3"/>
        <v>2461409</v>
      </c>
      <c r="R29" s="82"/>
      <c r="S29" s="18"/>
    </row>
    <row r="30" spans="1:19" s="13" customFormat="1" ht="17.149999999999999" customHeight="1" x14ac:dyDescent="0.35">
      <c r="A30" s="74" t="s">
        <v>107</v>
      </c>
      <c r="B30" s="19">
        <v>2334</v>
      </c>
      <c r="C30" s="19"/>
      <c r="D30" s="19">
        <f>Table3[[#This Row],[Gas meters
smart in
smart mode]]+Table3[[#This Row],[Gas meters
smart in
traditional mode]]</f>
        <v>2334</v>
      </c>
      <c r="E30" s="19">
        <v>59889</v>
      </c>
      <c r="F30" s="19">
        <v>353981</v>
      </c>
      <c r="G30" s="19">
        <v>49546</v>
      </c>
      <c r="H30" s="19"/>
      <c r="I30" s="19">
        <f>Table3[[#This Row],[Electricity 
meters
smart in
smart mode]]+Table3[[#This Row],[Electricity 
meters
smart in
traditional mode]]</f>
        <v>49546</v>
      </c>
      <c r="J30" s="19">
        <v>525219</v>
      </c>
      <c r="K30" s="19">
        <v>1422472</v>
      </c>
      <c r="L30" s="19">
        <f t="shared" si="0"/>
        <v>51880</v>
      </c>
      <c r="M30" s="19"/>
      <c r="N30" s="19">
        <f>Table3[[#This Row],[Gas meters
total smart meters]]+Table3[[#This Row],[Electricity meters
total smart meters]]</f>
        <v>51880</v>
      </c>
      <c r="O30" s="19">
        <f t="shared" si="4"/>
        <v>585108</v>
      </c>
      <c r="P30" s="19">
        <f t="shared" si="5"/>
        <v>1776453</v>
      </c>
      <c r="Q30" s="19">
        <f t="shared" si="3"/>
        <v>2413441</v>
      </c>
      <c r="R30" s="82" t="s">
        <v>108</v>
      </c>
      <c r="S30" s="18"/>
    </row>
    <row r="31" spans="1:19" s="13" customFormat="1" ht="22.4" customHeight="1" x14ac:dyDescent="0.35">
      <c r="A31" s="74" t="s">
        <v>109</v>
      </c>
      <c r="B31" s="19">
        <v>2433</v>
      </c>
      <c r="C31" s="19"/>
      <c r="D31" s="19">
        <f>Table3[[#This Row],[Gas meters
smart in
smart mode]]+Table3[[#This Row],[Gas meters
smart in
traditional mode]]</f>
        <v>2433</v>
      </c>
      <c r="E31" s="19">
        <v>60193</v>
      </c>
      <c r="F31" s="19">
        <v>347030</v>
      </c>
      <c r="G31" s="19">
        <v>53546</v>
      </c>
      <c r="H31" s="19"/>
      <c r="I31" s="19">
        <f>Table3[[#This Row],[Electricity 
meters
smart in
smart mode]]+Table3[[#This Row],[Electricity 
meters
smart in
traditional mode]]</f>
        <v>53546</v>
      </c>
      <c r="J31" s="19">
        <v>513501</v>
      </c>
      <c r="K31" s="19">
        <v>1412164</v>
      </c>
      <c r="L31" s="19">
        <f t="shared" si="0"/>
        <v>55979</v>
      </c>
      <c r="M31" s="19"/>
      <c r="N31" s="19">
        <f>Table3[[#This Row],[Gas meters
total smart meters]]+Table3[[#This Row],[Electricity meters
total smart meters]]</f>
        <v>55979</v>
      </c>
      <c r="O31" s="19">
        <f t="shared" si="4"/>
        <v>573694</v>
      </c>
      <c r="P31" s="19">
        <f t="shared" si="5"/>
        <v>1759194</v>
      </c>
      <c r="Q31" s="19">
        <f t="shared" si="3"/>
        <v>2388867</v>
      </c>
      <c r="R31" s="82" t="s">
        <v>110</v>
      </c>
      <c r="S31" s="18"/>
    </row>
    <row r="32" spans="1:19" s="13" customFormat="1" ht="17.149999999999999" customHeight="1" x14ac:dyDescent="0.35">
      <c r="A32" s="74" t="s">
        <v>111</v>
      </c>
      <c r="B32" s="19">
        <v>2896</v>
      </c>
      <c r="C32" s="19"/>
      <c r="D32" s="19">
        <f>Table3[[#This Row],[Gas meters
smart in
smart mode]]+Table3[[#This Row],[Gas meters
smart in
traditional mode]]</f>
        <v>2896</v>
      </c>
      <c r="E32" s="19">
        <v>66109</v>
      </c>
      <c r="F32" s="19">
        <v>333247</v>
      </c>
      <c r="G32" s="19">
        <v>57776</v>
      </c>
      <c r="H32" s="19"/>
      <c r="I32" s="19">
        <f>Table3[[#This Row],[Electricity 
meters
smart in
smart mode]]+Table3[[#This Row],[Electricity 
meters
smart in
traditional mode]]</f>
        <v>57776</v>
      </c>
      <c r="J32" s="19">
        <v>523349</v>
      </c>
      <c r="K32" s="19">
        <v>1393434</v>
      </c>
      <c r="L32" s="19">
        <f t="shared" si="0"/>
        <v>60672</v>
      </c>
      <c r="M32" s="19"/>
      <c r="N32" s="19">
        <f>Table3[[#This Row],[Gas meters
total smart meters]]+Table3[[#This Row],[Electricity meters
total smart meters]]</f>
        <v>60672</v>
      </c>
      <c r="O32" s="19">
        <f t="shared" si="4"/>
        <v>589458</v>
      </c>
      <c r="P32" s="19">
        <f t="shared" si="5"/>
        <v>1726681</v>
      </c>
      <c r="Q32" s="19">
        <f t="shared" si="3"/>
        <v>2376811</v>
      </c>
      <c r="R32" s="82"/>
      <c r="S32" s="18"/>
    </row>
    <row r="33" spans="1:19" s="13" customFormat="1" ht="17.149999999999999" customHeight="1" x14ac:dyDescent="0.35">
      <c r="A33" s="74" t="s">
        <v>112</v>
      </c>
      <c r="B33" s="19">
        <v>3128</v>
      </c>
      <c r="C33" s="19"/>
      <c r="D33" s="19">
        <f>Table3[[#This Row],[Gas meters
smart in
smart mode]]+Table3[[#This Row],[Gas meters
smart in
traditional mode]]</f>
        <v>3128</v>
      </c>
      <c r="E33" s="19">
        <v>69824</v>
      </c>
      <c r="F33" s="19">
        <v>326669</v>
      </c>
      <c r="G33" s="19">
        <v>60176</v>
      </c>
      <c r="H33" s="19"/>
      <c r="I33" s="19">
        <f>Table3[[#This Row],[Electricity 
meters
smart in
smart mode]]+Table3[[#This Row],[Electricity 
meters
smart in
traditional mode]]</f>
        <v>60176</v>
      </c>
      <c r="J33" s="19">
        <v>536289</v>
      </c>
      <c r="K33" s="19">
        <v>1368392</v>
      </c>
      <c r="L33" s="19">
        <f t="shared" si="0"/>
        <v>63304</v>
      </c>
      <c r="M33" s="19"/>
      <c r="N33" s="19">
        <f>Table3[[#This Row],[Gas meters
total smart meters]]+Table3[[#This Row],[Electricity meters
total smart meters]]</f>
        <v>63304</v>
      </c>
      <c r="O33" s="19">
        <f t="shared" si="4"/>
        <v>606113</v>
      </c>
      <c r="P33" s="19">
        <f t="shared" si="5"/>
        <v>1695061</v>
      </c>
      <c r="Q33" s="19">
        <f t="shared" si="3"/>
        <v>2364478</v>
      </c>
      <c r="R33" s="82"/>
      <c r="S33" s="18"/>
    </row>
    <row r="34" spans="1:19" s="13" customFormat="1" ht="17.149999999999999" customHeight="1" x14ac:dyDescent="0.35">
      <c r="A34" s="74" t="s">
        <v>113</v>
      </c>
      <c r="B34" s="19">
        <v>3497</v>
      </c>
      <c r="C34" s="19">
        <v>1633</v>
      </c>
      <c r="D34" s="19">
        <f>Table3[[#This Row],[Gas meters
smart in
smart mode]]+Table3[[#This Row],[Gas meters
smart in
traditional mode]]</f>
        <v>5130</v>
      </c>
      <c r="E34" s="19">
        <v>75817</v>
      </c>
      <c r="F34" s="19">
        <v>319930</v>
      </c>
      <c r="G34" s="19">
        <v>63993</v>
      </c>
      <c r="H34" s="19">
        <v>9826</v>
      </c>
      <c r="I34" s="19">
        <f>Table3[[#This Row],[Electricity 
meters
smart in
smart mode]]+Table3[[#This Row],[Electricity 
meters
smart in
traditional mode]]</f>
        <v>73819</v>
      </c>
      <c r="J34" s="19">
        <v>535317</v>
      </c>
      <c r="K34" s="19">
        <v>1353378</v>
      </c>
      <c r="L34" s="19">
        <f t="shared" ref="L34:L45" si="6">B34+G34</f>
        <v>67490</v>
      </c>
      <c r="M34" s="19">
        <f t="shared" ref="M34:M45" si="7">C34+H34</f>
        <v>11459</v>
      </c>
      <c r="N34" s="19">
        <f>Table3[[#This Row],[Gas meters
total smart meters]]+Table3[[#This Row],[Electricity meters
total smart meters]]</f>
        <v>78949</v>
      </c>
      <c r="O34" s="19">
        <f t="shared" ref="O34:O39" si="8">E34+J34</f>
        <v>611134</v>
      </c>
      <c r="P34" s="19">
        <f t="shared" ref="P34:P39" si="9">F34+K34</f>
        <v>1673308</v>
      </c>
      <c r="Q34" s="19">
        <f t="shared" si="3"/>
        <v>2363391</v>
      </c>
      <c r="R34" s="82" t="s">
        <v>114</v>
      </c>
      <c r="S34" s="121"/>
    </row>
    <row r="35" spans="1:19" s="13" customFormat="1" ht="22.4" customHeight="1" x14ac:dyDescent="0.35">
      <c r="A35" s="74" t="s">
        <v>115</v>
      </c>
      <c r="B35" s="19">
        <v>3784</v>
      </c>
      <c r="C35" s="19">
        <v>2007</v>
      </c>
      <c r="D35" s="19">
        <f>Table3[[#This Row],[Gas meters
smart in
smart mode]]+Table3[[#This Row],[Gas meters
smart in
traditional mode]]</f>
        <v>5791</v>
      </c>
      <c r="E35" s="19">
        <v>81648</v>
      </c>
      <c r="F35" s="19">
        <v>323017</v>
      </c>
      <c r="G35" s="19">
        <v>65535</v>
      </c>
      <c r="H35" s="19">
        <v>12272</v>
      </c>
      <c r="I35" s="19">
        <f>Table3[[#This Row],[Electricity 
meters
smart in
smart mode]]+Table3[[#This Row],[Electricity 
meters
smart in
traditional mode]]</f>
        <v>77807</v>
      </c>
      <c r="J35" s="19">
        <v>561632</v>
      </c>
      <c r="K35" s="19">
        <v>1314367</v>
      </c>
      <c r="L35" s="19">
        <f t="shared" si="6"/>
        <v>69319</v>
      </c>
      <c r="M35" s="19">
        <f t="shared" si="7"/>
        <v>14279</v>
      </c>
      <c r="N35" s="19">
        <f>Table3[[#This Row],[Gas meters
total smart meters]]+Table3[[#This Row],[Electricity meters
total smart meters]]</f>
        <v>83598</v>
      </c>
      <c r="O35" s="19">
        <f t="shared" si="8"/>
        <v>643280</v>
      </c>
      <c r="P35" s="19">
        <f t="shared" si="9"/>
        <v>1637384</v>
      </c>
      <c r="Q35" s="19">
        <f t="shared" si="3"/>
        <v>2364262</v>
      </c>
      <c r="R35" s="82" t="s">
        <v>116</v>
      </c>
      <c r="S35" s="121"/>
    </row>
    <row r="36" spans="1:19" s="13" customFormat="1" ht="17.149999999999999" customHeight="1" x14ac:dyDescent="0.35">
      <c r="A36" s="74" t="s">
        <v>117</v>
      </c>
      <c r="B36" s="19">
        <v>3763</v>
      </c>
      <c r="C36" s="19">
        <v>1810</v>
      </c>
      <c r="D36" s="19">
        <f>Table3[[#This Row],[Gas meters
smart in
smart mode]]+Table3[[#This Row],[Gas meters
smart in
traditional mode]]</f>
        <v>5573</v>
      </c>
      <c r="E36" s="19">
        <v>89184</v>
      </c>
      <c r="F36" s="19">
        <v>314220</v>
      </c>
      <c r="G36" s="19">
        <v>69195</v>
      </c>
      <c r="H36" s="19">
        <v>14126</v>
      </c>
      <c r="I36" s="19">
        <f>Table3[[#This Row],[Electricity 
meters
smart in
smart mode]]+Table3[[#This Row],[Electricity 
meters
smart in
traditional mode]]</f>
        <v>83321</v>
      </c>
      <c r="J36" s="19">
        <v>591893</v>
      </c>
      <c r="K36" s="19">
        <v>1209404</v>
      </c>
      <c r="L36" s="19">
        <f t="shared" si="6"/>
        <v>72958</v>
      </c>
      <c r="M36" s="19">
        <f t="shared" si="7"/>
        <v>15936</v>
      </c>
      <c r="N36" s="19">
        <f>Table3[[#This Row],[Gas meters
total smart meters]]+Table3[[#This Row],[Electricity meters
total smart meters]]</f>
        <v>88894</v>
      </c>
      <c r="O36" s="19">
        <f t="shared" si="8"/>
        <v>681077</v>
      </c>
      <c r="P36" s="19">
        <f t="shared" si="9"/>
        <v>1523624</v>
      </c>
      <c r="Q36" s="19">
        <f t="shared" si="3"/>
        <v>2293595</v>
      </c>
      <c r="R36" s="82"/>
      <c r="S36" s="121"/>
    </row>
    <row r="37" spans="1:19" s="13" customFormat="1" ht="17.149999999999999" customHeight="1" x14ac:dyDescent="0.35">
      <c r="A37" s="74" t="s">
        <v>118</v>
      </c>
      <c r="B37" s="19">
        <v>4129</v>
      </c>
      <c r="C37" s="19">
        <v>2008</v>
      </c>
      <c r="D37" s="19">
        <f>Table3[[#This Row],[Gas meters
smart in
smart mode]]+Table3[[#This Row],[Gas meters
smart in
traditional mode]]</f>
        <v>6137</v>
      </c>
      <c r="E37" s="19">
        <v>90161</v>
      </c>
      <c r="F37" s="19">
        <v>297932</v>
      </c>
      <c r="G37" s="19">
        <v>76497</v>
      </c>
      <c r="H37" s="19">
        <v>15739</v>
      </c>
      <c r="I37" s="19">
        <f>Table3[[#This Row],[Electricity 
meters
smart in
smart mode]]+Table3[[#This Row],[Electricity 
meters
smart in
traditional mode]]</f>
        <v>92236</v>
      </c>
      <c r="J37" s="19">
        <v>577962</v>
      </c>
      <c r="K37" s="19">
        <v>1225915</v>
      </c>
      <c r="L37" s="19">
        <f t="shared" si="6"/>
        <v>80626</v>
      </c>
      <c r="M37" s="19">
        <f t="shared" si="7"/>
        <v>17747</v>
      </c>
      <c r="N37" s="19">
        <f>Table3[[#This Row],[Gas meters
total smart meters]]+Table3[[#This Row],[Electricity meters
total smart meters]]</f>
        <v>98373</v>
      </c>
      <c r="O37" s="19">
        <f t="shared" si="8"/>
        <v>668123</v>
      </c>
      <c r="P37" s="19">
        <f t="shared" si="9"/>
        <v>1523847</v>
      </c>
      <c r="Q37" s="19">
        <f t="shared" si="3"/>
        <v>2290343</v>
      </c>
      <c r="R37" s="82"/>
      <c r="S37" s="121"/>
    </row>
    <row r="38" spans="1:19" s="13" customFormat="1" ht="17.149999999999999" customHeight="1" x14ac:dyDescent="0.35">
      <c r="A38" s="74" t="s">
        <v>119</v>
      </c>
      <c r="B38" s="19">
        <v>5580</v>
      </c>
      <c r="C38" s="19">
        <v>2117</v>
      </c>
      <c r="D38" s="19">
        <f>Table3[[#This Row],[Gas meters
smart in
smart mode]]+Table3[[#This Row],[Gas meters
smart in
traditional mode]]</f>
        <v>7697</v>
      </c>
      <c r="E38" s="19">
        <v>152019</v>
      </c>
      <c r="F38" s="19">
        <v>309391</v>
      </c>
      <c r="G38" s="19">
        <v>93322</v>
      </c>
      <c r="H38" s="19">
        <v>14780</v>
      </c>
      <c r="I38" s="19">
        <f>Table3[[#This Row],[Electricity 
meters
smart in
smart mode]]+Table3[[#This Row],[Electricity 
meters
smart in
traditional mode]]</f>
        <v>108102</v>
      </c>
      <c r="J38" s="19">
        <v>729227</v>
      </c>
      <c r="K38" s="19">
        <v>1317617</v>
      </c>
      <c r="L38" s="19">
        <f t="shared" si="6"/>
        <v>98902</v>
      </c>
      <c r="M38" s="19">
        <f t="shared" si="7"/>
        <v>16897</v>
      </c>
      <c r="N38" s="19">
        <f>Table3[[#This Row],[Gas meters
total smart meters]]+Table3[[#This Row],[Electricity meters
total smart meters]]</f>
        <v>115799</v>
      </c>
      <c r="O38" s="19">
        <f t="shared" si="8"/>
        <v>881246</v>
      </c>
      <c r="P38" s="19">
        <f t="shared" si="9"/>
        <v>1627008</v>
      </c>
      <c r="Q38" s="19">
        <f t="shared" si="3"/>
        <v>2624053</v>
      </c>
      <c r="R38" s="82" t="s">
        <v>120</v>
      </c>
      <c r="S38" s="121"/>
    </row>
    <row r="39" spans="1:19" s="13" customFormat="1" ht="22.4" customHeight="1" x14ac:dyDescent="0.35">
      <c r="A39" s="74" t="s">
        <v>121</v>
      </c>
      <c r="B39" s="19">
        <v>5943</v>
      </c>
      <c r="C39" s="19">
        <v>2406</v>
      </c>
      <c r="D39" s="19">
        <f>Table3[[#This Row],[Gas meters
smart in
smart mode]]+Table3[[#This Row],[Gas meters
smart in
traditional mode]]</f>
        <v>8349</v>
      </c>
      <c r="E39" s="19">
        <v>157097</v>
      </c>
      <c r="F39" s="19">
        <v>307063</v>
      </c>
      <c r="G39" s="19">
        <v>100622</v>
      </c>
      <c r="H39" s="19">
        <v>16789</v>
      </c>
      <c r="I39" s="19">
        <f>Table3[[#This Row],[Electricity 
meters
smart in
smart mode]]+Table3[[#This Row],[Electricity 
meters
smart in
traditional mode]]</f>
        <v>117411</v>
      </c>
      <c r="J39" s="19">
        <v>732960</v>
      </c>
      <c r="K39" s="19">
        <v>1291950</v>
      </c>
      <c r="L39" s="19">
        <f t="shared" si="6"/>
        <v>106565</v>
      </c>
      <c r="M39" s="19">
        <f t="shared" si="7"/>
        <v>19195</v>
      </c>
      <c r="N39" s="19">
        <f>Table3[[#This Row],[Gas meters
total smart meters]]+Table3[[#This Row],[Electricity meters
total smart meters]]</f>
        <v>125760</v>
      </c>
      <c r="O39" s="19">
        <f t="shared" si="8"/>
        <v>890057</v>
      </c>
      <c r="P39" s="19">
        <f t="shared" si="9"/>
        <v>1599013</v>
      </c>
      <c r="Q39" s="19">
        <f t="shared" si="3"/>
        <v>2614830</v>
      </c>
      <c r="R39" s="82"/>
      <c r="S39" s="121"/>
    </row>
    <row r="40" spans="1:19" s="13" customFormat="1" ht="17.149999999999999" customHeight="1" x14ac:dyDescent="0.35">
      <c r="A40" s="74" t="s">
        <v>123</v>
      </c>
      <c r="B40" s="19">
        <v>5801</v>
      </c>
      <c r="C40" s="19">
        <v>2428</v>
      </c>
      <c r="D40" s="19">
        <f>Table3[[#This Row],[Gas meters
smart in
smart mode]]+Table3[[#This Row],[Gas meters
smart in
traditional mode]]</f>
        <v>8229</v>
      </c>
      <c r="E40" s="19">
        <v>162641</v>
      </c>
      <c r="F40" s="19">
        <v>308953</v>
      </c>
      <c r="G40" s="19">
        <v>104910</v>
      </c>
      <c r="H40" s="19">
        <v>16803</v>
      </c>
      <c r="I40" s="19">
        <f>Table3[[#This Row],[Electricity 
meters
smart in
smart mode]]+Table3[[#This Row],[Electricity 
meters
smart in
traditional mode]]</f>
        <v>121713</v>
      </c>
      <c r="J40" s="19">
        <v>727130</v>
      </c>
      <c r="K40" s="19">
        <v>1283570</v>
      </c>
      <c r="L40" s="19">
        <f t="shared" si="6"/>
        <v>110711</v>
      </c>
      <c r="M40" s="19">
        <f t="shared" si="7"/>
        <v>19231</v>
      </c>
      <c r="N40" s="19">
        <f>Table3[[#This Row],[Gas meters
total smart meters]]+Table3[[#This Row],[Electricity meters
total smart meters]]</f>
        <v>129942</v>
      </c>
      <c r="O40" s="19">
        <f t="shared" ref="O40:P45" si="10">E40+J40</f>
        <v>889771</v>
      </c>
      <c r="P40" s="19">
        <f t="shared" si="10"/>
        <v>1592523</v>
      </c>
      <c r="Q40" s="19">
        <f t="shared" si="3"/>
        <v>2612236</v>
      </c>
      <c r="R40" s="82"/>
      <c r="S40" s="121"/>
    </row>
    <row r="41" spans="1:19" s="13" customFormat="1" ht="17.149999999999999" customHeight="1" x14ac:dyDescent="0.35">
      <c r="A41" s="74" t="s">
        <v>124</v>
      </c>
      <c r="B41" s="19">
        <v>6189</v>
      </c>
      <c r="C41" s="19">
        <v>3820</v>
      </c>
      <c r="D41" s="19">
        <f>Table3[[#This Row],[Gas meters
smart in
smart mode]]+Table3[[#This Row],[Gas meters
smart in
traditional mode]]</f>
        <v>10009</v>
      </c>
      <c r="E41" s="19">
        <v>159450</v>
      </c>
      <c r="F41" s="19">
        <v>305917</v>
      </c>
      <c r="G41" s="19">
        <v>114664</v>
      </c>
      <c r="H41" s="19">
        <v>21167</v>
      </c>
      <c r="I41" s="19">
        <f>Table3[[#This Row],[Electricity 
meters
smart in
smart mode]]+Table3[[#This Row],[Electricity 
meters
smart in
traditional mode]]</f>
        <v>135831</v>
      </c>
      <c r="J41" s="19">
        <v>720357</v>
      </c>
      <c r="K41" s="19">
        <v>1257819</v>
      </c>
      <c r="L41" s="19">
        <f t="shared" si="6"/>
        <v>120853</v>
      </c>
      <c r="M41" s="19">
        <f t="shared" si="7"/>
        <v>24987</v>
      </c>
      <c r="N41" s="19">
        <f>Table3[[#This Row],[Gas meters
total smart meters]]+Table3[[#This Row],[Electricity meters
total smart meters]]</f>
        <v>145840</v>
      </c>
      <c r="O41" s="19">
        <f t="shared" si="10"/>
        <v>879807</v>
      </c>
      <c r="P41" s="19">
        <f t="shared" si="10"/>
        <v>1563736</v>
      </c>
      <c r="Q41" s="19">
        <f t="shared" si="3"/>
        <v>2589383</v>
      </c>
      <c r="R41" s="82"/>
      <c r="S41" s="121"/>
    </row>
    <row r="42" spans="1:19" s="13" customFormat="1" ht="17.149999999999999" customHeight="1" x14ac:dyDescent="0.35">
      <c r="A42" s="74" t="s">
        <v>125</v>
      </c>
      <c r="B42" s="19">
        <v>6059</v>
      </c>
      <c r="C42" s="19">
        <v>4021</v>
      </c>
      <c r="D42" s="19">
        <f>Table3[[#This Row],[Gas meters
smart in
smart mode]]+Table3[[#This Row],[Gas meters
smart in
traditional mode]]</f>
        <v>10080</v>
      </c>
      <c r="E42" s="19">
        <v>143072</v>
      </c>
      <c r="F42" s="19">
        <v>317310</v>
      </c>
      <c r="G42" s="19">
        <v>126565</v>
      </c>
      <c r="H42" s="19">
        <v>24180</v>
      </c>
      <c r="I42" s="19">
        <f>Table3[[#This Row],[Electricity 
meters
smart in
smart mode]]+Table3[[#This Row],[Electricity 
meters
smart in
traditional mode]]</f>
        <v>150745</v>
      </c>
      <c r="J42" s="19">
        <v>753146</v>
      </c>
      <c r="K42" s="19">
        <v>1187461</v>
      </c>
      <c r="L42" s="19">
        <f t="shared" si="6"/>
        <v>132624</v>
      </c>
      <c r="M42" s="19">
        <f t="shared" si="7"/>
        <v>28201</v>
      </c>
      <c r="N42" s="19">
        <f>Table3[[#This Row],[Gas meters
total smart meters]]+Table3[[#This Row],[Electricity meters
total smart meters]]</f>
        <v>160825</v>
      </c>
      <c r="O42" s="19">
        <f t="shared" si="10"/>
        <v>896218</v>
      </c>
      <c r="P42" s="19">
        <f t="shared" si="10"/>
        <v>1504771</v>
      </c>
      <c r="Q42" s="19">
        <f t="shared" si="3"/>
        <v>2561814</v>
      </c>
      <c r="R42" s="82" t="s">
        <v>126</v>
      </c>
      <c r="S42" s="121"/>
    </row>
    <row r="43" spans="1:19" s="13" customFormat="1" ht="22.4" customHeight="1" x14ac:dyDescent="0.35">
      <c r="A43" s="74" t="s">
        <v>127</v>
      </c>
      <c r="B43" s="19">
        <v>6905</v>
      </c>
      <c r="C43" s="19">
        <v>4570</v>
      </c>
      <c r="D43" s="19">
        <f>Table3[[#This Row],[Gas meters
smart in
smart mode]]+Table3[[#This Row],[Gas meters
smart in
traditional mode]]</f>
        <v>11475</v>
      </c>
      <c r="E43" s="19">
        <v>137706</v>
      </c>
      <c r="F43" s="19">
        <v>319102</v>
      </c>
      <c r="G43" s="19">
        <v>143303</v>
      </c>
      <c r="H43" s="19">
        <v>24917</v>
      </c>
      <c r="I43" s="19">
        <f>Table3[[#This Row],[Electricity 
meters
smart in
smart mode]]+Table3[[#This Row],[Electricity 
meters
smart in
traditional mode]]</f>
        <v>168220</v>
      </c>
      <c r="J43" s="19">
        <v>758510</v>
      </c>
      <c r="K43" s="19">
        <v>1155308</v>
      </c>
      <c r="L43" s="19">
        <f t="shared" si="6"/>
        <v>150208</v>
      </c>
      <c r="M43" s="19">
        <f t="shared" si="7"/>
        <v>29487</v>
      </c>
      <c r="N43" s="19">
        <f>Table3[[#This Row],[Gas meters
total smart meters]]+Table3[[#This Row],[Electricity meters
total smart meters]]</f>
        <v>179695</v>
      </c>
      <c r="O43" s="19">
        <f t="shared" si="10"/>
        <v>896216</v>
      </c>
      <c r="P43" s="19">
        <f t="shared" si="10"/>
        <v>1474410</v>
      </c>
      <c r="Q43" s="19">
        <f t="shared" si="3"/>
        <v>2550321</v>
      </c>
      <c r="R43" s="82"/>
      <c r="S43" s="121"/>
    </row>
    <row r="44" spans="1:19" s="13" customFormat="1" ht="16.5" customHeight="1" x14ac:dyDescent="0.35">
      <c r="A44" s="74" t="s">
        <v>128</v>
      </c>
      <c r="B44" s="19">
        <v>8418</v>
      </c>
      <c r="C44" s="19">
        <v>4969</v>
      </c>
      <c r="D44" s="19">
        <f>Table3[[#This Row],[Gas meters
smart in
smart mode]]+Table3[[#This Row],[Gas meters
smart in
traditional mode]]</f>
        <v>13387</v>
      </c>
      <c r="E44" s="19">
        <v>140643</v>
      </c>
      <c r="F44" s="19">
        <v>310232</v>
      </c>
      <c r="G44" s="19">
        <v>158339</v>
      </c>
      <c r="H44" s="19">
        <v>32560</v>
      </c>
      <c r="I44" s="19">
        <f>Table3[[#This Row],[Electricity 
meters
smart in
smart mode]]+Table3[[#This Row],[Electricity 
meters
smart in
traditional mode]]</f>
        <v>190899</v>
      </c>
      <c r="J44" s="19">
        <v>759903</v>
      </c>
      <c r="K44" s="19">
        <v>1124460</v>
      </c>
      <c r="L44" s="19">
        <f t="shared" si="6"/>
        <v>166757</v>
      </c>
      <c r="M44" s="19">
        <f t="shared" si="7"/>
        <v>37529</v>
      </c>
      <c r="N44" s="19">
        <f>Table3[[#This Row],[Gas meters
total smart meters]]+Table3[[#This Row],[Electricity meters
total smart meters]]</f>
        <v>204286</v>
      </c>
      <c r="O44" s="19">
        <f t="shared" si="10"/>
        <v>900546</v>
      </c>
      <c r="P44" s="19">
        <f t="shared" si="10"/>
        <v>1434692</v>
      </c>
      <c r="Q44" s="19">
        <f t="shared" si="3"/>
        <v>2539524</v>
      </c>
      <c r="R44" s="82"/>
      <c r="S44" s="121"/>
    </row>
    <row r="45" spans="1:19" s="13" customFormat="1" ht="16.5" customHeight="1" x14ac:dyDescent="0.35">
      <c r="A45" s="74" t="s">
        <v>129</v>
      </c>
      <c r="B45" s="18">
        <v>9272</v>
      </c>
      <c r="C45" s="18">
        <v>5903</v>
      </c>
      <c r="D45" s="18">
        <f>Table3[[#This Row],[Gas meters
smart in
smart mode]]+Table3[[#This Row],[Gas meters
smart in
traditional mode]]</f>
        <v>15175</v>
      </c>
      <c r="E45" s="18">
        <v>142337</v>
      </c>
      <c r="F45" s="18">
        <v>305292</v>
      </c>
      <c r="G45" s="18">
        <v>168968</v>
      </c>
      <c r="H45" s="18">
        <v>45664</v>
      </c>
      <c r="I45" s="18">
        <f>Table3[[#This Row],[Electricity 
meters
smart in
smart mode]]+Table3[[#This Row],[Electricity 
meters
smart in
traditional mode]]</f>
        <v>214632</v>
      </c>
      <c r="J45" s="18">
        <v>795479</v>
      </c>
      <c r="K45" s="18">
        <v>1073217</v>
      </c>
      <c r="L45" s="19">
        <f t="shared" si="6"/>
        <v>178240</v>
      </c>
      <c r="M45" s="19">
        <f t="shared" si="7"/>
        <v>51567</v>
      </c>
      <c r="N45" s="19">
        <f>Table3[[#This Row],[Gas meters
total smart meters]]+Table3[[#This Row],[Electricity meters
total smart meters]]</f>
        <v>229807</v>
      </c>
      <c r="O45" s="19">
        <f t="shared" si="10"/>
        <v>937816</v>
      </c>
      <c r="P45" s="19">
        <f t="shared" si="10"/>
        <v>1378509</v>
      </c>
      <c r="Q45" s="19">
        <f t="shared" si="3"/>
        <v>2546132</v>
      </c>
      <c r="R45" s="82" t="s">
        <v>130</v>
      </c>
      <c r="S45" s="121"/>
    </row>
    <row r="46" spans="1:19" s="13" customFormat="1" ht="16.5" customHeight="1" x14ac:dyDescent="0.35">
      <c r="A46" s="74" t="s">
        <v>131</v>
      </c>
      <c r="B46" s="19">
        <v>11836</v>
      </c>
      <c r="C46" s="19">
        <v>4354</v>
      </c>
      <c r="D46" s="19">
        <f>Table3[[#This Row],[Gas meters
smart in
smart mode]]+Table3[[#This Row],[Gas meters
smart in
traditional mode]]</f>
        <v>16190</v>
      </c>
      <c r="E46" s="19">
        <v>143279</v>
      </c>
      <c r="F46" s="19">
        <v>309168</v>
      </c>
      <c r="G46" s="19">
        <v>208517</v>
      </c>
      <c r="H46" s="19">
        <v>25042</v>
      </c>
      <c r="I46" s="19">
        <f>Table3[[#This Row],[Electricity 
meters
smart in
smart mode]]+Table3[[#This Row],[Electricity 
meters
smart in
traditional mode]]</f>
        <v>233559</v>
      </c>
      <c r="J46" s="19">
        <v>786089</v>
      </c>
      <c r="K46" s="19">
        <v>1081302</v>
      </c>
      <c r="L46" s="19">
        <f t="shared" ref="L46" si="11">B46+G46</f>
        <v>220353</v>
      </c>
      <c r="M46" s="19">
        <f t="shared" ref="M46" si="12">C46+H46</f>
        <v>29396</v>
      </c>
      <c r="N46" s="19">
        <f>Table3[[#This Row],[Gas meters
total smart meters]]+Table3[[#This Row],[Electricity meters
total smart meters]]</f>
        <v>249749</v>
      </c>
      <c r="O46" s="19">
        <f t="shared" ref="O46" si="13">E46+J46</f>
        <v>929368</v>
      </c>
      <c r="P46" s="19">
        <f t="shared" ref="P46" si="14">F46+K46</f>
        <v>1390470</v>
      </c>
      <c r="Q46" s="19">
        <f t="shared" si="3"/>
        <v>2569587</v>
      </c>
      <c r="R46" s="50" t="s">
        <v>132</v>
      </c>
      <c r="S46" s="121"/>
    </row>
    <row r="47" spans="1:19" s="13" customFormat="1" ht="22.4" customHeight="1" x14ac:dyDescent="0.35">
      <c r="A47" s="114" t="s">
        <v>133</v>
      </c>
      <c r="B47" s="18">
        <v>12538</v>
      </c>
      <c r="C47" s="18">
        <v>5602</v>
      </c>
      <c r="D47" s="18">
        <f>Table3[[#This Row],[Gas meters
smart in
smart mode]]+Table3[[#This Row],[Gas meters
smart in
traditional mode]]</f>
        <v>18140</v>
      </c>
      <c r="E47" s="18">
        <v>148898</v>
      </c>
      <c r="F47" s="18">
        <v>302923</v>
      </c>
      <c r="G47" s="18">
        <v>223588</v>
      </c>
      <c r="H47" s="18">
        <v>29089</v>
      </c>
      <c r="I47" s="18">
        <f>Table3[[#This Row],[Electricity 
meters
smart in
smart mode]]+Table3[[#This Row],[Electricity 
meters
smart in
traditional mode]]</f>
        <v>252677</v>
      </c>
      <c r="J47" s="18">
        <v>782987</v>
      </c>
      <c r="K47" s="18">
        <v>1067295</v>
      </c>
      <c r="L47" s="19">
        <f t="shared" ref="L47" si="15">B47+G47</f>
        <v>236126</v>
      </c>
      <c r="M47" s="19">
        <f t="shared" ref="M47" si="16">C47+H47</f>
        <v>34691</v>
      </c>
      <c r="N47" s="19">
        <f>Table3[[#This Row],[Gas meters
total smart meters]]+Table3[[#This Row],[Electricity meters
total smart meters]]</f>
        <v>270817</v>
      </c>
      <c r="O47" s="19">
        <f t="shared" ref="O47" si="17">E47+J47</f>
        <v>931885</v>
      </c>
      <c r="P47" s="19">
        <f t="shared" ref="P47" si="18">F47+K47</f>
        <v>1370218</v>
      </c>
      <c r="Q47" s="19">
        <f t="shared" si="3"/>
        <v>2572920</v>
      </c>
      <c r="R47" s="82"/>
      <c r="S47" s="121"/>
    </row>
    <row r="48" spans="1:19" s="13" customFormat="1" ht="17.149999999999999" customHeight="1" x14ac:dyDescent="0.35">
      <c r="A48" s="74" t="s">
        <v>134</v>
      </c>
      <c r="B48" s="18">
        <v>16155</v>
      </c>
      <c r="C48" s="18">
        <v>10937</v>
      </c>
      <c r="D48" s="18">
        <f>Table3[[#This Row],[Gas meters
smart in
smart mode]]+Table3[[#This Row],[Gas meters
smart in
traditional mode]]</f>
        <v>27092</v>
      </c>
      <c r="E48" s="18">
        <v>154955</v>
      </c>
      <c r="F48" s="18">
        <v>297206</v>
      </c>
      <c r="G48" s="18">
        <v>258442</v>
      </c>
      <c r="H48" s="18">
        <v>36418</v>
      </c>
      <c r="I48" s="18">
        <f>Table3[[#This Row],[Electricity 
meters
smart in
smart mode]]+Table3[[#This Row],[Electricity 
meters
smart in
traditional mode]]</f>
        <v>294860</v>
      </c>
      <c r="J48" s="18">
        <v>769848</v>
      </c>
      <c r="K48" s="18">
        <v>1117635</v>
      </c>
      <c r="L48" s="19">
        <f t="shared" ref="L48" si="19">B48+G48</f>
        <v>274597</v>
      </c>
      <c r="M48" s="19">
        <f t="shared" ref="M48" si="20">C48+H48</f>
        <v>47355</v>
      </c>
      <c r="N48" s="19">
        <f>Table3[[#This Row],[Gas meters
total smart meters]]+Table3[[#This Row],[Electricity meters
total smart meters]]</f>
        <v>321952</v>
      </c>
      <c r="O48" s="19">
        <f t="shared" ref="O48" si="21">E48+J48</f>
        <v>924803</v>
      </c>
      <c r="P48" s="19">
        <f t="shared" ref="P48" si="22">F48+K48</f>
        <v>1414841</v>
      </c>
      <c r="Q48" s="19">
        <f t="shared" si="3"/>
        <v>2661596</v>
      </c>
      <c r="R48" s="82"/>
      <c r="S48" s="18"/>
    </row>
    <row r="49" spans="1:19" s="13" customFormat="1" ht="17.149999999999999" customHeight="1" x14ac:dyDescent="0.35">
      <c r="A49" s="74" t="s">
        <v>135</v>
      </c>
      <c r="B49" s="18">
        <v>15759</v>
      </c>
      <c r="C49" s="18">
        <v>6395</v>
      </c>
      <c r="D49" s="18">
        <f>Table3[[#This Row],[Gas meters
smart in
smart mode]]+Table3[[#This Row],[Gas meters
smart in
traditional mode]]</f>
        <v>22154</v>
      </c>
      <c r="E49" s="18">
        <v>162815</v>
      </c>
      <c r="F49" s="18">
        <v>278867</v>
      </c>
      <c r="G49" s="18">
        <v>260561</v>
      </c>
      <c r="H49" s="18">
        <v>29878</v>
      </c>
      <c r="I49" s="18">
        <f>Table3[[#This Row],[Electricity 
meters
smart in
smart mode]]+Table3[[#This Row],[Electricity 
meters
smart in
traditional mode]]</f>
        <v>290439</v>
      </c>
      <c r="J49" s="18">
        <v>761558</v>
      </c>
      <c r="K49" s="18">
        <v>1029504</v>
      </c>
      <c r="L49" s="19">
        <f t="shared" ref="L49" si="23">B49+G49</f>
        <v>276320</v>
      </c>
      <c r="M49" s="19">
        <f t="shared" ref="M49" si="24">C49+H49</f>
        <v>36273</v>
      </c>
      <c r="N49" s="19">
        <f>Table3[[#This Row],[Gas meters
total smart meters]]+Table3[[#This Row],[Electricity meters
total smart meters]]</f>
        <v>312593</v>
      </c>
      <c r="O49" s="19">
        <f t="shared" ref="O49" si="25">E49+J49</f>
        <v>924373</v>
      </c>
      <c r="P49" s="19">
        <f t="shared" ref="P49" si="26">F49+K49</f>
        <v>1308371</v>
      </c>
      <c r="Q49" s="19">
        <f t="shared" si="3"/>
        <v>2545337</v>
      </c>
      <c r="R49" s="113" t="s">
        <v>169</v>
      </c>
      <c r="S49" s="75"/>
    </row>
    <row r="50" spans="1:19" s="13" customFormat="1" ht="17.149999999999999" customHeight="1" x14ac:dyDescent="0.35">
      <c r="A50" s="74" t="s">
        <v>137</v>
      </c>
      <c r="B50" s="18">
        <v>17394</v>
      </c>
      <c r="C50" s="18">
        <v>7260</v>
      </c>
      <c r="D50" s="18">
        <f>Table3[[#This Row],[Gas meters
smart in
smart mode]]+Table3[[#This Row],[Gas meters
smart in
traditional mode]]</f>
        <v>24654</v>
      </c>
      <c r="E50" s="18">
        <v>161056</v>
      </c>
      <c r="F50" s="18">
        <v>277826</v>
      </c>
      <c r="G50" s="18">
        <v>282029</v>
      </c>
      <c r="H50" s="18">
        <v>26952</v>
      </c>
      <c r="I50" s="18">
        <f>Table3[[#This Row],[Electricity 
meters
smart in
smart mode]]+Table3[[#This Row],[Electricity 
meters
smart in
traditional mode]]</f>
        <v>308981</v>
      </c>
      <c r="J50" s="18">
        <v>753297</v>
      </c>
      <c r="K50" s="18">
        <v>986810</v>
      </c>
      <c r="L50" s="19">
        <f t="shared" ref="L50" si="27">B50+G50</f>
        <v>299423</v>
      </c>
      <c r="M50" s="19">
        <f t="shared" ref="M50" si="28">C50+H50</f>
        <v>34212</v>
      </c>
      <c r="N50" s="19">
        <f>Table3[[#This Row],[Gas meters
total smart meters]]+Table3[[#This Row],[Electricity meters
total smart meters]]</f>
        <v>333635</v>
      </c>
      <c r="O50" s="19">
        <f t="shared" ref="O50" si="29">E50+J50</f>
        <v>914353</v>
      </c>
      <c r="P50" s="19">
        <f t="shared" ref="P50" si="30">F50+K50</f>
        <v>1264636</v>
      </c>
      <c r="Q50" s="19">
        <f t="shared" si="3"/>
        <v>2512624</v>
      </c>
      <c r="R50" s="113" t="s">
        <v>170</v>
      </c>
      <c r="S50" s="75"/>
    </row>
    <row r="51" spans="1:19" s="13" customFormat="1" ht="22.4" customHeight="1" x14ac:dyDescent="0.35">
      <c r="A51" s="74" t="s">
        <v>139</v>
      </c>
      <c r="B51" s="18">
        <v>19646</v>
      </c>
      <c r="C51" s="18">
        <v>8199</v>
      </c>
      <c r="D51" s="18">
        <f>Table3[[#This Row],[Gas meters
smart in
smart mode]]+Table3[[#This Row],[Gas meters
smart in
traditional mode]]</f>
        <v>27845</v>
      </c>
      <c r="E51" s="18">
        <v>165088</v>
      </c>
      <c r="F51" s="18">
        <v>267858</v>
      </c>
      <c r="G51" s="18">
        <v>310902</v>
      </c>
      <c r="H51" s="18">
        <v>27333</v>
      </c>
      <c r="I51" s="18">
        <f>Table3[[#This Row],[Electricity 
meters
smart in
smart mode]]+Table3[[#This Row],[Electricity 
meters
smart in
traditional mode]]</f>
        <v>338235</v>
      </c>
      <c r="J51" s="18">
        <v>747695</v>
      </c>
      <c r="K51" s="18">
        <v>969450</v>
      </c>
      <c r="L51" s="19">
        <f t="shared" ref="L51" si="31">B51+G51</f>
        <v>330548</v>
      </c>
      <c r="M51" s="19">
        <f t="shared" ref="M51" si="32">C51+H51</f>
        <v>35532</v>
      </c>
      <c r="N51" s="19">
        <f>Table3[[#This Row],[Gas meters
total smart meters]]+Table3[[#This Row],[Electricity meters
total smart meters]]</f>
        <v>366080</v>
      </c>
      <c r="O51" s="19">
        <f t="shared" ref="O51" si="33">E51+J51</f>
        <v>912783</v>
      </c>
      <c r="P51" s="19">
        <f t="shared" ref="P51" si="34">F51+K51</f>
        <v>1237308</v>
      </c>
      <c r="Q51" s="19">
        <f t="shared" si="3"/>
        <v>2516171</v>
      </c>
      <c r="R51" s="113" t="s">
        <v>171</v>
      </c>
      <c r="S51" s="75"/>
    </row>
    <row r="52" spans="1:19" s="13" customFormat="1" ht="17.149999999999999" customHeight="1" x14ac:dyDescent="0.35">
      <c r="A52" s="74" t="s">
        <v>141</v>
      </c>
      <c r="B52" s="18">
        <v>19020</v>
      </c>
      <c r="C52" s="18">
        <v>10318</v>
      </c>
      <c r="D52" s="18">
        <f>Table3[[#This Row],[Gas meters
smart in
smart mode]]+Table3[[#This Row],[Gas meters
smart in
traditional mode]]</f>
        <v>29338</v>
      </c>
      <c r="E52" s="18">
        <v>163474</v>
      </c>
      <c r="F52" s="18">
        <v>257392</v>
      </c>
      <c r="G52" s="18">
        <v>327315</v>
      </c>
      <c r="H52" s="18">
        <v>35152</v>
      </c>
      <c r="I52" s="18">
        <f>Table3[[#This Row],[Electricity 
meters
smart in
smart mode]]+Table3[[#This Row],[Electricity 
meters
smart in
traditional mode]]</f>
        <v>362467</v>
      </c>
      <c r="J52" s="18">
        <v>739028</v>
      </c>
      <c r="K52" s="18">
        <v>952332</v>
      </c>
      <c r="L52" s="19">
        <f t="shared" ref="L52" si="35">B52+G52</f>
        <v>346335</v>
      </c>
      <c r="M52" s="19">
        <f t="shared" ref="M52" si="36">C52+H52</f>
        <v>45470</v>
      </c>
      <c r="N52" s="19">
        <f>Table3[[#This Row],[Gas meters
total smart meters]]+Table3[[#This Row],[Electricity meters
total smart meters]]</f>
        <v>391805</v>
      </c>
      <c r="O52" s="19">
        <f t="shared" ref="O52" si="37">E52+J52</f>
        <v>902502</v>
      </c>
      <c r="P52" s="19">
        <f t="shared" ref="P52" si="38">F52+K52</f>
        <v>1209724</v>
      </c>
      <c r="Q52" s="19">
        <f t="shared" si="3"/>
        <v>2504031</v>
      </c>
      <c r="R52" s="113" t="s">
        <v>172</v>
      </c>
      <c r="S52" s="75"/>
    </row>
    <row r="53" spans="1:19" s="13" customFormat="1" ht="17.149999999999999" customHeight="1" x14ac:dyDescent="0.35">
      <c r="A53" s="74" t="s">
        <v>143</v>
      </c>
      <c r="B53" s="18">
        <v>20809</v>
      </c>
      <c r="C53" s="18">
        <v>11006</v>
      </c>
      <c r="D53" s="18">
        <f>Table3[[#This Row],[Gas meters
smart in
smart mode]]+Table3[[#This Row],[Gas meters
smart in
traditional mode]]</f>
        <v>31815</v>
      </c>
      <c r="E53" s="18">
        <v>156717</v>
      </c>
      <c r="F53" s="18">
        <v>246480</v>
      </c>
      <c r="G53" s="18">
        <v>355602</v>
      </c>
      <c r="H53" s="18">
        <v>32279</v>
      </c>
      <c r="I53" s="18">
        <f>Table3[[#This Row],[Electricity 
meters
smart in
smart mode]]+Table3[[#This Row],[Electricity 
meters
smart in
traditional mode]]</f>
        <v>387881</v>
      </c>
      <c r="J53" s="18">
        <v>723063</v>
      </c>
      <c r="K53" s="18">
        <v>912677</v>
      </c>
      <c r="L53" s="19">
        <f t="shared" ref="L53" si="39">B53+G53</f>
        <v>376411</v>
      </c>
      <c r="M53" s="19">
        <f t="shared" ref="M53" si="40">C53+H53</f>
        <v>43285</v>
      </c>
      <c r="N53" s="19">
        <f>Table3[[#This Row],[Gas meters
total smart meters]]+Table3[[#This Row],[Electricity meters
total smart meters]]</f>
        <v>419696</v>
      </c>
      <c r="O53" s="19">
        <f t="shared" ref="O53" si="41">E53+J53</f>
        <v>879780</v>
      </c>
      <c r="P53" s="19">
        <f t="shared" ref="P53" si="42">F53+K53</f>
        <v>1159157</v>
      </c>
      <c r="Q53" s="19">
        <f>N53+O53+P53</f>
        <v>2458633</v>
      </c>
      <c r="R53" s="113" t="s">
        <v>173</v>
      </c>
      <c r="S53" s="75"/>
    </row>
    <row r="54" spans="1:19" ht="17.149999999999999" customHeight="1" x14ac:dyDescent="0.35">
      <c r="A54" s="74" t="s">
        <v>145</v>
      </c>
      <c r="B54" s="18">
        <v>23608</v>
      </c>
      <c r="C54" s="18">
        <v>10100</v>
      </c>
      <c r="D54" s="18">
        <f>Table3[[#This Row],[Gas meters
smart in
smart mode]]+Table3[[#This Row],[Gas meters
smart in
traditional mode]]</f>
        <v>33708</v>
      </c>
      <c r="E54" s="18">
        <v>152981</v>
      </c>
      <c r="F54" s="18">
        <v>245564</v>
      </c>
      <c r="G54" s="18">
        <v>356049</v>
      </c>
      <c r="H54" s="18">
        <v>27746</v>
      </c>
      <c r="I54" s="18">
        <f>Table3[[#This Row],[Electricity 
meters
smart in
smart mode]]+Table3[[#This Row],[Electricity 
meters
smart in
traditional mode]]</f>
        <v>383795</v>
      </c>
      <c r="J54" s="18">
        <v>715620</v>
      </c>
      <c r="K54" s="18">
        <v>853785</v>
      </c>
      <c r="L54" s="19">
        <f t="shared" ref="L54" si="43">B54+G54</f>
        <v>379657</v>
      </c>
      <c r="M54" s="19">
        <f t="shared" ref="M54" si="44">C54+H54</f>
        <v>37846</v>
      </c>
      <c r="N54" s="19">
        <f>Table3[[#This Row],[Gas meters
total smart meters]]+Table3[[#This Row],[Electricity meters
total smart meters]]</f>
        <v>417503</v>
      </c>
      <c r="O54" s="19">
        <f t="shared" ref="O54" si="45">E54+J54</f>
        <v>868601</v>
      </c>
      <c r="P54" s="19">
        <f t="shared" ref="P54" si="46">F54+K54</f>
        <v>1099349</v>
      </c>
      <c r="Q54" s="19">
        <f>N54+O54+P54</f>
        <v>2385453</v>
      </c>
      <c r="R54" s="82"/>
      <c r="S54" s="75"/>
    </row>
    <row r="55" spans="1:19" ht="17.149999999999999" customHeight="1" x14ac:dyDescent="0.35">
      <c r="A55" s="76"/>
      <c r="B55" s="76"/>
      <c r="C55" s="76"/>
      <c r="D55" s="3"/>
      <c r="E55" s="76"/>
      <c r="F55" s="76"/>
      <c r="G55" s="76"/>
      <c r="H55" s="76"/>
      <c r="I55" s="3"/>
      <c r="J55" s="76"/>
      <c r="K55" s="76"/>
      <c r="L55" s="149"/>
      <c r="M55" s="145"/>
      <c r="N55" s="145"/>
      <c r="O55" s="3"/>
      <c r="P55" s="3"/>
      <c r="Q55" s="3"/>
      <c r="R55" s="76"/>
      <c r="S55" s="75"/>
    </row>
    <row r="56" spans="1:19" ht="17.149999999999999" customHeight="1" x14ac:dyDescent="0.35">
      <c r="A56" s="76"/>
      <c r="B56" s="76"/>
      <c r="C56" s="76"/>
      <c r="D56" s="76"/>
      <c r="E56" s="76"/>
      <c r="F56" s="76"/>
      <c r="G56" s="76"/>
      <c r="H56" s="76"/>
      <c r="I56" s="76"/>
      <c r="J56" s="76"/>
      <c r="K56" s="76"/>
      <c r="L56" s="145"/>
      <c r="M56" s="145"/>
      <c r="N56" s="145"/>
      <c r="O56" s="76"/>
      <c r="P56" s="76"/>
      <c r="Q56" s="2"/>
      <c r="S56" s="75"/>
    </row>
    <row r="57" spans="1:19" ht="17.149999999999999" customHeight="1" x14ac:dyDescent="0.35">
      <c r="A57" s="76"/>
      <c r="B57" s="76"/>
      <c r="C57" s="76"/>
      <c r="D57" s="76"/>
      <c r="E57" s="76"/>
      <c r="F57" s="76"/>
      <c r="G57" s="76"/>
      <c r="H57" s="76"/>
      <c r="I57" s="76"/>
      <c r="J57" s="76"/>
      <c r="K57" s="76"/>
      <c r="L57" s="3"/>
      <c r="M57" s="3"/>
      <c r="N57" s="76"/>
      <c r="O57" s="76"/>
      <c r="P57" s="3"/>
      <c r="Q57" s="3"/>
    </row>
    <row r="58" spans="1:19" ht="17.149999999999999" customHeight="1" x14ac:dyDescent="0.35">
      <c r="A58" s="76"/>
      <c r="B58" s="76"/>
      <c r="C58" s="76"/>
      <c r="D58" s="76"/>
      <c r="E58" s="76"/>
      <c r="F58" s="76"/>
      <c r="G58" s="76"/>
      <c r="H58" s="76"/>
      <c r="I58" s="76"/>
      <c r="J58" s="76"/>
      <c r="K58" s="76"/>
      <c r="L58" s="3"/>
      <c r="M58" s="3"/>
      <c r="N58" s="76"/>
      <c r="O58" s="76"/>
      <c r="P58" s="3"/>
    </row>
    <row r="59" spans="1:19" ht="17.149999999999999" customHeight="1" x14ac:dyDescent="0.35">
      <c r="A59" s="76"/>
      <c r="B59" s="76"/>
      <c r="C59" s="76"/>
      <c r="D59" s="76"/>
      <c r="E59" s="76"/>
      <c r="F59" s="76"/>
      <c r="G59" s="76"/>
      <c r="H59" s="76"/>
      <c r="I59" s="76"/>
      <c r="J59" s="76"/>
      <c r="K59" s="76"/>
      <c r="L59" s="3"/>
      <c r="M59" s="3"/>
      <c r="N59" s="76"/>
      <c r="O59" s="76"/>
      <c r="P59" s="3"/>
    </row>
    <row r="60" spans="1:19" ht="17.149999999999999" customHeight="1" x14ac:dyDescent="0.35">
      <c r="A60" s="76"/>
      <c r="B60" s="76"/>
      <c r="C60" s="76"/>
      <c r="D60" s="76"/>
      <c r="E60" s="76"/>
      <c r="F60" s="76"/>
      <c r="G60" s="76"/>
      <c r="H60" s="76"/>
      <c r="I60" s="76"/>
      <c r="J60" s="76"/>
      <c r="K60" s="76"/>
      <c r="L60" s="3"/>
      <c r="M60" s="3"/>
      <c r="N60" s="76"/>
      <c r="O60" s="76"/>
      <c r="P60" s="76"/>
    </row>
    <row r="61" spans="1:19" ht="17.149999999999999" customHeight="1" x14ac:dyDescent="0.35">
      <c r="A61" s="76"/>
      <c r="B61" s="76"/>
      <c r="C61" s="76"/>
      <c r="D61" s="76"/>
      <c r="E61" s="76"/>
      <c r="F61" s="76"/>
      <c r="G61" s="76"/>
      <c r="H61" s="76"/>
      <c r="I61" s="76"/>
      <c r="J61" s="76"/>
      <c r="K61" s="76"/>
      <c r="L61" s="3"/>
      <c r="M61" s="3"/>
      <c r="N61" s="76"/>
      <c r="O61" s="76"/>
      <c r="P61" s="76"/>
      <c r="Q61" s="11"/>
      <c r="R61" s="11"/>
    </row>
    <row r="62" spans="1:19" ht="17.149999999999999" customHeight="1" x14ac:dyDescent="0.35">
      <c r="A62" s="76"/>
      <c r="B62" s="76"/>
      <c r="C62" s="76"/>
      <c r="D62" s="76"/>
      <c r="E62" s="76"/>
      <c r="F62" s="76"/>
      <c r="G62" s="76"/>
      <c r="H62" s="76"/>
      <c r="I62" s="76"/>
      <c r="J62" s="76"/>
      <c r="K62" s="76"/>
      <c r="L62" s="3"/>
      <c r="M62" s="3"/>
      <c r="N62" s="76"/>
      <c r="O62" s="76"/>
      <c r="P62" s="76"/>
    </row>
    <row r="63" spans="1:19" ht="17.149999999999999" customHeight="1" x14ac:dyDescent="0.35">
      <c r="A63" s="60"/>
      <c r="F63" s="66"/>
      <c r="G63" s="66"/>
      <c r="H63" s="66"/>
      <c r="I63" s="66"/>
      <c r="J63" s="66"/>
      <c r="K63" s="66"/>
    </row>
    <row r="64" spans="1:19" ht="17.149999999999999" customHeight="1" x14ac:dyDescent="0.35">
      <c r="F64" s="66"/>
      <c r="G64" s="66"/>
      <c r="H64" s="66"/>
      <c r="I64" s="66"/>
      <c r="J64" s="66"/>
      <c r="K64" s="66"/>
    </row>
    <row r="65" spans="6:11" ht="17.149999999999999" customHeight="1" x14ac:dyDescent="0.35">
      <c r="F65" s="66"/>
      <c r="G65" s="66"/>
      <c r="H65" s="66"/>
      <c r="I65" s="66"/>
      <c r="J65" s="66"/>
      <c r="K65" s="66"/>
    </row>
    <row r="66" spans="6:11" ht="17.149999999999999" customHeight="1" x14ac:dyDescent="0.35">
      <c r="F66" s="66"/>
      <c r="G66" s="66"/>
      <c r="H66" s="66"/>
      <c r="I66" s="66"/>
      <c r="J66" s="66"/>
      <c r="K66" s="66"/>
    </row>
    <row r="67" spans="6:11" ht="17.149999999999999" customHeight="1" x14ac:dyDescent="0.35">
      <c r="F67" s="66"/>
      <c r="G67" s="66"/>
      <c r="H67" s="66"/>
      <c r="I67" s="66"/>
      <c r="J67" s="66"/>
      <c r="K67" s="66"/>
    </row>
    <row r="68" spans="6:11" ht="17.149999999999999" customHeight="1" x14ac:dyDescent="0.35">
      <c r="F68" s="66"/>
      <c r="G68" s="66"/>
      <c r="H68" s="66"/>
      <c r="I68" s="66"/>
      <c r="J68" s="66"/>
      <c r="K68" s="66"/>
    </row>
    <row r="69" spans="6:11" ht="17.149999999999999" customHeight="1" x14ac:dyDescent="0.35">
      <c r="F69" s="66"/>
      <c r="G69" s="66"/>
      <c r="H69" s="66"/>
      <c r="I69" s="66"/>
      <c r="J69" s="66"/>
      <c r="K69" s="66"/>
    </row>
    <row r="70" spans="6:11" ht="17.149999999999999" customHeight="1" x14ac:dyDescent="0.35">
      <c r="F70" s="66"/>
      <c r="G70" s="66"/>
      <c r="H70" s="66"/>
      <c r="I70" s="66"/>
      <c r="J70" s="66"/>
      <c r="K70" s="66"/>
    </row>
    <row r="71" spans="6:11" ht="17.149999999999999" customHeight="1" x14ac:dyDescent="0.35">
      <c r="F71" s="66"/>
      <c r="G71" s="66"/>
      <c r="H71" s="66"/>
      <c r="I71" s="66"/>
      <c r="J71" s="66"/>
      <c r="K71" s="66"/>
    </row>
    <row r="72" spans="6:11" ht="17.149999999999999" customHeight="1" x14ac:dyDescent="0.35">
      <c r="F72" s="66"/>
      <c r="G72" s="66"/>
      <c r="H72" s="66"/>
      <c r="I72" s="66"/>
      <c r="J72" s="66"/>
      <c r="K72" s="66"/>
    </row>
  </sheetData>
  <phoneticPr fontId="15" type="noConversion"/>
  <pageMargins left="0.7" right="0.7" top="0.75" bottom="0.75" header="0.3" footer="0.3"/>
  <pageSetup paperSize="9" scale="74" fitToWidth="0" fitToHeight="0" orientation="portrait" verticalDpi="4" r:id="rId1"/>
  <ignoredErrors>
    <ignoredError sqref="Q9:Q52"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J63"/>
  <sheetViews>
    <sheetView showGridLines="0" workbookViewId="0">
      <pane xSplit="1" ySplit="7" topLeftCell="B8" activePane="bottomRight" state="frozen"/>
      <selection activeCell="A15" sqref="A15"/>
      <selection pane="topRight" activeCell="A15" sqref="A15"/>
      <selection pane="bottomLeft" activeCell="A15" sqref="A15"/>
      <selection pane="bottomRight" activeCell="B8" sqref="B8"/>
    </sheetView>
  </sheetViews>
  <sheetFormatPr defaultColWidth="9.1796875" defaultRowHeight="17.149999999999999" customHeight="1" x14ac:dyDescent="0.35"/>
  <cols>
    <col min="1" max="1" width="13.26953125" style="62" customWidth="1"/>
    <col min="2" max="3" width="10.1796875" style="62" customWidth="1"/>
    <col min="4" max="4" width="17.26953125" style="62" customWidth="1"/>
    <col min="5" max="5" width="11" style="62" customWidth="1"/>
    <col min="6" max="6" width="18.1796875" style="62" customWidth="1"/>
    <col min="7" max="7" width="9.81640625" style="62" customWidth="1"/>
    <col min="8" max="8" width="11.453125" style="62" customWidth="1"/>
    <col min="9" max="9" width="62.54296875" style="62" customWidth="1"/>
    <col min="10" max="10" width="4" style="62" customWidth="1"/>
    <col min="11" max="16384" width="9.1796875" style="62"/>
  </cols>
  <sheetData>
    <row r="1" spans="1:10" ht="25.5" customHeight="1" x14ac:dyDescent="0.35">
      <c r="A1" s="96" t="s">
        <v>174</v>
      </c>
    </row>
    <row r="2" spans="1:10" ht="17.149999999999999" customHeight="1" x14ac:dyDescent="0.35">
      <c r="A2" s="49" t="s">
        <v>62</v>
      </c>
    </row>
    <row r="3" spans="1:10" ht="17.149999999999999" customHeight="1" x14ac:dyDescent="0.35">
      <c r="A3" s="49" t="s">
        <v>175</v>
      </c>
    </row>
    <row r="4" spans="1:10" s="84" customFormat="1" ht="17.149999999999999" customHeight="1" x14ac:dyDescent="0.35">
      <c r="A4" s="49" t="s">
        <v>64</v>
      </c>
      <c r="B4" s="83"/>
      <c r="C4" s="72"/>
      <c r="D4" s="15"/>
      <c r="E4" s="15"/>
      <c r="F4" s="16"/>
    </row>
    <row r="5" spans="1:10" ht="17.149999999999999" customHeight="1" x14ac:dyDescent="0.35">
      <c r="A5" s="49" t="s">
        <v>65</v>
      </c>
    </row>
    <row r="6" spans="1:10" ht="17.149999999999999" customHeight="1" x14ac:dyDescent="0.35">
      <c r="A6" s="56" t="s">
        <v>66</v>
      </c>
      <c r="B6" s="169"/>
      <c r="C6" s="169"/>
      <c r="D6" s="169"/>
    </row>
    <row r="7" spans="1:10" ht="61.5" customHeight="1" x14ac:dyDescent="0.35">
      <c r="A7" s="51" t="s">
        <v>67</v>
      </c>
      <c r="B7" s="47" t="s">
        <v>176</v>
      </c>
      <c r="C7" s="81" t="s">
        <v>177</v>
      </c>
      <c r="D7" s="81" t="s">
        <v>178</v>
      </c>
      <c r="E7" s="81" t="s">
        <v>179</v>
      </c>
      <c r="F7" s="81" t="s">
        <v>180</v>
      </c>
      <c r="G7" s="81" t="s">
        <v>181</v>
      </c>
      <c r="H7" s="47" t="s">
        <v>182</v>
      </c>
      <c r="I7" s="51" t="s">
        <v>22</v>
      </c>
      <c r="J7" s="51"/>
    </row>
    <row r="8" spans="1:10" ht="17.149999999999999" customHeight="1" x14ac:dyDescent="0.35">
      <c r="A8" s="39" t="s">
        <v>150</v>
      </c>
      <c r="B8" s="95">
        <v>0</v>
      </c>
      <c r="C8" s="19">
        <v>9865</v>
      </c>
      <c r="D8" s="95">
        <v>0</v>
      </c>
      <c r="E8" s="19">
        <v>320499</v>
      </c>
      <c r="F8" s="95">
        <f t="shared" ref="F8:F37" si="0">B8+D8</f>
        <v>0</v>
      </c>
      <c r="G8" s="19">
        <f t="shared" ref="G8:G37" si="1">C8+E8</f>
        <v>330364</v>
      </c>
      <c r="H8" s="19">
        <f>F8+G8</f>
        <v>330364</v>
      </c>
      <c r="I8" s="57" t="s">
        <v>183</v>
      </c>
      <c r="J8" s="57"/>
    </row>
    <row r="9" spans="1:10" ht="17.149999999999999" customHeight="1" x14ac:dyDescent="0.35">
      <c r="A9" s="39" t="s">
        <v>81</v>
      </c>
      <c r="B9" s="95">
        <v>0</v>
      </c>
      <c r="C9" s="19">
        <v>186</v>
      </c>
      <c r="D9" s="95">
        <v>0</v>
      </c>
      <c r="E9" s="19">
        <v>35455</v>
      </c>
      <c r="F9" s="95">
        <f t="shared" si="0"/>
        <v>0</v>
      </c>
      <c r="G9" s="19">
        <f t="shared" si="1"/>
        <v>35641</v>
      </c>
      <c r="H9" s="19">
        <f t="shared" ref="H9:H37" si="2">F9+G9</f>
        <v>35641</v>
      </c>
      <c r="I9" s="80"/>
      <c r="J9" s="80"/>
    </row>
    <row r="10" spans="1:10" ht="17.149999999999999" customHeight="1" x14ac:dyDescent="0.35">
      <c r="A10" s="39" t="s">
        <v>82</v>
      </c>
      <c r="B10" s="95">
        <v>0</v>
      </c>
      <c r="C10" s="19">
        <v>144</v>
      </c>
      <c r="D10" s="95">
        <v>0</v>
      </c>
      <c r="E10" s="19">
        <v>35834</v>
      </c>
      <c r="F10" s="95">
        <f t="shared" si="0"/>
        <v>0</v>
      </c>
      <c r="G10" s="19">
        <f t="shared" si="1"/>
        <v>35978</v>
      </c>
      <c r="H10" s="19">
        <f t="shared" si="2"/>
        <v>35978</v>
      </c>
      <c r="I10" s="80"/>
      <c r="J10" s="80"/>
    </row>
    <row r="11" spans="1:10" ht="22.4" customHeight="1" x14ac:dyDescent="0.35">
      <c r="A11" s="39" t="s">
        <v>83</v>
      </c>
      <c r="B11" s="95">
        <v>0</v>
      </c>
      <c r="C11" s="19">
        <v>1321</v>
      </c>
      <c r="D11" s="95">
        <v>0</v>
      </c>
      <c r="E11" s="19">
        <v>32529</v>
      </c>
      <c r="F11" s="95">
        <f t="shared" si="0"/>
        <v>0</v>
      </c>
      <c r="G11" s="19">
        <f t="shared" si="1"/>
        <v>33850</v>
      </c>
      <c r="H11" s="19">
        <f t="shared" si="2"/>
        <v>33850</v>
      </c>
      <c r="I11" s="80"/>
      <c r="J11" s="80"/>
    </row>
    <row r="12" spans="1:10" ht="17.149999999999999" customHeight="1" x14ac:dyDescent="0.35">
      <c r="A12" s="39" t="s">
        <v>84</v>
      </c>
      <c r="B12" s="95">
        <v>0</v>
      </c>
      <c r="C12" s="19">
        <v>290</v>
      </c>
      <c r="D12" s="95">
        <v>0</v>
      </c>
      <c r="E12" s="19">
        <v>28722</v>
      </c>
      <c r="F12" s="95">
        <f t="shared" si="0"/>
        <v>0</v>
      </c>
      <c r="G12" s="19">
        <f t="shared" si="1"/>
        <v>29012</v>
      </c>
      <c r="H12" s="19">
        <f t="shared" si="2"/>
        <v>29012</v>
      </c>
      <c r="I12" s="80"/>
      <c r="J12" s="80"/>
    </row>
    <row r="13" spans="1:10" ht="17.149999999999999" customHeight="1" x14ac:dyDescent="0.35">
      <c r="A13" s="39" t="s">
        <v>85</v>
      </c>
      <c r="B13" s="95">
        <v>0</v>
      </c>
      <c r="C13" s="19">
        <v>60</v>
      </c>
      <c r="D13" s="19">
        <v>946</v>
      </c>
      <c r="E13" s="19">
        <v>24189</v>
      </c>
      <c r="F13" s="19">
        <f t="shared" si="0"/>
        <v>946</v>
      </c>
      <c r="G13" s="19">
        <f t="shared" si="1"/>
        <v>24249</v>
      </c>
      <c r="H13" s="19">
        <f t="shared" si="2"/>
        <v>25195</v>
      </c>
      <c r="I13" s="80"/>
      <c r="J13" s="80"/>
    </row>
    <row r="14" spans="1:10" ht="17.149999999999999" customHeight="1" x14ac:dyDescent="0.35">
      <c r="A14" s="39" t="s">
        <v>86</v>
      </c>
      <c r="B14" s="95">
        <v>0</v>
      </c>
      <c r="C14" s="19">
        <v>184</v>
      </c>
      <c r="D14" s="19">
        <v>2590</v>
      </c>
      <c r="E14" s="19">
        <v>28300</v>
      </c>
      <c r="F14" s="19">
        <f t="shared" si="0"/>
        <v>2590</v>
      </c>
      <c r="G14" s="19">
        <f t="shared" si="1"/>
        <v>28484</v>
      </c>
      <c r="H14" s="19">
        <f t="shared" si="2"/>
        <v>31074</v>
      </c>
      <c r="I14" s="80" t="s">
        <v>87</v>
      </c>
      <c r="J14" s="80"/>
    </row>
    <row r="15" spans="1:10" ht="22.4" customHeight="1" x14ac:dyDescent="0.35">
      <c r="A15" s="39" t="s">
        <v>88</v>
      </c>
      <c r="B15" s="95">
        <v>0</v>
      </c>
      <c r="C15" s="19">
        <v>24</v>
      </c>
      <c r="D15" s="19">
        <v>2175</v>
      </c>
      <c r="E15" s="19">
        <v>17332</v>
      </c>
      <c r="F15" s="19">
        <f t="shared" si="0"/>
        <v>2175</v>
      </c>
      <c r="G15" s="19">
        <f t="shared" si="1"/>
        <v>17356</v>
      </c>
      <c r="H15" s="19">
        <f t="shared" si="2"/>
        <v>19531</v>
      </c>
      <c r="I15" s="80"/>
      <c r="J15" s="80"/>
    </row>
    <row r="16" spans="1:10" ht="17.149999999999999" customHeight="1" x14ac:dyDescent="0.35">
      <c r="A16" s="39" t="s">
        <v>89</v>
      </c>
      <c r="B16" s="95">
        <v>0</v>
      </c>
      <c r="C16" s="19">
        <v>59</v>
      </c>
      <c r="D16" s="19">
        <v>1445</v>
      </c>
      <c r="E16" s="19">
        <v>10152</v>
      </c>
      <c r="F16" s="19">
        <f t="shared" si="0"/>
        <v>1445</v>
      </c>
      <c r="G16" s="19">
        <f t="shared" si="1"/>
        <v>10211</v>
      </c>
      <c r="H16" s="19">
        <f t="shared" si="2"/>
        <v>11656</v>
      </c>
      <c r="I16" s="80"/>
      <c r="J16" s="80"/>
    </row>
    <row r="17" spans="1:10" ht="17.149999999999999" customHeight="1" x14ac:dyDescent="0.35">
      <c r="A17" s="39" t="s">
        <v>152</v>
      </c>
      <c r="B17" s="95">
        <v>0</v>
      </c>
      <c r="C17" s="19">
        <v>647</v>
      </c>
      <c r="D17" s="19">
        <v>714</v>
      </c>
      <c r="E17" s="19">
        <v>14700</v>
      </c>
      <c r="F17" s="19">
        <f t="shared" si="0"/>
        <v>714</v>
      </c>
      <c r="G17" s="19">
        <f t="shared" si="1"/>
        <v>15347</v>
      </c>
      <c r="H17" s="19">
        <f t="shared" si="2"/>
        <v>16061</v>
      </c>
      <c r="I17" s="80"/>
      <c r="J17" s="80"/>
    </row>
    <row r="18" spans="1:10" ht="17.149999999999999" customHeight="1" x14ac:dyDescent="0.35">
      <c r="A18" s="39" t="s">
        <v>91</v>
      </c>
      <c r="B18" s="19">
        <v>30</v>
      </c>
      <c r="C18" s="19">
        <v>1786</v>
      </c>
      <c r="D18" s="19">
        <v>1214</v>
      </c>
      <c r="E18" s="19">
        <v>15955</v>
      </c>
      <c r="F18" s="19">
        <f t="shared" si="0"/>
        <v>1244</v>
      </c>
      <c r="G18" s="19">
        <f t="shared" si="1"/>
        <v>17741</v>
      </c>
      <c r="H18" s="19">
        <f t="shared" si="2"/>
        <v>18985</v>
      </c>
      <c r="I18" s="80"/>
      <c r="J18" s="80"/>
    </row>
    <row r="19" spans="1:10" s="64" customFormat="1" ht="22.4" customHeight="1" x14ac:dyDescent="0.35">
      <c r="A19" s="39" t="s">
        <v>92</v>
      </c>
      <c r="B19" s="19">
        <v>72</v>
      </c>
      <c r="C19" s="19">
        <v>2497</v>
      </c>
      <c r="D19" s="19">
        <v>1369</v>
      </c>
      <c r="E19" s="19">
        <v>11534</v>
      </c>
      <c r="F19" s="19">
        <f t="shared" si="0"/>
        <v>1441</v>
      </c>
      <c r="G19" s="19">
        <f t="shared" si="1"/>
        <v>14031</v>
      </c>
      <c r="H19" s="19">
        <f t="shared" si="2"/>
        <v>15472</v>
      </c>
      <c r="I19" s="80" t="s">
        <v>93</v>
      </c>
      <c r="J19" s="80"/>
    </row>
    <row r="20" spans="1:10" s="64" customFormat="1" ht="17.149999999999999" customHeight="1" x14ac:dyDescent="0.35">
      <c r="A20" s="39" t="s">
        <v>94</v>
      </c>
      <c r="B20" s="19">
        <v>129</v>
      </c>
      <c r="C20" s="19">
        <v>4323</v>
      </c>
      <c r="D20" s="19">
        <v>2137</v>
      </c>
      <c r="E20" s="19">
        <v>12073</v>
      </c>
      <c r="F20" s="19">
        <f t="shared" si="0"/>
        <v>2266</v>
      </c>
      <c r="G20" s="19">
        <f t="shared" si="1"/>
        <v>16396</v>
      </c>
      <c r="H20" s="19">
        <f t="shared" si="2"/>
        <v>18662</v>
      </c>
      <c r="I20" s="80"/>
      <c r="J20" s="80"/>
    </row>
    <row r="21" spans="1:10" s="64" customFormat="1" ht="17.149999999999999" customHeight="1" x14ac:dyDescent="0.35">
      <c r="A21" s="39" t="s">
        <v>95</v>
      </c>
      <c r="B21" s="19">
        <v>202</v>
      </c>
      <c r="C21" s="19">
        <v>6018</v>
      </c>
      <c r="D21" s="19">
        <v>2767</v>
      </c>
      <c r="E21" s="19">
        <v>13888</v>
      </c>
      <c r="F21" s="19">
        <f t="shared" si="0"/>
        <v>2969</v>
      </c>
      <c r="G21" s="19">
        <f t="shared" si="1"/>
        <v>19906</v>
      </c>
      <c r="H21" s="19">
        <f t="shared" si="2"/>
        <v>22875</v>
      </c>
      <c r="I21" s="80"/>
      <c r="J21" s="80"/>
    </row>
    <row r="22" spans="1:10" s="64" customFormat="1" ht="17.149999999999999" customHeight="1" x14ac:dyDescent="0.35">
      <c r="A22" s="39" t="s">
        <v>96</v>
      </c>
      <c r="B22" s="19">
        <v>257</v>
      </c>
      <c r="C22" s="19">
        <v>8071</v>
      </c>
      <c r="D22" s="19">
        <v>3347</v>
      </c>
      <c r="E22" s="19">
        <v>13832</v>
      </c>
      <c r="F22" s="19">
        <f t="shared" si="0"/>
        <v>3604</v>
      </c>
      <c r="G22" s="19">
        <f t="shared" si="1"/>
        <v>21903</v>
      </c>
      <c r="H22" s="19">
        <f t="shared" si="2"/>
        <v>25507</v>
      </c>
      <c r="I22" s="80"/>
      <c r="J22" s="80"/>
    </row>
    <row r="23" spans="1:10" s="64" customFormat="1" ht="22.4" customHeight="1" x14ac:dyDescent="0.35">
      <c r="A23" s="39" t="s">
        <v>97</v>
      </c>
      <c r="B23" s="19">
        <v>187</v>
      </c>
      <c r="C23" s="19">
        <v>5948</v>
      </c>
      <c r="D23" s="19">
        <v>3725</v>
      </c>
      <c r="E23" s="19">
        <v>9015</v>
      </c>
      <c r="F23" s="19">
        <f t="shared" si="0"/>
        <v>3912</v>
      </c>
      <c r="G23" s="19">
        <f t="shared" si="1"/>
        <v>14963</v>
      </c>
      <c r="H23" s="19">
        <f t="shared" si="2"/>
        <v>18875</v>
      </c>
      <c r="I23" s="80" t="s">
        <v>98</v>
      </c>
      <c r="J23" s="80"/>
    </row>
    <row r="24" spans="1:10" s="64" customFormat="1" ht="17.149999999999999" customHeight="1" x14ac:dyDescent="0.35">
      <c r="A24" s="39" t="s">
        <v>99</v>
      </c>
      <c r="B24" s="19">
        <v>247</v>
      </c>
      <c r="C24" s="19">
        <v>3185</v>
      </c>
      <c r="D24" s="19">
        <v>5170</v>
      </c>
      <c r="E24" s="19">
        <v>7865</v>
      </c>
      <c r="F24" s="19">
        <f t="shared" si="0"/>
        <v>5417</v>
      </c>
      <c r="G24" s="19">
        <f t="shared" si="1"/>
        <v>11050</v>
      </c>
      <c r="H24" s="19">
        <f t="shared" si="2"/>
        <v>16467</v>
      </c>
      <c r="I24" s="80" t="s">
        <v>100</v>
      </c>
      <c r="J24" s="80"/>
    </row>
    <row r="25" spans="1:10" s="63" customFormat="1" ht="17.149999999999999" customHeight="1" x14ac:dyDescent="0.35">
      <c r="A25" s="39" t="s">
        <v>101</v>
      </c>
      <c r="B25" s="19">
        <v>264</v>
      </c>
      <c r="C25" s="19">
        <v>2797</v>
      </c>
      <c r="D25" s="19">
        <v>5545</v>
      </c>
      <c r="E25" s="19">
        <v>4972</v>
      </c>
      <c r="F25" s="19">
        <f t="shared" si="0"/>
        <v>5809</v>
      </c>
      <c r="G25" s="19">
        <f t="shared" si="1"/>
        <v>7769</v>
      </c>
      <c r="H25" s="19">
        <f t="shared" si="2"/>
        <v>13578</v>
      </c>
      <c r="I25" s="80"/>
      <c r="J25" s="80"/>
    </row>
    <row r="26" spans="1:10" s="63" customFormat="1" ht="17.149999999999999" customHeight="1" x14ac:dyDescent="0.35">
      <c r="A26" s="39" t="s">
        <v>102</v>
      </c>
      <c r="B26" s="19">
        <v>228</v>
      </c>
      <c r="C26" s="19">
        <v>2557</v>
      </c>
      <c r="D26" s="19">
        <v>4764</v>
      </c>
      <c r="E26" s="19">
        <v>5716</v>
      </c>
      <c r="F26" s="19">
        <f t="shared" si="0"/>
        <v>4992</v>
      </c>
      <c r="G26" s="19">
        <f t="shared" si="1"/>
        <v>8273</v>
      </c>
      <c r="H26" s="19">
        <f t="shared" si="2"/>
        <v>13265</v>
      </c>
      <c r="I26" s="80" t="s">
        <v>103</v>
      </c>
      <c r="J26" s="80"/>
    </row>
    <row r="27" spans="1:10" s="63" customFormat="1" ht="22.4" customHeight="1" x14ac:dyDescent="0.35">
      <c r="A27" s="39" t="s">
        <v>104</v>
      </c>
      <c r="B27" s="19">
        <v>353</v>
      </c>
      <c r="C27" s="19">
        <v>3105</v>
      </c>
      <c r="D27" s="19">
        <v>4906</v>
      </c>
      <c r="E27" s="19">
        <v>5385</v>
      </c>
      <c r="F27" s="19">
        <f t="shared" si="0"/>
        <v>5259</v>
      </c>
      <c r="G27" s="19">
        <f t="shared" si="1"/>
        <v>8490</v>
      </c>
      <c r="H27" s="19">
        <f t="shared" si="2"/>
        <v>13749</v>
      </c>
      <c r="I27" s="80"/>
      <c r="J27" s="80"/>
    </row>
    <row r="28" spans="1:10" s="63" customFormat="1" ht="17.149999999999999" customHeight="1" x14ac:dyDescent="0.35">
      <c r="A28" s="39" t="s">
        <v>105</v>
      </c>
      <c r="B28" s="19">
        <v>290</v>
      </c>
      <c r="C28" s="19">
        <v>3185</v>
      </c>
      <c r="D28" s="19">
        <v>5029</v>
      </c>
      <c r="E28" s="19">
        <v>5307</v>
      </c>
      <c r="F28" s="19">
        <f t="shared" si="0"/>
        <v>5319</v>
      </c>
      <c r="G28" s="19">
        <f t="shared" si="1"/>
        <v>8492</v>
      </c>
      <c r="H28" s="19">
        <f t="shared" si="2"/>
        <v>13811</v>
      </c>
      <c r="I28" s="80"/>
      <c r="J28" s="80"/>
    </row>
    <row r="29" spans="1:10" s="63" customFormat="1" ht="17.149999999999999" customHeight="1" x14ac:dyDescent="0.35">
      <c r="A29" s="39" t="s">
        <v>106</v>
      </c>
      <c r="B29" s="19">
        <v>213</v>
      </c>
      <c r="C29" s="19">
        <v>2565</v>
      </c>
      <c r="D29" s="19">
        <v>4636</v>
      </c>
      <c r="E29" s="19">
        <v>8248</v>
      </c>
      <c r="F29" s="19">
        <f t="shared" si="0"/>
        <v>4849</v>
      </c>
      <c r="G29" s="19">
        <f t="shared" si="1"/>
        <v>10813</v>
      </c>
      <c r="H29" s="19">
        <f t="shared" si="2"/>
        <v>15662</v>
      </c>
      <c r="I29" s="80"/>
      <c r="J29" s="80"/>
    </row>
    <row r="30" spans="1:10" s="63" customFormat="1" ht="17.149999999999999" customHeight="1" x14ac:dyDescent="0.35">
      <c r="A30" s="39" t="s">
        <v>107</v>
      </c>
      <c r="B30" s="19">
        <v>276</v>
      </c>
      <c r="C30" s="19">
        <v>2329</v>
      </c>
      <c r="D30" s="19">
        <v>6344</v>
      </c>
      <c r="E30" s="19">
        <v>7825</v>
      </c>
      <c r="F30" s="19">
        <f t="shared" si="0"/>
        <v>6620</v>
      </c>
      <c r="G30" s="19">
        <f t="shared" si="1"/>
        <v>10154</v>
      </c>
      <c r="H30" s="19">
        <f t="shared" si="2"/>
        <v>16774</v>
      </c>
      <c r="I30" s="80" t="s">
        <v>108</v>
      </c>
      <c r="J30" s="80"/>
    </row>
    <row r="31" spans="1:10" s="63" customFormat="1" ht="22.4" customHeight="1" x14ac:dyDescent="0.35">
      <c r="A31" s="39" t="s">
        <v>109</v>
      </c>
      <c r="B31" s="19">
        <v>241</v>
      </c>
      <c r="C31" s="19">
        <v>2521</v>
      </c>
      <c r="D31" s="19">
        <v>5439</v>
      </c>
      <c r="E31" s="19">
        <v>9114</v>
      </c>
      <c r="F31" s="19">
        <f t="shared" si="0"/>
        <v>5680</v>
      </c>
      <c r="G31" s="19">
        <f t="shared" si="1"/>
        <v>11635</v>
      </c>
      <c r="H31" s="19">
        <f t="shared" si="2"/>
        <v>17315</v>
      </c>
      <c r="I31" s="80" t="s">
        <v>110</v>
      </c>
      <c r="J31" s="80"/>
    </row>
    <row r="32" spans="1:10" s="63" customFormat="1" ht="17.149999999999999" customHeight="1" x14ac:dyDescent="0.35">
      <c r="A32" s="39" t="s">
        <v>111</v>
      </c>
      <c r="B32" s="19">
        <v>411</v>
      </c>
      <c r="C32" s="19">
        <v>3097</v>
      </c>
      <c r="D32" s="19">
        <v>4897</v>
      </c>
      <c r="E32" s="19">
        <v>9033</v>
      </c>
      <c r="F32" s="19">
        <f t="shared" si="0"/>
        <v>5308</v>
      </c>
      <c r="G32" s="19">
        <f t="shared" si="1"/>
        <v>12130</v>
      </c>
      <c r="H32" s="19">
        <f t="shared" si="2"/>
        <v>17438</v>
      </c>
      <c r="I32" s="80"/>
      <c r="J32" s="80"/>
    </row>
    <row r="33" spans="1:10" s="63" customFormat="1" ht="17.149999999999999" customHeight="1" x14ac:dyDescent="0.35">
      <c r="A33" s="39" t="s">
        <v>112</v>
      </c>
      <c r="B33" s="19">
        <v>323</v>
      </c>
      <c r="C33" s="19">
        <v>5781</v>
      </c>
      <c r="D33" s="19">
        <v>4026</v>
      </c>
      <c r="E33" s="19">
        <v>9179</v>
      </c>
      <c r="F33" s="19">
        <f t="shared" si="0"/>
        <v>4349</v>
      </c>
      <c r="G33" s="19">
        <f t="shared" si="1"/>
        <v>14960</v>
      </c>
      <c r="H33" s="19">
        <f t="shared" si="2"/>
        <v>19309</v>
      </c>
      <c r="I33" s="80"/>
      <c r="J33" s="80"/>
    </row>
    <row r="34" spans="1:10" s="63" customFormat="1" ht="17.149999999999999" customHeight="1" x14ac:dyDescent="0.35">
      <c r="A34" s="39" t="s">
        <v>113</v>
      </c>
      <c r="B34" s="19">
        <v>492</v>
      </c>
      <c r="C34" s="19">
        <v>6000</v>
      </c>
      <c r="D34" s="19">
        <v>4938</v>
      </c>
      <c r="E34" s="19">
        <v>12455</v>
      </c>
      <c r="F34" s="19">
        <f t="shared" si="0"/>
        <v>5430</v>
      </c>
      <c r="G34" s="19">
        <f t="shared" si="1"/>
        <v>18455</v>
      </c>
      <c r="H34" s="19">
        <f t="shared" si="2"/>
        <v>23885</v>
      </c>
      <c r="I34" s="80" t="s">
        <v>153</v>
      </c>
      <c r="J34" s="80"/>
    </row>
    <row r="35" spans="1:10" s="63" customFormat="1" ht="22.4" customHeight="1" x14ac:dyDescent="0.35">
      <c r="A35" s="39" t="s">
        <v>115</v>
      </c>
      <c r="B35" s="19">
        <v>397</v>
      </c>
      <c r="C35" s="19">
        <v>3159</v>
      </c>
      <c r="D35" s="19">
        <v>3993</v>
      </c>
      <c r="E35" s="19">
        <v>10981</v>
      </c>
      <c r="F35" s="19">
        <f t="shared" si="0"/>
        <v>4390</v>
      </c>
      <c r="G35" s="19">
        <f t="shared" si="1"/>
        <v>14140</v>
      </c>
      <c r="H35" s="19">
        <f t="shared" si="2"/>
        <v>18530</v>
      </c>
      <c r="I35" s="80" t="s">
        <v>116</v>
      </c>
      <c r="J35" s="80"/>
    </row>
    <row r="36" spans="1:10" s="63" customFormat="1" ht="17.149999999999999" customHeight="1" x14ac:dyDescent="0.35">
      <c r="A36" s="39" t="s">
        <v>117</v>
      </c>
      <c r="B36" s="19">
        <v>341</v>
      </c>
      <c r="C36" s="19">
        <v>3042</v>
      </c>
      <c r="D36" s="19">
        <v>5373</v>
      </c>
      <c r="E36" s="19">
        <v>13519</v>
      </c>
      <c r="F36" s="19">
        <f t="shared" si="0"/>
        <v>5714</v>
      </c>
      <c r="G36" s="19">
        <f t="shared" si="1"/>
        <v>16561</v>
      </c>
      <c r="H36" s="19">
        <f t="shared" si="2"/>
        <v>22275</v>
      </c>
      <c r="I36" s="80"/>
      <c r="J36" s="80"/>
    </row>
    <row r="37" spans="1:10" s="63" customFormat="1" ht="17.149999999999999" customHeight="1" x14ac:dyDescent="0.35">
      <c r="A37" s="39" t="s">
        <v>118</v>
      </c>
      <c r="B37" s="19">
        <v>400</v>
      </c>
      <c r="C37" s="19">
        <v>2531</v>
      </c>
      <c r="D37" s="19">
        <v>6216</v>
      </c>
      <c r="E37" s="19">
        <v>11699</v>
      </c>
      <c r="F37" s="19">
        <f t="shared" si="0"/>
        <v>6616</v>
      </c>
      <c r="G37" s="19">
        <f t="shared" si="1"/>
        <v>14230</v>
      </c>
      <c r="H37" s="19">
        <f t="shared" si="2"/>
        <v>20846</v>
      </c>
      <c r="I37" s="80"/>
      <c r="J37" s="80"/>
    </row>
    <row r="38" spans="1:10" s="63" customFormat="1" ht="17.149999999999999" customHeight="1" x14ac:dyDescent="0.35">
      <c r="A38" s="39" t="s">
        <v>119</v>
      </c>
      <c r="B38" s="19">
        <v>365</v>
      </c>
      <c r="C38" s="19">
        <v>7747</v>
      </c>
      <c r="D38" s="19">
        <v>11774</v>
      </c>
      <c r="E38" s="19">
        <v>12087</v>
      </c>
      <c r="F38" s="19">
        <f t="shared" ref="F38:G45" si="3">B38+D38</f>
        <v>12139</v>
      </c>
      <c r="G38" s="19">
        <f t="shared" si="3"/>
        <v>19834</v>
      </c>
      <c r="H38" s="19">
        <f t="shared" ref="H38:H45" si="4">F38+G38</f>
        <v>31973</v>
      </c>
      <c r="I38" s="80" t="s">
        <v>120</v>
      </c>
      <c r="J38" s="80"/>
    </row>
    <row r="39" spans="1:10" s="63" customFormat="1" ht="22.4" customHeight="1" x14ac:dyDescent="0.35">
      <c r="A39" s="39" t="s">
        <v>121</v>
      </c>
      <c r="B39" s="19">
        <v>536</v>
      </c>
      <c r="C39" s="19">
        <v>3993</v>
      </c>
      <c r="D39" s="19">
        <v>11028</v>
      </c>
      <c r="E39" s="19">
        <v>6459</v>
      </c>
      <c r="F39" s="19">
        <f t="shared" si="3"/>
        <v>11564</v>
      </c>
      <c r="G39" s="19">
        <f t="shared" si="3"/>
        <v>10452</v>
      </c>
      <c r="H39" s="19">
        <f t="shared" si="4"/>
        <v>22016</v>
      </c>
      <c r="I39" s="80"/>
      <c r="J39" s="80"/>
    </row>
    <row r="40" spans="1:10" s="63" customFormat="1" ht="17.149999999999999" customHeight="1" x14ac:dyDescent="0.35">
      <c r="A40" s="39" t="s">
        <v>123</v>
      </c>
      <c r="B40" s="19">
        <v>54</v>
      </c>
      <c r="C40" s="19">
        <v>192</v>
      </c>
      <c r="D40" s="19">
        <v>1094</v>
      </c>
      <c r="E40" s="19">
        <v>725</v>
      </c>
      <c r="F40" s="19">
        <f t="shared" si="3"/>
        <v>1148</v>
      </c>
      <c r="G40" s="19">
        <f t="shared" si="3"/>
        <v>917</v>
      </c>
      <c r="H40" s="19">
        <f t="shared" si="4"/>
        <v>2065</v>
      </c>
      <c r="I40" s="79"/>
      <c r="J40" s="79"/>
    </row>
    <row r="41" spans="1:10" s="63" customFormat="1" ht="17.149999999999999" customHeight="1" x14ac:dyDescent="0.35">
      <c r="A41" s="39" t="s">
        <v>124</v>
      </c>
      <c r="B41" s="19">
        <v>501</v>
      </c>
      <c r="C41" s="19">
        <v>1808</v>
      </c>
      <c r="D41" s="19">
        <v>13261</v>
      </c>
      <c r="E41" s="19">
        <v>5023</v>
      </c>
      <c r="F41" s="19">
        <f t="shared" si="3"/>
        <v>13762</v>
      </c>
      <c r="G41" s="19">
        <f t="shared" si="3"/>
        <v>6831</v>
      </c>
      <c r="H41" s="19">
        <f t="shared" si="4"/>
        <v>20593</v>
      </c>
      <c r="I41" s="79"/>
      <c r="J41" s="79"/>
    </row>
    <row r="42" spans="1:10" s="63" customFormat="1" ht="17.149999999999999" customHeight="1" x14ac:dyDescent="0.35">
      <c r="A42" s="39" t="s">
        <v>125</v>
      </c>
      <c r="B42" s="19">
        <v>636</v>
      </c>
      <c r="C42" s="19">
        <v>1811</v>
      </c>
      <c r="D42" s="19">
        <v>18052</v>
      </c>
      <c r="E42" s="19">
        <v>7796</v>
      </c>
      <c r="F42" s="19">
        <f t="shared" si="3"/>
        <v>18688</v>
      </c>
      <c r="G42" s="19">
        <f t="shared" si="3"/>
        <v>9607</v>
      </c>
      <c r="H42" s="19">
        <f t="shared" si="4"/>
        <v>28295</v>
      </c>
      <c r="I42" s="79" t="s">
        <v>154</v>
      </c>
      <c r="J42" s="79"/>
    </row>
    <row r="43" spans="1:10" s="63" customFormat="1" ht="22.4" customHeight="1" x14ac:dyDescent="0.35">
      <c r="A43" s="39" t="s">
        <v>127</v>
      </c>
      <c r="B43" s="19">
        <v>903</v>
      </c>
      <c r="C43" s="19">
        <v>1996</v>
      </c>
      <c r="D43" s="19">
        <v>17008</v>
      </c>
      <c r="E43" s="19">
        <v>5251</v>
      </c>
      <c r="F43" s="19">
        <f t="shared" si="3"/>
        <v>17911</v>
      </c>
      <c r="G43" s="19">
        <f t="shared" si="3"/>
        <v>7247</v>
      </c>
      <c r="H43" s="19">
        <f t="shared" si="4"/>
        <v>25158</v>
      </c>
      <c r="I43" s="79"/>
      <c r="J43" s="79"/>
    </row>
    <row r="44" spans="1:10" s="63" customFormat="1" ht="16.5" customHeight="1" x14ac:dyDescent="0.35">
      <c r="A44" s="39" t="s">
        <v>128</v>
      </c>
      <c r="B44" s="19">
        <v>1211</v>
      </c>
      <c r="C44" s="19">
        <v>4928</v>
      </c>
      <c r="D44" s="19">
        <v>21318</v>
      </c>
      <c r="E44" s="19">
        <v>5603</v>
      </c>
      <c r="F44" s="19">
        <f t="shared" si="3"/>
        <v>22529</v>
      </c>
      <c r="G44" s="19">
        <f t="shared" si="3"/>
        <v>10531</v>
      </c>
      <c r="H44" s="19">
        <f t="shared" si="4"/>
        <v>33060</v>
      </c>
      <c r="I44" s="79"/>
      <c r="J44" s="79"/>
    </row>
    <row r="45" spans="1:10" s="63" customFormat="1" ht="16.5" customHeight="1" x14ac:dyDescent="0.35">
      <c r="A45" s="39" t="s">
        <v>129</v>
      </c>
      <c r="B45" s="19">
        <v>1424</v>
      </c>
      <c r="C45" s="19">
        <v>2405</v>
      </c>
      <c r="D45" s="19">
        <v>23739</v>
      </c>
      <c r="E45" s="19">
        <v>3452</v>
      </c>
      <c r="F45" s="19">
        <f t="shared" si="3"/>
        <v>25163</v>
      </c>
      <c r="G45" s="19">
        <f t="shared" si="3"/>
        <v>5857</v>
      </c>
      <c r="H45" s="19">
        <f t="shared" si="4"/>
        <v>31020</v>
      </c>
      <c r="I45" s="79" t="s">
        <v>130</v>
      </c>
      <c r="J45" s="79"/>
    </row>
    <row r="46" spans="1:10" s="63" customFormat="1" ht="16.5" customHeight="1" x14ac:dyDescent="0.35">
      <c r="A46" s="39" t="s">
        <v>131</v>
      </c>
      <c r="B46" s="19">
        <v>985</v>
      </c>
      <c r="C46" s="19">
        <v>2182</v>
      </c>
      <c r="D46" s="19">
        <v>18582</v>
      </c>
      <c r="E46" s="19">
        <v>3164</v>
      </c>
      <c r="F46" s="19">
        <f t="shared" ref="F46" si="5">B46+D46</f>
        <v>19567</v>
      </c>
      <c r="G46" s="19">
        <f t="shared" ref="G46" si="6">C46+E46</f>
        <v>5346</v>
      </c>
      <c r="H46" s="19">
        <f t="shared" ref="H46" si="7">F46+G46</f>
        <v>24913</v>
      </c>
      <c r="I46" s="79"/>
      <c r="J46" s="79"/>
    </row>
    <row r="47" spans="1:10" s="63" customFormat="1" ht="22.4" customHeight="1" x14ac:dyDescent="0.35">
      <c r="A47" s="39" t="s">
        <v>133</v>
      </c>
      <c r="B47" s="19">
        <v>1269</v>
      </c>
      <c r="C47" s="19">
        <v>2412</v>
      </c>
      <c r="D47" s="19">
        <v>19518</v>
      </c>
      <c r="E47" s="19">
        <v>2921</v>
      </c>
      <c r="F47" s="19">
        <f>Table4[[#This Row],[Gas
smart 
meters]]+Table4[[#This Row],[Electricity
smart 
meters]]</f>
        <v>20787</v>
      </c>
      <c r="G47" s="19">
        <f>Table4[[#This Row],[Gas
advanced 
meters]]+Table4[[#This Row],[Electricity
advanced 
meters]]</f>
        <v>5333</v>
      </c>
      <c r="H47" s="19">
        <f t="shared" ref="H47" si="8">F47+G47</f>
        <v>26120</v>
      </c>
      <c r="I47" s="79" t="s">
        <v>155</v>
      </c>
      <c r="J47" s="79"/>
    </row>
    <row r="48" spans="1:10" s="63" customFormat="1" ht="17.149999999999999" customHeight="1" x14ac:dyDescent="0.35">
      <c r="A48" s="39" t="s">
        <v>134</v>
      </c>
      <c r="B48" s="19">
        <v>2425</v>
      </c>
      <c r="C48" s="19">
        <v>2993</v>
      </c>
      <c r="D48" s="19">
        <v>20008</v>
      </c>
      <c r="E48" s="19">
        <v>3132</v>
      </c>
      <c r="F48" s="19">
        <f>Table4[[#This Row],[Gas
smart 
meters]]+Table4[[#This Row],[Electricity
smart 
meters]]</f>
        <v>22433</v>
      </c>
      <c r="G48" s="19">
        <f>Table4[[#This Row],[Gas
advanced 
meters]]+Table4[[#This Row],[Electricity
advanced 
meters]]</f>
        <v>6125</v>
      </c>
      <c r="H48" s="19">
        <f t="shared" ref="H48" si="9">F48+G48</f>
        <v>28558</v>
      </c>
      <c r="I48" s="79"/>
      <c r="J48" s="79"/>
    </row>
    <row r="49" spans="1:10" s="63" customFormat="1" ht="17.149999999999999" customHeight="1" x14ac:dyDescent="0.35">
      <c r="A49" s="39" t="s">
        <v>135</v>
      </c>
      <c r="B49" s="19">
        <v>2502</v>
      </c>
      <c r="C49" s="19">
        <v>2739</v>
      </c>
      <c r="D49" s="19">
        <v>21799</v>
      </c>
      <c r="E49" s="19">
        <v>2704</v>
      </c>
      <c r="F49" s="19">
        <f>Table4[[#This Row],[Gas
smart 
meters]]+Table4[[#This Row],[Electricity
smart 
meters]]</f>
        <v>24301</v>
      </c>
      <c r="G49" s="19">
        <f>Table4[[#This Row],[Gas
advanced 
meters]]+Table4[[#This Row],[Electricity
advanced 
meters]]</f>
        <v>5443</v>
      </c>
      <c r="H49" s="19">
        <f t="shared" ref="H49" si="10">F49+G49</f>
        <v>29744</v>
      </c>
      <c r="I49" s="79"/>
      <c r="J49" s="79"/>
    </row>
    <row r="50" spans="1:10" s="63" customFormat="1" ht="17.149999999999999" customHeight="1" x14ac:dyDescent="0.35">
      <c r="A50" s="39" t="s">
        <v>137</v>
      </c>
      <c r="B50" s="19">
        <v>2607</v>
      </c>
      <c r="C50" s="19">
        <v>1787</v>
      </c>
      <c r="D50" s="19">
        <v>22783</v>
      </c>
      <c r="E50" s="19">
        <v>2517</v>
      </c>
      <c r="F50" s="19">
        <f>Table4[[#This Row],[Gas
smart 
meters]]+Table4[[#This Row],[Electricity
smart 
meters]]</f>
        <v>25390</v>
      </c>
      <c r="G50" s="19">
        <f>Table4[[#This Row],[Gas
advanced 
meters]]+Table4[[#This Row],[Electricity
advanced 
meters]]</f>
        <v>4304</v>
      </c>
      <c r="H50" s="19">
        <f t="shared" ref="H50" si="11">F50+G50</f>
        <v>29694</v>
      </c>
      <c r="I50" s="79"/>
      <c r="J50" s="79"/>
    </row>
    <row r="51" spans="1:10" s="63" customFormat="1" ht="22.4" customHeight="1" x14ac:dyDescent="0.35">
      <c r="A51" s="39" t="s">
        <v>139</v>
      </c>
      <c r="B51" s="19">
        <v>3628</v>
      </c>
      <c r="C51" s="19">
        <v>3101</v>
      </c>
      <c r="D51" s="19">
        <v>28101</v>
      </c>
      <c r="E51" s="19">
        <v>2790</v>
      </c>
      <c r="F51" s="19">
        <f>Table4[[#This Row],[Gas
smart 
meters]]+Table4[[#This Row],[Electricity
smart 
meters]]</f>
        <v>31729</v>
      </c>
      <c r="G51" s="19">
        <f>Table4[[#This Row],[Gas
advanced 
meters]]+Table4[[#This Row],[Electricity
advanced 
meters]]</f>
        <v>5891</v>
      </c>
      <c r="H51" s="19">
        <f t="shared" ref="H51:H54" si="12">F51+G51</f>
        <v>37620</v>
      </c>
      <c r="I51" s="39"/>
      <c r="J51" s="39"/>
    </row>
    <row r="52" spans="1:10" s="63" customFormat="1" ht="17.149999999999999" customHeight="1" x14ac:dyDescent="0.35">
      <c r="A52" s="39" t="s">
        <v>141</v>
      </c>
      <c r="B52" s="19">
        <v>3208</v>
      </c>
      <c r="C52" s="19">
        <v>2013</v>
      </c>
      <c r="D52" s="19">
        <v>26174</v>
      </c>
      <c r="E52" s="19">
        <v>3273</v>
      </c>
      <c r="F52" s="19">
        <f>Table4[[#This Row],[Gas
smart 
meters]]+Table4[[#This Row],[Electricity
smart 
meters]]</f>
        <v>29382</v>
      </c>
      <c r="G52" s="19">
        <f>Table4[[#This Row],[Gas
advanced 
meters]]+Table4[[#This Row],[Electricity
advanced 
meters]]</f>
        <v>5286</v>
      </c>
      <c r="H52" s="19">
        <f t="shared" si="12"/>
        <v>34668</v>
      </c>
      <c r="I52" s="79"/>
      <c r="J52" s="79"/>
    </row>
    <row r="53" spans="1:10" s="63" customFormat="1" ht="17.149999999999999" customHeight="1" x14ac:dyDescent="0.35">
      <c r="A53" s="39" t="s">
        <v>143</v>
      </c>
      <c r="B53" s="19">
        <v>2766</v>
      </c>
      <c r="C53" s="19">
        <v>1921</v>
      </c>
      <c r="D53" s="19">
        <v>27574</v>
      </c>
      <c r="E53" s="19">
        <v>4157</v>
      </c>
      <c r="F53" s="19">
        <f>Table4[[#This Row],[Gas
smart 
meters]]+Table4[[#This Row],[Electricity
smart 
meters]]</f>
        <v>30340</v>
      </c>
      <c r="G53" s="19">
        <f>Table4[[#This Row],[Gas
advanced 
meters]]+Table4[[#This Row],[Electricity
advanced 
meters]]</f>
        <v>6078</v>
      </c>
      <c r="H53" s="19">
        <f t="shared" si="12"/>
        <v>36418</v>
      </c>
      <c r="I53" s="79"/>
      <c r="J53" s="79"/>
    </row>
    <row r="54" spans="1:10" ht="17.149999999999999" customHeight="1" x14ac:dyDescent="0.35">
      <c r="A54" s="170" t="s">
        <v>145</v>
      </c>
      <c r="B54" s="171">
        <v>3019</v>
      </c>
      <c r="C54" s="171">
        <v>1882</v>
      </c>
      <c r="D54" s="171">
        <v>29683</v>
      </c>
      <c r="E54" s="171">
        <v>4149</v>
      </c>
      <c r="F54" s="171">
        <f>Table4[[#This Row],[Gas
smart 
meters]]+Table4[[#This Row],[Electricity
smart 
meters]]</f>
        <v>32702</v>
      </c>
      <c r="G54" s="171">
        <f>Table4[[#This Row],[Gas
advanced 
meters]]+Table4[[#This Row],[Electricity
advanced 
meters]]</f>
        <v>6031</v>
      </c>
      <c r="H54" s="171">
        <f t="shared" si="12"/>
        <v>38733</v>
      </c>
      <c r="I54" s="172"/>
    </row>
    <row r="55" spans="1:10" ht="17.149999999999999" customHeight="1" x14ac:dyDescent="0.35">
      <c r="A55" s="170" t="s">
        <v>80</v>
      </c>
      <c r="B55" s="171">
        <f>SUM(B8:B54)</f>
        <v>33392</v>
      </c>
      <c r="C55" s="171">
        <f>SUM(C8:C54)</f>
        <v>133187</v>
      </c>
      <c r="D55" s="171">
        <f>SUM(D8:D54)</f>
        <v>425201</v>
      </c>
      <c r="E55" s="171">
        <f>SUM(E8:E54)</f>
        <v>820510</v>
      </c>
      <c r="F55" s="171">
        <f>Table4[[#This Row],[Gas
smart 
meters]]+Table4[[#This Row],[Electricity
smart 
meters]]</f>
        <v>458593</v>
      </c>
      <c r="G55" s="171">
        <f>Table4[[#This Row],[Gas
advanced 
meters]]+Table4[[#This Row],[Electricity
advanced 
meters]]</f>
        <v>953697</v>
      </c>
      <c r="H55" s="171">
        <f t="shared" ref="H55" si="13">F55+G55</f>
        <v>1412290</v>
      </c>
      <c r="I55" s="79"/>
    </row>
    <row r="56" spans="1:10" ht="17.149999999999999" customHeight="1" x14ac:dyDescent="0.35">
      <c r="A56" s="65"/>
      <c r="B56" s="93"/>
      <c r="C56" s="63"/>
      <c r="D56" s="93"/>
      <c r="E56" s="63"/>
      <c r="F56" s="118"/>
      <c r="G56" s="63"/>
      <c r="H56" s="124"/>
    </row>
    <row r="57" spans="1:10" ht="17.149999999999999" customHeight="1" x14ac:dyDescent="0.35">
      <c r="A57" s="9"/>
      <c r="B57" s="157"/>
      <c r="C57" s="124"/>
      <c r="D57" s="93"/>
      <c r="E57" s="124"/>
      <c r="F57" s="118"/>
      <c r="G57" s="124"/>
      <c r="H57" s="124"/>
    </row>
    <row r="58" spans="1:10" ht="17.149999999999999" customHeight="1" x14ac:dyDescent="0.35">
      <c r="A58" s="9"/>
      <c r="B58" s="93"/>
      <c r="D58" s="93"/>
    </row>
    <row r="59" spans="1:10" ht="17.149999999999999" customHeight="1" x14ac:dyDescent="0.35">
      <c r="A59" s="9"/>
    </row>
    <row r="60" spans="1:10" ht="17.149999999999999" customHeight="1" x14ac:dyDescent="0.35">
      <c r="A60" s="9"/>
      <c r="F60" s="126"/>
    </row>
    <row r="61" spans="1:10" ht="17.149999999999999" customHeight="1" x14ac:dyDescent="0.35">
      <c r="A61" s="9"/>
      <c r="B61" s="125"/>
      <c r="C61" s="10"/>
      <c r="D61" s="125"/>
      <c r="E61" s="10"/>
      <c r="F61" s="10"/>
      <c r="G61" s="10"/>
      <c r="H61" s="10"/>
    </row>
    <row r="62" spans="1:10" ht="17.149999999999999" customHeight="1" x14ac:dyDescent="0.35">
      <c r="A62" s="61"/>
    </row>
    <row r="63" spans="1:10" ht="17.149999999999999" customHeight="1" x14ac:dyDescent="0.35">
      <c r="A63" s="61"/>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W51"/>
  <sheetViews>
    <sheetView showGridLines="0" zoomScaleNormal="100" workbookViewId="0"/>
  </sheetViews>
  <sheetFormatPr defaultColWidth="9.1796875" defaultRowHeight="17.149999999999999" customHeight="1" x14ac:dyDescent="0.35"/>
  <cols>
    <col min="1" max="1" width="7.453125" style="62" customWidth="1"/>
    <col min="2" max="15" width="14.26953125" style="10" customWidth="1"/>
    <col min="16" max="16" width="12.26953125" style="10" customWidth="1"/>
    <col min="17" max="22" width="14.26953125" style="10" customWidth="1"/>
    <col min="23" max="23" width="61.453125" style="10" customWidth="1"/>
    <col min="24" max="16384" width="9.1796875" style="62"/>
  </cols>
  <sheetData>
    <row r="1" spans="1:23" ht="25.5" customHeight="1" x14ac:dyDescent="0.35">
      <c r="A1" s="96" t="s">
        <v>184</v>
      </c>
    </row>
    <row r="2" spans="1:23" ht="17.149999999999999" customHeight="1" x14ac:dyDescent="0.35">
      <c r="A2" s="49" t="s">
        <v>185</v>
      </c>
      <c r="R2" s="88"/>
      <c r="S2" s="88"/>
      <c r="T2" s="88"/>
      <c r="U2" s="88"/>
      <c r="V2" s="88"/>
      <c r="W2" s="88"/>
    </row>
    <row r="3" spans="1:23" s="84" customFormat="1" ht="17.149999999999999" customHeight="1" x14ac:dyDescent="0.35">
      <c r="A3" s="49" t="s">
        <v>64</v>
      </c>
      <c r="B3" s="83"/>
      <c r="C3" s="72"/>
      <c r="D3" s="15"/>
      <c r="E3" s="15"/>
      <c r="F3" s="16"/>
      <c r="J3" s="88"/>
      <c r="K3" s="88"/>
      <c r="L3" s="88"/>
      <c r="M3" s="88"/>
      <c r="N3" s="88"/>
      <c r="O3" s="88"/>
      <c r="P3" s="88"/>
      <c r="Q3" s="132"/>
      <c r="R3" s="131"/>
      <c r="S3" s="131"/>
      <c r="T3" s="131"/>
      <c r="U3" s="131"/>
      <c r="V3" s="131"/>
      <c r="W3" s="131"/>
    </row>
    <row r="4" spans="1:23" ht="17.149999999999999" customHeight="1" x14ac:dyDescent="0.35">
      <c r="A4" s="49" t="s">
        <v>186</v>
      </c>
      <c r="Q4" s="132"/>
      <c r="R4" s="131"/>
      <c r="S4" s="131"/>
      <c r="T4" s="131"/>
      <c r="U4" s="131"/>
      <c r="V4" s="131"/>
      <c r="W4" s="131"/>
    </row>
    <row r="5" spans="1:23" ht="17.149999999999999" customHeight="1" x14ac:dyDescent="0.35">
      <c r="A5" s="49" t="s">
        <v>187</v>
      </c>
      <c r="F5" s="130"/>
      <c r="G5" s="130"/>
      <c r="H5" s="130"/>
      <c r="I5" s="130"/>
      <c r="J5" s="27"/>
    </row>
    <row r="6" spans="1:23" ht="17.149999999999999" customHeight="1" x14ac:dyDescent="0.35">
      <c r="A6" s="49" t="s">
        <v>65</v>
      </c>
      <c r="F6" s="130"/>
      <c r="G6" s="130"/>
      <c r="H6" s="130"/>
      <c r="I6" s="130"/>
      <c r="J6" s="27"/>
    </row>
    <row r="7" spans="1:23" ht="17.149999999999999" customHeight="1" x14ac:dyDescent="0.35">
      <c r="A7" s="56" t="s">
        <v>66</v>
      </c>
      <c r="B7" s="169"/>
      <c r="C7" s="169"/>
      <c r="D7" s="169"/>
      <c r="F7" s="27"/>
      <c r="G7" s="27"/>
      <c r="H7" s="27"/>
      <c r="I7" s="130"/>
      <c r="J7" s="27"/>
      <c r="M7" s="125"/>
      <c r="O7" s="130"/>
    </row>
    <row r="8" spans="1:23" s="42" customFormat="1" ht="25.5" customHeight="1" x14ac:dyDescent="0.35">
      <c r="A8" s="94" t="s">
        <v>188</v>
      </c>
      <c r="O8" s="122"/>
    </row>
    <row r="9" spans="1:23" s="63" customFormat="1" ht="107.25" customHeight="1" x14ac:dyDescent="0.35">
      <c r="A9" s="51" t="s">
        <v>189</v>
      </c>
      <c r="B9" s="46" t="s">
        <v>190</v>
      </c>
      <c r="C9" s="46" t="s">
        <v>191</v>
      </c>
      <c r="D9" s="46" t="s">
        <v>192</v>
      </c>
      <c r="E9" s="46" t="s">
        <v>193</v>
      </c>
      <c r="F9" s="46" t="s">
        <v>194</v>
      </c>
      <c r="G9" s="46" t="s">
        <v>195</v>
      </c>
      <c r="H9" s="46" t="s">
        <v>196</v>
      </c>
      <c r="I9" s="46" t="s">
        <v>197</v>
      </c>
      <c r="J9" s="46" t="s">
        <v>198</v>
      </c>
      <c r="K9" s="46" t="s">
        <v>199</v>
      </c>
      <c r="L9" s="46" t="s">
        <v>200</v>
      </c>
      <c r="M9" s="46" t="s">
        <v>201</v>
      </c>
      <c r="N9" s="46" t="s">
        <v>202</v>
      </c>
      <c r="O9" s="46" t="s">
        <v>203</v>
      </c>
      <c r="P9" s="46" t="s">
        <v>204</v>
      </c>
      <c r="Q9" s="46" t="s">
        <v>205</v>
      </c>
      <c r="R9" s="46" t="s">
        <v>206</v>
      </c>
      <c r="S9" s="46" t="s">
        <v>207</v>
      </c>
      <c r="T9" s="46" t="s">
        <v>208</v>
      </c>
      <c r="U9" s="46" t="s">
        <v>209</v>
      </c>
      <c r="V9" s="46" t="s">
        <v>80</v>
      </c>
      <c r="W9" s="54" t="s">
        <v>22</v>
      </c>
    </row>
    <row r="10" spans="1:23" ht="17.149999999999999" customHeight="1" x14ac:dyDescent="0.35">
      <c r="A10" s="52">
        <v>2012</v>
      </c>
      <c r="B10" s="19">
        <v>1461</v>
      </c>
      <c r="C10" s="19"/>
      <c r="D10" s="19">
        <f>Table5a[[#This Row],[Large suppliers
gas meters
smart in
smart mode]]+Table5a[[#This Row],[Large suppliers
gas meters
smart in
traditional mode]]</f>
        <v>1461</v>
      </c>
      <c r="E10" s="19">
        <v>21550984</v>
      </c>
      <c r="F10" s="19">
        <v>1739</v>
      </c>
      <c r="G10" s="19"/>
      <c r="H10" s="19">
        <f>Table5a[[#This Row],[Large
suppliers
electricity 
meters
smart in
smart mode]]+Table5a[[#This Row],[Large 
suppliers
electricity 
meters
smart in
traditional mode]]</f>
        <v>1739</v>
      </c>
      <c r="I10" s="19">
        <v>26174965</v>
      </c>
      <c r="J10" s="19"/>
      <c r="K10" s="19"/>
      <c r="L10" s="19">
        <f>Table5a[[#This Row],[Small
suppliers
gas meters
smart in
smart mode]]+Table5a[[#This Row],[Small
suppliers
gas meters
smart in
traditional mode]]</f>
        <v>0</v>
      </c>
      <c r="M10" s="19"/>
      <c r="N10" s="19"/>
      <c r="O10" s="19"/>
      <c r="P10" s="19">
        <f>Table5a[[#This Row],[Small
suppliers
electricity 
meters
smart in
smart mode]]+Table5a[[#This Row],[Small 
suppliers
electricity 
meters
smart in
traditional mode]]</f>
        <v>0</v>
      </c>
      <c r="Q10" s="19"/>
      <c r="R10" s="19">
        <f t="shared" ref="R10:R20" si="0">SUM(B10,F10,J10,N10)</f>
        <v>3200</v>
      </c>
      <c r="S10" s="19"/>
      <c r="T10" s="19">
        <f>SUM(Table5a[[#This Row],[Large suppliers
gas meters
total smart]],Table5a[[#This Row],[Large suppliers
electricity meters
total smart]],Table5a[[#This Row],[Small suppliers
gas meters
total smart]],Table5a[[#This Row],[Small suppliers
electricity meters
total smart]])</f>
        <v>3200</v>
      </c>
      <c r="U10" s="19">
        <f t="shared" ref="U10:U21" si="1">SUM(E10,I10,M10,Q10)</f>
        <v>47725949</v>
      </c>
      <c r="V10" s="19">
        <f>Table5a[[#This Row],[All suppliers
total smart meters]]+Table5a[[#This Row],[All 
suppliers
non-smart]]</f>
        <v>47729149</v>
      </c>
      <c r="W10" s="50"/>
    </row>
    <row r="11" spans="1:23" ht="17.149999999999999" customHeight="1" x14ac:dyDescent="0.35">
      <c r="A11" s="52" t="s">
        <v>210</v>
      </c>
      <c r="B11" s="19">
        <v>101728</v>
      </c>
      <c r="C11" s="19"/>
      <c r="D11" s="19">
        <f>Table5a[[#This Row],[Large suppliers
gas meters
smart in
smart mode]]+Table5a[[#This Row],[Large suppliers
gas meters
smart in
traditional mode]]</f>
        <v>101728</v>
      </c>
      <c r="E11" s="19">
        <v>21513727</v>
      </c>
      <c r="F11" s="19">
        <v>163427</v>
      </c>
      <c r="G11" s="19"/>
      <c r="H11" s="19">
        <f>Table5a[[#This Row],[Large
suppliers
electricity 
meters
smart in
smart mode]]+Table5a[[#This Row],[Large 
suppliers
electricity 
meters
smart in
traditional mode]]</f>
        <v>163427</v>
      </c>
      <c r="I11" s="19">
        <v>25994868</v>
      </c>
      <c r="J11" s="19"/>
      <c r="K11" s="19"/>
      <c r="L11" s="19">
        <f>Table5a[[#This Row],[Small
suppliers
gas meters
smart in
smart mode]]+Table5a[[#This Row],[Small
suppliers
gas meters
smart in
traditional mode]]</f>
        <v>0</v>
      </c>
      <c r="M11" s="19"/>
      <c r="N11" s="19"/>
      <c r="O11" s="19"/>
      <c r="P11" s="19">
        <f>Table5a[[#This Row],[Small
suppliers
electricity 
meters
smart in
smart mode]]+Table5a[[#This Row],[Small 
suppliers
electricity 
meters
smart in
traditional mode]]</f>
        <v>0</v>
      </c>
      <c r="Q11" s="19"/>
      <c r="R11" s="19">
        <f t="shared" si="0"/>
        <v>265155</v>
      </c>
      <c r="S11" s="19"/>
      <c r="T11" s="19">
        <f>SUM(Table5a[[#This Row],[Large suppliers
gas meters
total smart]],Table5a[[#This Row],[Large suppliers
electricity meters
total smart]],Table5a[[#This Row],[Small suppliers
gas meters
total smart]],Table5a[[#This Row],[Small suppliers
electricity meters
total smart]])</f>
        <v>265155</v>
      </c>
      <c r="U11" s="19">
        <f t="shared" si="1"/>
        <v>47508595</v>
      </c>
      <c r="V11" s="19">
        <f>Table5a[[#This Row],[All suppliers
total smart meters]]+Table5a[[#This Row],[All 
suppliers
non-smart]]</f>
        <v>47773750</v>
      </c>
      <c r="W11" s="50" t="s">
        <v>87</v>
      </c>
    </row>
    <row r="12" spans="1:23" ht="17.149999999999999" customHeight="1" x14ac:dyDescent="0.35">
      <c r="A12" s="52">
        <v>2014</v>
      </c>
      <c r="B12" s="19">
        <v>270589</v>
      </c>
      <c r="C12" s="19"/>
      <c r="D12" s="19">
        <f>Table5a[[#This Row],[Large suppliers
gas meters
smart in
smart mode]]+Table5a[[#This Row],[Large suppliers
gas meters
smart in
traditional mode]]</f>
        <v>270589</v>
      </c>
      <c r="E12" s="19">
        <v>20564248</v>
      </c>
      <c r="F12" s="19">
        <v>400645</v>
      </c>
      <c r="G12" s="19"/>
      <c r="H12" s="19">
        <f>Table5a[[#This Row],[Large
suppliers
electricity 
meters
smart in
smart mode]]+Table5a[[#This Row],[Large 
suppliers
electricity 
meters
smart in
traditional mode]]</f>
        <v>400645</v>
      </c>
      <c r="I12" s="19">
        <v>24890373</v>
      </c>
      <c r="J12" s="19"/>
      <c r="K12" s="19"/>
      <c r="L12" s="19">
        <f>Table5a[[#This Row],[Small
suppliers
gas meters
smart in
smart mode]]+Table5a[[#This Row],[Small
suppliers
gas meters
smart in
traditional mode]]</f>
        <v>0</v>
      </c>
      <c r="M12" s="19"/>
      <c r="N12" s="19"/>
      <c r="O12" s="19"/>
      <c r="P12" s="19">
        <f>Table5a[[#This Row],[Small
suppliers
electricity 
meters
smart in
smart mode]]+Table5a[[#This Row],[Small 
suppliers
electricity 
meters
smart in
traditional mode]]</f>
        <v>0</v>
      </c>
      <c r="Q12" s="19"/>
      <c r="R12" s="19">
        <f t="shared" si="0"/>
        <v>671234</v>
      </c>
      <c r="S12" s="19"/>
      <c r="T12" s="19">
        <f>SUM(Table5a[[#This Row],[Large suppliers
gas meters
total smart]],Table5a[[#This Row],[Large suppliers
electricity meters
total smart]],Table5a[[#This Row],[Small suppliers
gas meters
total smart]],Table5a[[#This Row],[Small suppliers
electricity meters
total smart]])</f>
        <v>671234</v>
      </c>
      <c r="U12" s="19">
        <f t="shared" si="1"/>
        <v>45454621</v>
      </c>
      <c r="V12" s="19">
        <f>Table5a[[#This Row],[All suppliers
total smart meters]]+Table5a[[#This Row],[All 
suppliers
non-smart]]</f>
        <v>46125855</v>
      </c>
      <c r="W12" s="50"/>
    </row>
    <row r="13" spans="1:23" ht="17.149999999999999" customHeight="1" x14ac:dyDescent="0.35">
      <c r="A13" s="52" t="s">
        <v>211</v>
      </c>
      <c r="B13" s="19">
        <v>763341</v>
      </c>
      <c r="C13" s="19"/>
      <c r="D13" s="19">
        <f>Table5a[[#This Row],[Large suppliers
gas meters
smart in
smart mode]]+Table5a[[#This Row],[Large suppliers
gas meters
smart in
traditional mode]]</f>
        <v>763341</v>
      </c>
      <c r="E13" s="19">
        <v>20726526</v>
      </c>
      <c r="F13" s="19">
        <v>1118564</v>
      </c>
      <c r="G13" s="19"/>
      <c r="H13" s="19">
        <f>Table5a[[#This Row],[Large
suppliers
electricity 
meters
smart in
smart mode]]+Table5a[[#This Row],[Large 
suppliers
electricity 
meters
smart in
traditional mode]]</f>
        <v>1118564</v>
      </c>
      <c r="I13" s="19">
        <v>24923979</v>
      </c>
      <c r="J13" s="19">
        <v>206886</v>
      </c>
      <c r="K13" s="19"/>
      <c r="L13" s="19">
        <f>Table5a[[#This Row],[Small
suppliers
gas meters
smart in
smart mode]]+Table5a[[#This Row],[Small
suppliers
gas meters
smart in
traditional mode]]</f>
        <v>206886</v>
      </c>
      <c r="M13" s="19">
        <v>951080</v>
      </c>
      <c r="N13" s="19">
        <v>231690</v>
      </c>
      <c r="O13" s="19"/>
      <c r="P13" s="19">
        <f>Table5a[[#This Row],[Small
suppliers
electricity 
meters
smart in
smart mode]]+Table5a[[#This Row],[Small 
suppliers
electricity 
meters
smart in
traditional mode]]</f>
        <v>231690</v>
      </c>
      <c r="Q13" s="19">
        <v>1228977</v>
      </c>
      <c r="R13" s="19">
        <f t="shared" si="0"/>
        <v>2320481</v>
      </c>
      <c r="S13" s="19"/>
      <c r="T13" s="19">
        <f>SUM(Table5a[[#This Row],[Large suppliers
gas meters
total smart]],Table5a[[#This Row],[Large suppliers
electricity meters
total smart]],Table5a[[#This Row],[Small suppliers
gas meters
total smart]],Table5a[[#This Row],[Small suppliers
electricity meters
total smart]])</f>
        <v>2320481</v>
      </c>
      <c r="U13" s="19">
        <f t="shared" si="1"/>
        <v>47830562</v>
      </c>
      <c r="V13" s="19">
        <f>Table5a[[#This Row],[All suppliers
total smart meters]]+Table5a[[#This Row],[All 
suppliers
non-smart]]</f>
        <v>50151043</v>
      </c>
      <c r="W13" s="50" t="s">
        <v>93</v>
      </c>
    </row>
    <row r="14" spans="1:23" ht="17.149999999999999" customHeight="1" x14ac:dyDescent="0.35">
      <c r="A14" s="52" t="s">
        <v>212</v>
      </c>
      <c r="B14" s="19">
        <v>2069121</v>
      </c>
      <c r="C14" s="19"/>
      <c r="D14" s="19">
        <f>Table5a[[#This Row],[Large suppliers
gas meters
smart in
smart mode]]+Table5a[[#This Row],[Large suppliers
gas meters
smart in
traditional mode]]</f>
        <v>2069121</v>
      </c>
      <c r="E14" s="19">
        <v>19847570</v>
      </c>
      <c r="F14" s="19">
        <v>2794169</v>
      </c>
      <c r="G14" s="19"/>
      <c r="H14" s="19">
        <f>Table5a[[#This Row],[Large
suppliers
electricity 
meters
smart in
smart mode]]+Table5a[[#This Row],[Large 
suppliers
electricity 
meters
smart in
traditional mode]]</f>
        <v>2794169</v>
      </c>
      <c r="I14" s="19">
        <v>23591156</v>
      </c>
      <c r="J14" s="19">
        <v>35420</v>
      </c>
      <c r="K14" s="19"/>
      <c r="L14" s="19">
        <f>Table5a[[#This Row],[Small
suppliers
gas meters
smart in
smart mode]]+Table5a[[#This Row],[Small
suppliers
gas meters
smart in
traditional mode]]</f>
        <v>35420</v>
      </c>
      <c r="M14" s="19">
        <v>937603</v>
      </c>
      <c r="N14" s="19">
        <v>48272</v>
      </c>
      <c r="O14" s="19"/>
      <c r="P14" s="19">
        <f>Table5a[[#This Row],[Small
suppliers
electricity 
meters
smart in
smart mode]]+Table5a[[#This Row],[Small 
suppliers
electricity 
meters
smart in
traditional mode]]</f>
        <v>48272</v>
      </c>
      <c r="Q14" s="19">
        <v>1222055</v>
      </c>
      <c r="R14" s="19">
        <f t="shared" si="0"/>
        <v>4946982</v>
      </c>
      <c r="S14" s="19"/>
      <c r="T14" s="19">
        <f>SUM(Table5a[[#This Row],[Large suppliers
gas meters
total smart]],Table5a[[#This Row],[Large suppliers
electricity meters
total smart]],Table5a[[#This Row],[Small suppliers
gas meters
total smart]],Table5a[[#This Row],[Small suppliers
electricity meters
total smart]])</f>
        <v>4946982</v>
      </c>
      <c r="U14" s="18">
        <f>SUM(E14,I14,M14,Q14)</f>
        <v>45598384</v>
      </c>
      <c r="V14" s="19">
        <f>Table5a[[#This Row],[All suppliers
total smart meters]]+Table5a[[#This Row],[All 
suppliers
non-smart]]</f>
        <v>50545366</v>
      </c>
      <c r="W14" s="50" t="s">
        <v>213</v>
      </c>
    </row>
    <row r="15" spans="1:23" ht="17.149999999999999" customHeight="1" x14ac:dyDescent="0.35">
      <c r="A15" s="52" t="s">
        <v>214</v>
      </c>
      <c r="B15" s="19">
        <v>3753303</v>
      </c>
      <c r="C15" s="19"/>
      <c r="D15" s="19">
        <f>Table5a[[#This Row],[Large suppliers
gas meters
smart in
smart mode]]+Table5a[[#This Row],[Large suppliers
gas meters
smart in
traditional mode]]</f>
        <v>3753303</v>
      </c>
      <c r="E15" s="19">
        <v>17529114</v>
      </c>
      <c r="F15" s="19">
        <v>5009188</v>
      </c>
      <c r="G15" s="19"/>
      <c r="H15" s="19">
        <f>Table5a[[#This Row],[Large
suppliers
electricity 
meters
smart in
smart mode]]+Table5a[[#This Row],[Large 
suppliers
electricity 
meters
smart in
traditional mode]]</f>
        <v>5009188</v>
      </c>
      <c r="I15" s="19">
        <v>20676394</v>
      </c>
      <c r="J15" s="19">
        <v>89955</v>
      </c>
      <c r="K15" s="19"/>
      <c r="L15" s="19">
        <f>Table5a[[#This Row],[Small
suppliers
gas meters
smart in
smart mode]]+Table5a[[#This Row],[Small
suppliers
gas meters
smart in
traditional mode]]</f>
        <v>89955</v>
      </c>
      <c r="M15" s="19">
        <v>1493479</v>
      </c>
      <c r="N15" s="19">
        <v>123248</v>
      </c>
      <c r="O15" s="19"/>
      <c r="P15" s="19">
        <f>Table5a[[#This Row],[Small
suppliers
electricity 
meters
smart in
smart mode]]+Table5a[[#This Row],[Small 
suppliers
electricity 
meters
smart in
traditional mode]]</f>
        <v>123248</v>
      </c>
      <c r="Q15" s="19">
        <v>1883830</v>
      </c>
      <c r="R15" s="19">
        <f t="shared" si="0"/>
        <v>8975694</v>
      </c>
      <c r="S15" s="19"/>
      <c r="T15" s="19">
        <f>SUM(Table5a[[#This Row],[Large suppliers
gas meters
total smart]],Table5a[[#This Row],[Large suppliers
electricity meters
total smart]],Table5a[[#This Row],[Small suppliers
gas meters
total smart]],Table5a[[#This Row],[Small suppliers
electricity meters
total smart]])</f>
        <v>8975694</v>
      </c>
      <c r="U15" s="19">
        <f t="shared" si="1"/>
        <v>41582817</v>
      </c>
      <c r="V15" s="19">
        <f>Table5a[[#This Row],[All suppliers
total smart meters]]+Table5a[[#This Row],[All 
suppliers
non-smart]]</f>
        <v>50558511</v>
      </c>
      <c r="W15" s="50" t="s">
        <v>108</v>
      </c>
    </row>
    <row r="16" spans="1:23" ht="17.149999999999999" customHeight="1" x14ac:dyDescent="0.35">
      <c r="A16" s="52" t="s">
        <v>215</v>
      </c>
      <c r="B16" s="19">
        <f>Table1!$B$34</f>
        <v>5266181</v>
      </c>
      <c r="C16" s="19">
        <f>Table1!$C$34</f>
        <v>687942</v>
      </c>
      <c r="D16" s="19">
        <f>Table5a[[#This Row],[Large suppliers
gas meters
smart in
smart mode]]+Table5a[[#This Row],[Large suppliers
gas meters
smart in
traditional mode]]</f>
        <v>5954123</v>
      </c>
      <c r="E16" s="19">
        <f>Table1!$E$34</f>
        <v>15445560</v>
      </c>
      <c r="F16" s="19">
        <f>Table1!$F$34</f>
        <v>7027058</v>
      </c>
      <c r="G16" s="19">
        <f>Table1!$G$34</f>
        <v>913408</v>
      </c>
      <c r="H16" s="19">
        <f>Table5a[[#This Row],[Large
suppliers
electricity 
meters
smart in
smart mode]]+Table5a[[#This Row],[Large 
suppliers
electricity 
meters
smart in
traditional mode]]</f>
        <v>7940466</v>
      </c>
      <c r="I16" s="19">
        <f>Table1!$I$34</f>
        <v>17922870</v>
      </c>
      <c r="J16" s="19">
        <v>155348</v>
      </c>
      <c r="K16" s="19">
        <v>104158</v>
      </c>
      <c r="L16" s="19">
        <f>Table5a[[#This Row],[Small
suppliers
gas meters
smart in
smart mode]]+Table5a[[#This Row],[Small
suppliers
gas meters
smart in
traditional mode]]</f>
        <v>259506</v>
      </c>
      <c r="M16" s="19">
        <v>1448016</v>
      </c>
      <c r="N16" s="19">
        <v>197500</v>
      </c>
      <c r="O16" s="19">
        <v>161909</v>
      </c>
      <c r="P16" s="19">
        <f>Table5a[[#This Row],[Small
suppliers
electricity 
meters
smart in
smart mode]]+Table5a[[#This Row],[Small 
suppliers
electricity 
meters
smart in
traditional mode]]</f>
        <v>359409</v>
      </c>
      <c r="Q16" s="19">
        <v>1705458</v>
      </c>
      <c r="R16" s="19">
        <f t="shared" si="0"/>
        <v>12646087</v>
      </c>
      <c r="S16" s="19">
        <f t="shared" ref="S16:S21" si="2">SUM(C16,G16,K16,O16)</f>
        <v>1867417</v>
      </c>
      <c r="T16" s="19">
        <f>SUM(Table5a[[#This Row],[Large suppliers
gas meters
total smart]],Table5a[[#This Row],[Large suppliers
electricity meters
total smart]],Table5a[[#This Row],[Small suppliers
gas meters
total smart]],Table5a[[#This Row],[Small suppliers
electricity meters
total smart]])</f>
        <v>14513504</v>
      </c>
      <c r="U16" s="19">
        <f t="shared" si="1"/>
        <v>36521904</v>
      </c>
      <c r="V16" s="19">
        <f>Table5a[[#This Row],[All suppliers
total smart meters]]+Table5a[[#This Row],[All 
suppliers
non-smart]]</f>
        <v>51035408</v>
      </c>
      <c r="W16" s="50" t="s">
        <v>216</v>
      </c>
    </row>
    <row r="17" spans="1:23" ht="17.149999999999999" customHeight="1" x14ac:dyDescent="0.35">
      <c r="A17" s="52" t="s">
        <v>217</v>
      </c>
      <c r="B17" s="19">
        <f>Table1!$B$38</f>
        <v>6294285</v>
      </c>
      <c r="C17" s="19">
        <f>Table1!$C$38</f>
        <v>1495786</v>
      </c>
      <c r="D17" s="19">
        <f>Table5a[[#This Row],[Large suppliers
gas meters
smart in
smart mode]]+Table5a[[#This Row],[Large suppliers
gas meters
smart in
traditional mode]]</f>
        <v>7790071</v>
      </c>
      <c r="E17" s="19">
        <f>Table1!$E$38</f>
        <v>14023880</v>
      </c>
      <c r="F17" s="19">
        <f>Table1!$F$38</f>
        <v>8431865</v>
      </c>
      <c r="G17" s="19">
        <f>Table1!$G$38</f>
        <v>1989202</v>
      </c>
      <c r="H17" s="19">
        <f>Table5a[[#This Row],[Large
suppliers
electricity 
meters
smart in
smart mode]]+Table5a[[#This Row],[Large 
suppliers
electricity 
meters
smart in
traditional mode]]</f>
        <v>10421067</v>
      </c>
      <c r="I17" s="19">
        <f>Table1!$I$38</f>
        <v>16073174</v>
      </c>
      <c r="J17" s="19">
        <v>203832</v>
      </c>
      <c r="K17" s="19">
        <v>195792</v>
      </c>
      <c r="L17" s="19">
        <f>Table5a[[#This Row],[Small
suppliers
gas meters
smart in
smart mode]]+Table5a[[#This Row],[Small
suppliers
gas meters
smart in
traditional mode]]</f>
        <v>399624</v>
      </c>
      <c r="M17" s="19">
        <v>1207004</v>
      </c>
      <c r="N17" s="19">
        <v>265459</v>
      </c>
      <c r="O17" s="19">
        <v>287648</v>
      </c>
      <c r="P17" s="19">
        <f>Table5a[[#This Row],[Small
suppliers
electricity 
meters
smart in
smart mode]]+Table5a[[#This Row],[Small 
suppliers
electricity 
meters
smart in
traditional mode]]</f>
        <v>553107</v>
      </c>
      <c r="Q17" s="19">
        <v>1376819</v>
      </c>
      <c r="R17" s="19">
        <f t="shared" si="0"/>
        <v>15195441</v>
      </c>
      <c r="S17" s="19">
        <f t="shared" si="2"/>
        <v>3968428</v>
      </c>
      <c r="T17" s="19">
        <f>SUM(Table5a[[#This Row],[Large suppliers
gas meters
total smart]],Table5a[[#This Row],[Large suppliers
electricity meters
total smart]],Table5a[[#This Row],[Small suppliers
gas meters
total smart]],Table5a[[#This Row],[Small suppliers
electricity meters
total smart]])</f>
        <v>19163869</v>
      </c>
      <c r="U17" s="19">
        <f t="shared" si="1"/>
        <v>32680877</v>
      </c>
      <c r="V17" s="19">
        <f>Table5a[[#This Row],[All suppliers
total smart meters]]+Table5a[[#This Row],[All 
suppliers
non-smart]]</f>
        <v>51844746</v>
      </c>
      <c r="W17" s="50" t="s">
        <v>218</v>
      </c>
    </row>
    <row r="18" spans="1:23" ht="17.149999999999999" customHeight="1" x14ac:dyDescent="0.35">
      <c r="A18" s="52" t="s">
        <v>219</v>
      </c>
      <c r="B18" s="19">
        <f>Table1!$B$42</f>
        <v>7227534</v>
      </c>
      <c r="C18" s="19">
        <f>Table1!$C$42</f>
        <v>1847951</v>
      </c>
      <c r="D18" s="19">
        <f>Table5a[[#This Row],[Large suppliers
gas meters
smart in
smart mode]]+Table5a[[#This Row],[Large suppliers
gas meters
smart in
traditional mode]]</f>
        <v>9075485</v>
      </c>
      <c r="E18" s="19">
        <f>Table1!$E$42</f>
        <v>13222177</v>
      </c>
      <c r="F18" s="19">
        <f>Table1!$F$42</f>
        <v>9884841</v>
      </c>
      <c r="G18" s="19">
        <f>Table1!$G$42</f>
        <v>2118166</v>
      </c>
      <c r="H18" s="19">
        <f>Table5a[[#This Row],[Large
suppliers
electricity 
meters
smart in
smart mode]]+Table5a[[#This Row],[Large 
suppliers
electricity 
meters
smart in
traditional mode]]</f>
        <v>12003007</v>
      </c>
      <c r="I18" s="19">
        <f>Table1!$I$42</f>
        <v>14852091</v>
      </c>
      <c r="J18" s="19">
        <v>216165</v>
      </c>
      <c r="K18" s="19">
        <v>237495</v>
      </c>
      <c r="L18" s="19">
        <f>Table5a[[#This Row],[Small
suppliers
gas meters
smart in
smart mode]]+Table5a[[#This Row],[Small
suppliers
gas meters
smart in
traditional mode]]</f>
        <v>453660</v>
      </c>
      <c r="M18" s="19">
        <v>1000539</v>
      </c>
      <c r="N18" s="19">
        <v>305328</v>
      </c>
      <c r="O18" s="19">
        <v>332870</v>
      </c>
      <c r="P18" s="19">
        <f>Table5a[[#This Row],[Small
suppliers
electricity 
meters
smart in
smart mode]]+Table5a[[#This Row],[Small 
suppliers
electricity 
meters
smart in
traditional mode]]</f>
        <v>638198</v>
      </c>
      <c r="Q18" s="19">
        <v>1191903</v>
      </c>
      <c r="R18" s="19">
        <f t="shared" si="0"/>
        <v>17633868</v>
      </c>
      <c r="S18" s="19">
        <f t="shared" si="2"/>
        <v>4536482</v>
      </c>
      <c r="T18" s="19">
        <f>SUM(Table5a[[#This Row],[Large suppliers
gas meters
total smart]],Table5a[[#This Row],[Large suppliers
electricity meters
total smart]],Table5a[[#This Row],[Small suppliers
gas meters
total smart]],Table5a[[#This Row],[Small suppliers
electricity meters
total smart]])</f>
        <v>22170350</v>
      </c>
      <c r="U18" s="19">
        <f t="shared" si="1"/>
        <v>30266710</v>
      </c>
      <c r="V18" s="19">
        <f>Table5a[[#This Row],[All suppliers
total smart meters]]+Table5a[[#This Row],[All 
suppliers
non-smart]]</f>
        <v>52437060</v>
      </c>
      <c r="W18" s="50" t="s">
        <v>220</v>
      </c>
    </row>
    <row r="19" spans="1:23" ht="17.149999999999999" customHeight="1" x14ac:dyDescent="0.35">
      <c r="A19" s="52" t="s">
        <v>221</v>
      </c>
      <c r="B19" s="19">
        <f>Table1!$B$46</f>
        <v>9164751</v>
      </c>
      <c r="C19" s="19">
        <f>Table1!$C$46</f>
        <v>1968329</v>
      </c>
      <c r="D19" s="19">
        <f>Table5a[[#This Row],[Large suppliers
gas meters
smart in
smart mode]]+Table5a[[#This Row],[Large suppliers
gas meters
smart in
traditional mode]]</f>
        <v>11133080</v>
      </c>
      <c r="E19" s="19">
        <f>Table1!$E$46</f>
        <v>12526982</v>
      </c>
      <c r="F19" s="19">
        <f>Table1!$F$46</f>
        <v>12688315</v>
      </c>
      <c r="G19" s="19">
        <f>Table1!$G$46</f>
        <v>2119559</v>
      </c>
      <c r="H19" s="19">
        <f>Table5a[[#This Row],[Large
suppliers
electricity 
meters
smart in
smart mode]]+Table5a[[#This Row],[Large 
suppliers
electricity 
meters
smart in
traditional mode]]</f>
        <v>14807874</v>
      </c>
      <c r="I19" s="19">
        <f>Table1!$I$46</f>
        <v>13766041</v>
      </c>
      <c r="J19" s="19">
        <v>45273</v>
      </c>
      <c r="K19" s="19">
        <v>25342</v>
      </c>
      <c r="L19" s="19">
        <f>Table5a[[#This Row],[Small
suppliers
gas meters
smart in
smart mode]]+Table5a[[#This Row],[Small
suppliers
gas meters
smart in
traditional mode]]</f>
        <v>70615</v>
      </c>
      <c r="M19" s="19">
        <v>126712</v>
      </c>
      <c r="N19" s="19">
        <v>91530</v>
      </c>
      <c r="O19" s="19">
        <v>31515</v>
      </c>
      <c r="P19" s="19">
        <f>Table5a[[#This Row],[Small
suppliers
electricity 
meters
smart in
smart mode]]+Table5a[[#This Row],[Small 
suppliers
electricity 
meters
smart in
traditional mode]]</f>
        <v>123045</v>
      </c>
      <c r="Q19" s="19">
        <v>168501</v>
      </c>
      <c r="R19" s="19">
        <f t="shared" si="0"/>
        <v>21989869</v>
      </c>
      <c r="S19" s="19">
        <f t="shared" si="2"/>
        <v>4144745</v>
      </c>
      <c r="T19" s="19">
        <f>SUM(Table5a[[#This Row],[Large suppliers
gas meters
total smart]],Table5a[[#This Row],[Large suppliers
electricity meters
total smart]],Table5a[[#This Row],[Small suppliers
gas meters
total smart]],Table5a[[#This Row],[Small suppliers
electricity meters
total smart]])</f>
        <v>26134614</v>
      </c>
      <c r="U19" s="19">
        <f t="shared" si="1"/>
        <v>26588236</v>
      </c>
      <c r="V19" s="19">
        <f>Table5a[[#This Row],[All suppliers
total smart meters]]+Table5a[[#This Row],[All 
suppliers
non-smart]]</f>
        <v>52722850</v>
      </c>
      <c r="W19" s="50" t="s">
        <v>222</v>
      </c>
    </row>
    <row r="20" spans="1:23" s="26" customFormat="1" ht="17.149999999999999" customHeight="1" x14ac:dyDescent="0.35">
      <c r="A20" s="115" t="s">
        <v>223</v>
      </c>
      <c r="B20" s="18">
        <f>Table1!$B$50</f>
        <v>10484753</v>
      </c>
      <c r="C20" s="18">
        <f>Table1!$C$50</f>
        <v>2122530</v>
      </c>
      <c r="D20" s="19">
        <f>Table5a[[#This Row],[Large suppliers
gas meters
smart in
smart mode]]+Table5a[[#This Row],[Large suppliers
gas meters
smart in
traditional mode]]</f>
        <v>12607283</v>
      </c>
      <c r="E20" s="19">
        <f>Table1!$E$50</f>
        <v>11285320</v>
      </c>
      <c r="F20" s="19">
        <f>Table1!$F$50</f>
        <v>14935654</v>
      </c>
      <c r="G20" s="19">
        <f>Table1!$G$50</f>
        <v>1787570</v>
      </c>
      <c r="H20" s="19">
        <f>Table5a[[#This Row],[Large
suppliers
electricity 
meters
smart in
smart mode]]+Table5a[[#This Row],[Large 
suppliers
electricity 
meters
smart in
traditional mode]]</f>
        <v>16723224</v>
      </c>
      <c r="I20" s="19">
        <f>Table1!$I$50</f>
        <v>12222663</v>
      </c>
      <c r="J20" s="18">
        <v>80792</v>
      </c>
      <c r="K20" s="18">
        <v>7654</v>
      </c>
      <c r="L20" s="19">
        <f>Table5a[[#This Row],[Small
suppliers
gas meters
smart in
smart mode]]+Table5a[[#This Row],[Small
suppliers
gas meters
smart in
traditional mode]]</f>
        <v>88446</v>
      </c>
      <c r="M20" s="18">
        <v>110802</v>
      </c>
      <c r="N20" s="18">
        <v>140272</v>
      </c>
      <c r="O20" s="18">
        <v>13027</v>
      </c>
      <c r="P20" s="18">
        <f>Table5a[[#This Row],[Small
suppliers
electricity 
meters
smart in
smart mode]]+Table5a[[#This Row],[Small 
suppliers
electricity 
meters
smart in
traditional mode]]</f>
        <v>153299</v>
      </c>
      <c r="Q20" s="18">
        <v>152654</v>
      </c>
      <c r="R20" s="18">
        <f t="shared" si="0"/>
        <v>25641471</v>
      </c>
      <c r="S20" s="18">
        <f t="shared" si="2"/>
        <v>3930781</v>
      </c>
      <c r="T20" s="18">
        <f>SUM(Table5a[[#This Row],[Large suppliers
gas meters
total smart]],Table5a[[#This Row],[Large suppliers
electricity meters
total smart]],Table5a[[#This Row],[Small suppliers
gas meters
total smart]],Table5a[[#This Row],[Small suppliers
electricity meters
total smart]])</f>
        <v>29572252</v>
      </c>
      <c r="U20" s="18">
        <f t="shared" si="1"/>
        <v>23771439</v>
      </c>
      <c r="V20" s="19">
        <f>Table5a[[#This Row],[All suppliers
total smart meters]]+Table5a[[#This Row],[All 
suppliers
non-smart]]</f>
        <v>53343691</v>
      </c>
      <c r="W20" s="113" t="s">
        <v>224</v>
      </c>
    </row>
    <row r="21" spans="1:23" s="26" customFormat="1" ht="17.149999999999999" customHeight="1" x14ac:dyDescent="0.35">
      <c r="A21" s="137">
        <v>2023</v>
      </c>
      <c r="B21" s="19">
        <f>Table1!B54</f>
        <v>11709427</v>
      </c>
      <c r="C21" s="19">
        <f>Table1!C54</f>
        <v>2272378</v>
      </c>
      <c r="D21" s="19">
        <f>Table5a[[#This Row],[Large suppliers
gas meters
smart in
smart mode]]+Table5a[[#This Row],[Large suppliers
gas meters
smart in
traditional mode]]</f>
        <v>13981805</v>
      </c>
      <c r="E21" s="19">
        <f>Table1!$E$54</f>
        <v>10036483</v>
      </c>
      <c r="F21" s="19">
        <f>Table1!F54</f>
        <v>17030539</v>
      </c>
      <c r="G21" s="19">
        <f>Table1!G54</f>
        <v>1596168</v>
      </c>
      <c r="H21" s="19">
        <f>Table5a[[#This Row],[Large
suppliers
electricity 
meters
smart in
smart mode]]+Table5a[[#This Row],[Large 
suppliers
electricity 
meters
smart in
traditional mode]]</f>
        <v>18626707</v>
      </c>
      <c r="I21" s="19">
        <f>Table1!$I$54</f>
        <v>10553301</v>
      </c>
      <c r="J21" s="18">
        <v>86749</v>
      </c>
      <c r="K21" s="18">
        <v>18831</v>
      </c>
      <c r="L21" s="19">
        <f>Table5a[[#This Row],[Small
suppliers
gas meters
smart in
smart mode]]+Table5a[[#This Row],[Small
suppliers
gas meters
smart in
traditional mode]]</f>
        <v>105580</v>
      </c>
      <c r="M21" s="18">
        <v>108673</v>
      </c>
      <c r="N21" s="18">
        <v>161171</v>
      </c>
      <c r="O21" s="18">
        <v>33718</v>
      </c>
      <c r="P21" s="18">
        <f>Table5a[[#This Row],[Small
suppliers
electricity 
meters
smart in
smart mode]]+Table5a[[#This Row],[Small 
suppliers
electricity 
meters
smart in
traditional mode]]</f>
        <v>194889</v>
      </c>
      <c r="Q21" s="18">
        <v>143196</v>
      </c>
      <c r="R21" s="18">
        <f t="shared" ref="R21" si="3">SUM(B21,F21,J21,N21)</f>
        <v>28987886</v>
      </c>
      <c r="S21" s="18">
        <f t="shared" si="2"/>
        <v>3921095</v>
      </c>
      <c r="T21" s="18">
        <f>SUM(Table5a[[#This Row],[Large suppliers
gas meters
total smart]],Table5a[[#This Row],[Large suppliers
electricity meters
total smart]],Table5a[[#This Row],[Small suppliers
gas meters
total smart]],Table5a[[#This Row],[Small suppliers
electricity meters
total smart]])</f>
        <v>32908981</v>
      </c>
      <c r="U21" s="18">
        <f t="shared" si="1"/>
        <v>20841653</v>
      </c>
      <c r="V21" s="19">
        <f>Table5a[[#This Row],[All suppliers
total smart meters]]+Table5a[[#This Row],[All 
suppliers
non-smart]]</f>
        <v>53750634</v>
      </c>
      <c r="W21" s="113"/>
    </row>
    <row r="22" spans="1:23" s="26" customFormat="1" ht="17.149999999999999" customHeight="1" x14ac:dyDescent="0.35">
      <c r="A22" s="141"/>
      <c r="B22" s="17"/>
      <c r="C22" s="17"/>
      <c r="D22" s="154"/>
      <c r="E22" s="17"/>
      <c r="F22" s="160"/>
      <c r="G22" s="17"/>
      <c r="H22" s="17"/>
      <c r="I22" s="17"/>
      <c r="J22" s="17"/>
      <c r="K22" s="17"/>
      <c r="L22" s="17"/>
      <c r="M22" s="143"/>
      <c r="N22" s="160"/>
      <c r="O22" s="142"/>
      <c r="P22" s="17"/>
      <c r="Q22" s="17"/>
      <c r="R22" s="159"/>
      <c r="S22" s="140"/>
      <c r="T22" s="140"/>
      <c r="U22" s="140"/>
      <c r="V22" s="140"/>
      <c r="W22" s="140"/>
    </row>
    <row r="23" spans="1:23" ht="25.5" customHeight="1" x14ac:dyDescent="0.35">
      <c r="A23" s="94" t="s">
        <v>225</v>
      </c>
      <c r="F23" s="160"/>
      <c r="G23" s="134"/>
      <c r="H23" s="18"/>
      <c r="I23" s="18"/>
      <c r="J23" s="18"/>
      <c r="K23" s="27"/>
      <c r="M23" s="144"/>
      <c r="N23" s="160"/>
      <c r="O23" s="28"/>
      <c r="P23" s="28"/>
      <c r="Q23" s="28"/>
      <c r="R23" s="159"/>
      <c r="S23" s="139"/>
      <c r="T23" s="150"/>
      <c r="U23" s="150"/>
      <c r="V23" s="150"/>
      <c r="W23" s="139"/>
    </row>
    <row r="24" spans="1:23" ht="101.5" x14ac:dyDescent="0.35">
      <c r="A24" s="51" t="s">
        <v>189</v>
      </c>
      <c r="B24" s="148" t="s">
        <v>226</v>
      </c>
      <c r="C24" s="46" t="s">
        <v>191</v>
      </c>
      <c r="D24" s="46" t="s">
        <v>227</v>
      </c>
      <c r="E24" s="46" t="s">
        <v>193</v>
      </c>
      <c r="F24" s="47" t="s">
        <v>228</v>
      </c>
      <c r="G24" s="46" t="s">
        <v>229</v>
      </c>
      <c r="H24" s="46" t="s">
        <v>230</v>
      </c>
      <c r="I24" s="46" t="s">
        <v>231</v>
      </c>
      <c r="J24" s="47" t="s">
        <v>232</v>
      </c>
      <c r="K24" s="46" t="s">
        <v>233</v>
      </c>
      <c r="L24" s="46" t="s">
        <v>234</v>
      </c>
      <c r="M24" s="46" t="s">
        <v>235</v>
      </c>
      <c r="N24" s="47" t="s">
        <v>236</v>
      </c>
      <c r="O24" s="46" t="s">
        <v>237</v>
      </c>
      <c r="P24" s="177" t="s">
        <v>238</v>
      </c>
      <c r="Q24" s="46" t="s">
        <v>239</v>
      </c>
      <c r="R24" s="47" t="s">
        <v>240</v>
      </c>
      <c r="S24" s="46" t="s">
        <v>241</v>
      </c>
      <c r="T24" s="47" t="s">
        <v>242</v>
      </c>
      <c r="U24" s="46" t="s">
        <v>243</v>
      </c>
      <c r="V24" s="46" t="s">
        <v>80</v>
      </c>
      <c r="W24" s="54" t="s">
        <v>22</v>
      </c>
    </row>
    <row r="25" spans="1:23" ht="17.149999999999999" customHeight="1" x14ac:dyDescent="0.35">
      <c r="A25" s="52">
        <v>2012</v>
      </c>
      <c r="B25" s="19">
        <v>9290</v>
      </c>
      <c r="C25" s="19"/>
      <c r="D25" s="19">
        <f>SUM(Table5b[[#This Row],[Large suppliers
gas meters
smart and advanced]:[Large suppliers
gas meters
smart in
traditional mode]])</f>
        <v>9290</v>
      </c>
      <c r="E25" s="19">
        <v>559271</v>
      </c>
      <c r="F25" s="19">
        <v>444943</v>
      </c>
      <c r="G25" s="19"/>
      <c r="H25" s="19">
        <f>SUM(Table5b[[#This Row],[Large suppliers
electricity meters
smart and advanced]:[Large suppliers
electricity meters
smart in
traditional mode]])</f>
        <v>444943</v>
      </c>
      <c r="I25" s="19">
        <v>1864295</v>
      </c>
      <c r="J25" s="19"/>
      <c r="K25" s="19"/>
      <c r="L25" s="19">
        <f>Table5b[[#This Row],[Small
suppliers
gas meters
smart and
advanced]]+Table5b[[#This Row],[Small suppliers
gas meters
smart in
traditional mode]]</f>
        <v>0</v>
      </c>
      <c r="M25" s="19"/>
      <c r="N25" s="19"/>
      <c r="O25" s="19"/>
      <c r="P25" s="19">
        <f>Table5b[[#This Row],[Small suppliers
electricity meters
smart and advanced]]+Table5b[[#This Row],[Small suppliers
electricity meters
smart in
traditional mode]]</f>
        <v>0</v>
      </c>
      <c r="Q25" s="19"/>
      <c r="R25" s="19">
        <f>Table5b[[#This Row],[Large suppliers
gas meters
smart and advanced]]+Table5b[[#This Row],[Large suppliers
electricity meters
smart and advanced]]+Table5b[[#This Row],[Small
suppliers
gas meters
smart and
advanced]]+Table5b[[#This Row],[Small suppliers
electricity meters
smart and advanced]]</f>
        <v>454233</v>
      </c>
      <c r="S25" s="19"/>
      <c r="T25"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454233</v>
      </c>
      <c r="U25" s="19">
        <f t="shared" ref="U25:U36" si="4">SUM(E25,I25,M25,Q25)</f>
        <v>2423566</v>
      </c>
      <c r="V25" s="19">
        <f t="shared" ref="V25:V36" si="5">SUM(T25:U25)</f>
        <v>2877799</v>
      </c>
      <c r="W25" s="50"/>
    </row>
    <row r="26" spans="1:23" ht="17.149999999999999" customHeight="1" x14ac:dyDescent="0.35">
      <c r="A26" s="52" t="s">
        <v>210</v>
      </c>
      <c r="B26" s="19">
        <v>10535</v>
      </c>
      <c r="C26" s="19"/>
      <c r="D26" s="19">
        <f>SUM(Table5b[[#This Row],[Large suppliers
gas meters
smart and advanced]:[Large suppliers
gas meters
smart in
traditional mode]])</f>
        <v>10535</v>
      </c>
      <c r="E26" s="19">
        <v>482251</v>
      </c>
      <c r="F26" s="19">
        <v>518643</v>
      </c>
      <c r="G26" s="19"/>
      <c r="H26" s="19">
        <f>SUM(Table5b[[#This Row],[Large suppliers
electricity meters
smart and advanced]:[Large suppliers
electricity meters
smart in
traditional mode]])</f>
        <v>518643</v>
      </c>
      <c r="I26" s="19">
        <v>1824847</v>
      </c>
      <c r="J26" s="19"/>
      <c r="K26" s="19"/>
      <c r="L26" s="19">
        <f>Table5b[[#This Row],[Small
suppliers
gas meters
smart and
advanced]]+Table5b[[#This Row],[Small suppliers
gas meters
smart in
traditional mode]]</f>
        <v>0</v>
      </c>
      <c r="M26" s="19"/>
      <c r="N26" s="19"/>
      <c r="O26" s="19"/>
      <c r="P26" s="19">
        <f>Table5b[[#This Row],[Small suppliers
electricity meters
smart and advanced]]+Table5b[[#This Row],[Small suppliers
electricity meters
smart in
traditional mode]]</f>
        <v>0</v>
      </c>
      <c r="Q26" s="19"/>
      <c r="R26" s="19">
        <f>Table5b[[#This Row],[Large suppliers
gas meters
smart and advanced]]+Table5b[[#This Row],[Large suppliers
electricity meters
smart and advanced]]+Table5b[[#This Row],[Small
suppliers
gas meters
smart and
advanced]]+Table5b[[#This Row],[Small suppliers
electricity meters
smart and advanced]]</f>
        <v>529178</v>
      </c>
      <c r="S26" s="19"/>
      <c r="T26"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529178</v>
      </c>
      <c r="U26" s="19">
        <f t="shared" si="4"/>
        <v>2307098</v>
      </c>
      <c r="V26" s="19">
        <f t="shared" si="5"/>
        <v>2836276</v>
      </c>
      <c r="W26" s="50" t="s">
        <v>87</v>
      </c>
    </row>
    <row r="27" spans="1:23" ht="17.149999999999999" customHeight="1" x14ac:dyDescent="0.35">
      <c r="A27" s="52">
        <v>2014</v>
      </c>
      <c r="B27" s="19">
        <v>15116</v>
      </c>
      <c r="C27" s="19"/>
      <c r="D27" s="19">
        <f>SUM(Table5b[[#This Row],[Large suppliers
gas meters
smart and advanced]:[Large suppliers
gas meters
smart in
traditional mode]])</f>
        <v>15116</v>
      </c>
      <c r="E27" s="19">
        <v>487946</v>
      </c>
      <c r="F27" s="19">
        <v>506462</v>
      </c>
      <c r="G27" s="19"/>
      <c r="H27" s="19">
        <f>SUM(Table5b[[#This Row],[Large suppliers
electricity meters
smart and advanced]:[Large suppliers
electricity meters
smart in
traditional mode]])</f>
        <v>506462</v>
      </c>
      <c r="I27" s="19">
        <v>1709367</v>
      </c>
      <c r="J27" s="19"/>
      <c r="K27" s="19"/>
      <c r="L27" s="19">
        <f>Table5b[[#This Row],[Small
suppliers
gas meters
smart and
advanced]]+Table5b[[#This Row],[Small suppliers
gas meters
smart in
traditional mode]]</f>
        <v>0</v>
      </c>
      <c r="M27" s="19"/>
      <c r="N27" s="19"/>
      <c r="O27" s="19"/>
      <c r="P27" s="19">
        <f>Table5b[[#This Row],[Small suppliers
electricity meters
smart and advanced]]+Table5b[[#This Row],[Small suppliers
electricity meters
smart in
traditional mode]]</f>
        <v>0</v>
      </c>
      <c r="Q27" s="19"/>
      <c r="R27" s="19">
        <f>Table5b[[#This Row],[Large suppliers
gas meters
smart and advanced]]+Table5b[[#This Row],[Large suppliers
electricity meters
smart and advanced]]+Table5b[[#This Row],[Small
suppliers
gas meters
smart and
advanced]]+Table5b[[#This Row],[Small suppliers
electricity meters
smart and advanced]]</f>
        <v>521578</v>
      </c>
      <c r="S27" s="19"/>
      <c r="T27"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521578</v>
      </c>
      <c r="U27" s="19">
        <f t="shared" si="4"/>
        <v>2197313</v>
      </c>
      <c r="V27" s="19">
        <f t="shared" si="5"/>
        <v>2718891</v>
      </c>
      <c r="W27" s="50"/>
    </row>
    <row r="28" spans="1:23" ht="17.149999999999999" customHeight="1" x14ac:dyDescent="0.35">
      <c r="A28" s="52" t="s">
        <v>211</v>
      </c>
      <c r="B28" s="19">
        <v>37354</v>
      </c>
      <c r="C28" s="19"/>
      <c r="D28" s="19">
        <f>SUM(Table5b[[#This Row],[Large suppliers
gas meters
smart and advanced]:[Large suppliers
gas meters
smart in
traditional mode]])</f>
        <v>37354</v>
      </c>
      <c r="E28" s="19">
        <v>433795</v>
      </c>
      <c r="F28" s="19">
        <v>488591</v>
      </c>
      <c r="G28" s="19"/>
      <c r="H28" s="19">
        <f>SUM(Table5b[[#This Row],[Large suppliers
electricity meters
smart and advanced]:[Large suppliers
electricity meters
smart in
traditional mode]])</f>
        <v>488591</v>
      </c>
      <c r="I28" s="19">
        <v>1662092</v>
      </c>
      <c r="J28" s="19">
        <v>135496</v>
      </c>
      <c r="K28" s="19"/>
      <c r="L28" s="19">
        <f>Table5b[[#This Row],[Small
suppliers
gas meters
smart and
advanced]]+Table5b[[#This Row],[Small suppliers
gas meters
smart in
traditional mode]]</f>
        <v>135496</v>
      </c>
      <c r="M28" s="19">
        <v>188626</v>
      </c>
      <c r="N28" s="19">
        <v>149458</v>
      </c>
      <c r="O28" s="19"/>
      <c r="P28" s="19">
        <f>Table5b[[#This Row],[Small suppliers
electricity meters
smart and advanced]]+Table5b[[#This Row],[Small suppliers
electricity meters
smart in
traditional mode]]</f>
        <v>149458</v>
      </c>
      <c r="Q28" s="19">
        <v>238111</v>
      </c>
      <c r="R28" s="19">
        <f>Table5b[[#This Row],[Large suppliers
gas meters
smart and advanced]]+Table5b[[#This Row],[Large suppliers
electricity meters
smart and advanced]]+Table5b[[#This Row],[Small
suppliers
gas meters
smart and
advanced]]+Table5b[[#This Row],[Small suppliers
electricity meters
smart and advanced]]</f>
        <v>810899</v>
      </c>
      <c r="S28" s="19"/>
      <c r="T28"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810899</v>
      </c>
      <c r="U28" s="19">
        <f t="shared" si="4"/>
        <v>2522624</v>
      </c>
      <c r="V28" s="19">
        <f t="shared" si="5"/>
        <v>3333523</v>
      </c>
      <c r="W28" s="50" t="s">
        <v>93</v>
      </c>
    </row>
    <row r="29" spans="1:23" ht="17.149999999999999" customHeight="1" x14ac:dyDescent="0.35">
      <c r="A29" s="52" t="s">
        <v>212</v>
      </c>
      <c r="B29" s="19">
        <v>51859</v>
      </c>
      <c r="C29" s="19"/>
      <c r="D29" s="19">
        <f>SUM(Table5b[[#This Row],[Large suppliers
gas meters
smart and advanced]:[Large suppliers
gas meters
smart in
traditional mode]])</f>
        <v>51859</v>
      </c>
      <c r="E29" s="19">
        <v>406541</v>
      </c>
      <c r="F29" s="19">
        <v>531008</v>
      </c>
      <c r="G29" s="19"/>
      <c r="H29" s="19">
        <f>SUM(Table5b[[#This Row],[Large suppliers
electricity meters
smart and advanced]:[Large suppliers
electricity meters
smart in
traditional mode]])</f>
        <v>531008</v>
      </c>
      <c r="I29" s="19">
        <v>1589466</v>
      </c>
      <c r="J29" s="19">
        <v>155998</v>
      </c>
      <c r="K29" s="19"/>
      <c r="L29" s="19">
        <f>Table5b[[#This Row],[Small
suppliers
gas meters
smart and
advanced]]+Table5b[[#This Row],[Small suppliers
gas meters
smart in
traditional mode]]</f>
        <v>155998</v>
      </c>
      <c r="M29" s="19">
        <v>189838</v>
      </c>
      <c r="N29" s="19">
        <v>184690</v>
      </c>
      <c r="O29" s="19"/>
      <c r="P29" s="19">
        <f>Table5b[[#This Row],[Small suppliers
electricity meters
smart and advanced]]+Table5b[[#This Row],[Small suppliers
electricity meters
smart in
traditional mode]]</f>
        <v>184690</v>
      </c>
      <c r="Q29" s="19">
        <v>235647</v>
      </c>
      <c r="R29" s="19">
        <f>Table5b[[#This Row],[Large suppliers
gas meters
smart and advanced]]+Table5b[[#This Row],[Large suppliers
electricity meters
smart and advanced]]+Table5b[[#This Row],[Small
suppliers
gas meters
smart and
advanced]]+Table5b[[#This Row],[Small suppliers
electricity meters
smart and advanced]]</f>
        <v>923555</v>
      </c>
      <c r="S29" s="19"/>
      <c r="T29"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923555</v>
      </c>
      <c r="U29" s="19">
        <f t="shared" si="4"/>
        <v>2421492</v>
      </c>
      <c r="V29" s="19">
        <f t="shared" si="5"/>
        <v>3345047</v>
      </c>
      <c r="W29" s="50" t="s">
        <v>213</v>
      </c>
    </row>
    <row r="30" spans="1:23" ht="17.149999999999999" customHeight="1" x14ac:dyDescent="0.35">
      <c r="A30" s="52" t="s">
        <v>214</v>
      </c>
      <c r="B30" s="19">
        <v>62223</v>
      </c>
      <c r="C30" s="19"/>
      <c r="D30" s="19">
        <f>SUM(Table5b[[#This Row],[Large suppliers
gas meters
smart and advanced]:[Large suppliers
gas meters
smart in
traditional mode]])</f>
        <v>62223</v>
      </c>
      <c r="E30" s="19">
        <v>353981</v>
      </c>
      <c r="F30" s="19">
        <v>574765</v>
      </c>
      <c r="G30" s="19"/>
      <c r="H30" s="19">
        <f>SUM(Table5b[[#This Row],[Large suppliers
electricity meters
smart and advanced]:[Large suppliers
electricity meters
smart in
traditional mode]])</f>
        <v>574765</v>
      </c>
      <c r="I30" s="19">
        <v>1422472</v>
      </c>
      <c r="J30" s="19">
        <v>195601</v>
      </c>
      <c r="K30" s="19"/>
      <c r="L30" s="19">
        <f>Table5b[[#This Row],[Small
suppliers
gas meters
smart and
advanced]]+Table5b[[#This Row],[Small suppliers
gas meters
smart in
traditional mode]]</f>
        <v>195601</v>
      </c>
      <c r="M30" s="19">
        <v>211909</v>
      </c>
      <c r="N30" s="19">
        <v>227991</v>
      </c>
      <c r="O30" s="19"/>
      <c r="P30" s="19">
        <f>Table5b[[#This Row],[Small suppliers
electricity meters
smart and advanced]]+Table5b[[#This Row],[Small suppliers
electricity meters
smart in
traditional mode]]</f>
        <v>227991</v>
      </c>
      <c r="Q30" s="19">
        <v>281932</v>
      </c>
      <c r="R30" s="19">
        <f>Table5b[[#This Row],[Large suppliers
gas meters
smart and advanced]]+Table5b[[#This Row],[Large suppliers
electricity meters
smart and advanced]]+Table5b[[#This Row],[Small
suppliers
gas meters
smart and
advanced]]+Table5b[[#This Row],[Small suppliers
electricity meters
smart and advanced]]</f>
        <v>1060580</v>
      </c>
      <c r="S30" s="19"/>
      <c r="T30"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1060580</v>
      </c>
      <c r="U30" s="19">
        <f t="shared" si="4"/>
        <v>2270294</v>
      </c>
      <c r="V30" s="19">
        <f t="shared" si="5"/>
        <v>3330874</v>
      </c>
      <c r="W30" s="50" t="s">
        <v>108</v>
      </c>
    </row>
    <row r="31" spans="1:23" ht="17.149999999999999" customHeight="1" x14ac:dyDescent="0.35">
      <c r="A31" s="52" t="s">
        <v>215</v>
      </c>
      <c r="B31" s="19">
        <f>Table3!$B$34+Table3!$E$34</f>
        <v>79314</v>
      </c>
      <c r="C31" s="19">
        <f>Table3!$C$34</f>
        <v>1633</v>
      </c>
      <c r="D31" s="19">
        <f>SUM(Table5b[[#This Row],[Large suppliers
gas meters
smart and advanced]:[Large suppliers
gas meters
smart in
traditional mode]])</f>
        <v>80947</v>
      </c>
      <c r="E31" s="19">
        <f>Table3!$F$34</f>
        <v>319930</v>
      </c>
      <c r="F31" s="19">
        <f>Table3!$G$34+Table3!$J$34</f>
        <v>599310</v>
      </c>
      <c r="G31" s="19">
        <f>Table3!$H$34</f>
        <v>9826</v>
      </c>
      <c r="H31" s="19">
        <f>SUM(Table5b[[#This Row],[Large suppliers
electricity meters
smart and advanced]:[Large suppliers
electricity meters
smart in
traditional mode]])</f>
        <v>609136</v>
      </c>
      <c r="I31" s="19">
        <f>Table3!$K$34</f>
        <v>1353378</v>
      </c>
      <c r="J31" s="19">
        <v>182453</v>
      </c>
      <c r="K31" s="19">
        <v>846</v>
      </c>
      <c r="L31" s="19">
        <f>Table5b[[#This Row],[Small
suppliers
gas meters
smart and
advanced]]+Table5b[[#This Row],[Small suppliers
gas meters
smart in
traditional mode]]</f>
        <v>183299</v>
      </c>
      <c r="M31" s="19">
        <v>158330</v>
      </c>
      <c r="N31" s="19">
        <v>256384</v>
      </c>
      <c r="O31" s="19">
        <v>4782</v>
      </c>
      <c r="P31" s="19">
        <f>Table5b[[#This Row],[Small suppliers
electricity meters
smart and advanced]]+Table5b[[#This Row],[Small suppliers
electricity meters
smart in
traditional mode]]</f>
        <v>261166</v>
      </c>
      <c r="Q31" s="19">
        <v>259972</v>
      </c>
      <c r="R31" s="19">
        <f>Table5b[[#This Row],[Large suppliers
gas meters
smart and advanced]]+Table5b[[#This Row],[Large suppliers
electricity meters
smart and advanced]]+Table5b[[#This Row],[Small
suppliers
gas meters
smart and
advanced]]+Table5b[[#This Row],[Small suppliers
electricity meters
smart and advanced]]</f>
        <v>1117461</v>
      </c>
      <c r="S31" s="19">
        <f>SUM(C31,G31,K31,O31)</f>
        <v>17087</v>
      </c>
      <c r="T31"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1134548</v>
      </c>
      <c r="U31" s="19">
        <f t="shared" si="4"/>
        <v>2091610</v>
      </c>
      <c r="V31" s="19">
        <f t="shared" si="5"/>
        <v>3226158</v>
      </c>
      <c r="W31" s="50" t="s">
        <v>216</v>
      </c>
    </row>
    <row r="32" spans="1:23" ht="17.149999999999999" customHeight="1" x14ac:dyDescent="0.35">
      <c r="A32" s="52" t="s">
        <v>217</v>
      </c>
      <c r="B32" s="19">
        <f>Table3!$B$38+Table3!$E$38</f>
        <v>157599</v>
      </c>
      <c r="C32" s="19">
        <f>Table3!$C$38</f>
        <v>2117</v>
      </c>
      <c r="D32" s="19">
        <f>SUM(Table5b[[#This Row],[Large suppliers
gas meters
smart and advanced]:[Large suppliers
gas meters
smart in
traditional mode]])</f>
        <v>159716</v>
      </c>
      <c r="E32" s="19">
        <f>Table3!$F$38</f>
        <v>309391</v>
      </c>
      <c r="F32" s="19">
        <f>Table3!$G$38+Table3!$J$38</f>
        <v>822549</v>
      </c>
      <c r="G32" s="19">
        <f>Table3!$H$38</f>
        <v>14780</v>
      </c>
      <c r="H32" s="19">
        <f>SUM(Table5b[[#This Row],[Large suppliers
electricity meters
smart and advanced]:[Large suppliers
electricity meters
smart in
traditional mode]])</f>
        <v>837329</v>
      </c>
      <c r="I32" s="19">
        <f>Table3!$K$38</f>
        <v>1317617</v>
      </c>
      <c r="J32" s="19">
        <v>162293</v>
      </c>
      <c r="K32" s="19">
        <v>684</v>
      </c>
      <c r="L32" s="19">
        <f>Table5b[[#This Row],[Small
suppliers
gas meters
smart and
advanced]]+Table5b[[#This Row],[Small suppliers
gas meters
smart in
traditional mode]]</f>
        <v>162977</v>
      </c>
      <c r="M32" s="19">
        <v>122380</v>
      </c>
      <c r="N32" s="19">
        <v>148086</v>
      </c>
      <c r="O32" s="19">
        <v>4708</v>
      </c>
      <c r="P32" s="19">
        <f>Table5b[[#This Row],[Small suppliers
electricity meters
smart and advanced]]+Table5b[[#This Row],[Small suppliers
electricity meters
smart in
traditional mode]]</f>
        <v>152794</v>
      </c>
      <c r="Q32" s="19">
        <v>137918</v>
      </c>
      <c r="R32" s="19">
        <f>Table5b[[#This Row],[Large suppliers
gas meters
smart and advanced]]+Table5b[[#This Row],[Large suppliers
electricity meters
smart and advanced]]+Table5b[[#This Row],[Small
suppliers
gas meters
smart and
advanced]]+Table5b[[#This Row],[Small suppliers
electricity meters
smart and advanced]]</f>
        <v>1290527</v>
      </c>
      <c r="S32" s="19">
        <f>SUM(C32,G32,K32,O32)</f>
        <v>22289</v>
      </c>
      <c r="T32"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1312816</v>
      </c>
      <c r="U32" s="19">
        <f t="shared" si="4"/>
        <v>1887306</v>
      </c>
      <c r="V32" s="19">
        <f t="shared" si="5"/>
        <v>3200122</v>
      </c>
      <c r="W32" s="50" t="s">
        <v>218</v>
      </c>
    </row>
    <row r="33" spans="1:23" ht="17.149999999999999" customHeight="1" x14ac:dyDescent="0.35">
      <c r="A33" s="52" t="s">
        <v>219</v>
      </c>
      <c r="B33" s="19">
        <f>Table3!$B$42+Table3!$E$42</f>
        <v>149131</v>
      </c>
      <c r="C33" s="19">
        <f>Table3!$C$42</f>
        <v>4021</v>
      </c>
      <c r="D33" s="19">
        <f>SUM(Table5b[[#This Row],[Large suppliers
gas meters
smart and advanced]:[Large suppliers
gas meters
smart in
traditional mode]])</f>
        <v>153152</v>
      </c>
      <c r="E33" s="19">
        <f>Table3!$F$42</f>
        <v>317310</v>
      </c>
      <c r="F33" s="19">
        <f>Table3!$G$42+Table3!$J$42</f>
        <v>879711</v>
      </c>
      <c r="G33" s="19">
        <f>Table3!$H$42</f>
        <v>24180</v>
      </c>
      <c r="H33" s="19">
        <f>SUM(Table5b[[#This Row],[Large suppliers
electricity meters
smart and advanced]:[Large suppliers
electricity meters
smart in
traditional mode]])</f>
        <v>903891</v>
      </c>
      <c r="I33" s="19">
        <f>Table3!$K$42</f>
        <v>1187461</v>
      </c>
      <c r="J33" s="19">
        <v>213387</v>
      </c>
      <c r="K33" s="19">
        <v>2229</v>
      </c>
      <c r="L33" s="19">
        <f>Table5b[[#This Row],[Small
suppliers
gas meters
smart and
advanced]]+Table5b[[#This Row],[Small suppliers
gas meters
smart in
traditional mode]]</f>
        <v>215616</v>
      </c>
      <c r="M33" s="19">
        <v>146951</v>
      </c>
      <c r="N33" s="19">
        <v>195384</v>
      </c>
      <c r="O33" s="19">
        <v>7481</v>
      </c>
      <c r="P33" s="19">
        <f>Table5b[[#This Row],[Small suppliers
electricity meters
smart and advanced]]+Table5b[[#This Row],[Small suppliers
electricity meters
smart in
traditional mode]]</f>
        <v>202865</v>
      </c>
      <c r="Q33" s="19">
        <v>154932</v>
      </c>
      <c r="R33" s="19">
        <f>Table5b[[#This Row],[Large suppliers
gas meters
smart and advanced]]+Table5b[[#This Row],[Large suppliers
electricity meters
smart and advanced]]+Table5b[[#This Row],[Small
suppliers
gas meters
smart and
advanced]]+Table5b[[#This Row],[Small suppliers
electricity meters
smart and advanced]]</f>
        <v>1437613</v>
      </c>
      <c r="S33" s="19">
        <f>SUM(C33,G33,K33,O33)</f>
        <v>37911</v>
      </c>
      <c r="T33"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1475524</v>
      </c>
      <c r="U33" s="19">
        <f t="shared" si="4"/>
        <v>1806654</v>
      </c>
      <c r="V33" s="19">
        <f t="shared" si="5"/>
        <v>3282178</v>
      </c>
      <c r="W33" s="50" t="s">
        <v>220</v>
      </c>
    </row>
    <row r="34" spans="1:23" ht="17.149999999999999" customHeight="1" x14ac:dyDescent="0.35">
      <c r="A34" s="52" t="s">
        <v>221</v>
      </c>
      <c r="B34" s="19">
        <f>Table3!$B$46+Table3!$E$46</f>
        <v>155115</v>
      </c>
      <c r="C34" s="19">
        <f>Table3!$C$46</f>
        <v>4354</v>
      </c>
      <c r="D34" s="19">
        <f>SUM(Table5b[[#This Row],[Large suppliers
gas meters
smart and advanced]:[Large suppliers
gas meters
smart in
traditional mode]])</f>
        <v>159469</v>
      </c>
      <c r="E34" s="19">
        <f>Table3!$F$46</f>
        <v>309168</v>
      </c>
      <c r="F34" s="19">
        <f>Table3!$G$46+Table3!$J$46</f>
        <v>994606</v>
      </c>
      <c r="G34" s="19">
        <f>Table3!$H$46</f>
        <v>25042</v>
      </c>
      <c r="H34" s="19">
        <f>SUM(Table5b[[#This Row],[Large suppliers
electricity meters
smart and advanced]:[Large suppliers
electricity meters
smart in
traditional mode]])</f>
        <v>1019648</v>
      </c>
      <c r="I34" s="19">
        <f>Table3!$K$46</f>
        <v>1081302</v>
      </c>
      <c r="J34" s="19">
        <v>216414</v>
      </c>
      <c r="K34" s="19">
        <v>1748</v>
      </c>
      <c r="L34" s="19">
        <f>Table5b[[#This Row],[Small
suppliers
gas meters
smart and
advanced]]+Table5b[[#This Row],[Small suppliers
gas meters
smart in
traditional mode]]</f>
        <v>218162</v>
      </c>
      <c r="M34" s="19">
        <v>126583</v>
      </c>
      <c r="N34" s="19">
        <v>228743</v>
      </c>
      <c r="O34" s="19">
        <v>8037</v>
      </c>
      <c r="P34" s="19">
        <f>Table5b[[#This Row],[Small suppliers
electricity meters
smart and advanced]]+Table5b[[#This Row],[Small suppliers
electricity meters
smart in
traditional mode]]</f>
        <v>236780</v>
      </c>
      <c r="Q34" s="19">
        <v>179372</v>
      </c>
      <c r="R34" s="19">
        <f>Table5b[[#This Row],[Large suppliers
gas meters
smart and advanced]]+Table5b[[#This Row],[Large suppliers
electricity meters
smart and advanced]]+Table5b[[#This Row],[Small
suppliers
gas meters
smart and
advanced]]+Table5b[[#This Row],[Small suppliers
electricity meters
smart and advanced]]</f>
        <v>1594878</v>
      </c>
      <c r="S34" s="19">
        <f>SUM(C34,G34,K34,O34)</f>
        <v>39181</v>
      </c>
      <c r="T34"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1634059</v>
      </c>
      <c r="U34" s="19">
        <f t="shared" si="4"/>
        <v>1696425</v>
      </c>
      <c r="V34" s="19">
        <f t="shared" si="5"/>
        <v>3330484</v>
      </c>
      <c r="W34" s="50" t="s">
        <v>222</v>
      </c>
    </row>
    <row r="35" spans="1:23" ht="17.149999999999999" customHeight="1" x14ac:dyDescent="0.35">
      <c r="A35" s="52" t="s">
        <v>223</v>
      </c>
      <c r="B35" s="19">
        <f>Table3!$B$50+Table3!$E$50</f>
        <v>178450</v>
      </c>
      <c r="C35" s="19">
        <f>Table3!$C$50</f>
        <v>7260</v>
      </c>
      <c r="D35" s="19">
        <f>SUM(Table5b[[#This Row],[Large suppliers
gas meters
smart and advanced]:[Large suppliers
gas meters
smart in
traditional mode]])</f>
        <v>185710</v>
      </c>
      <c r="E35" s="19">
        <f>Table3!$F$50</f>
        <v>277826</v>
      </c>
      <c r="F35" s="19">
        <f>Table3!$G$50+Table3!$J$50</f>
        <v>1035326</v>
      </c>
      <c r="G35" s="19">
        <f>Table3!$H$50</f>
        <v>26952</v>
      </c>
      <c r="H35" s="19">
        <f>SUM(Table5b[[#This Row],[Large suppliers
electricity meters
smart and advanced]:[Large suppliers
electricity meters
smart in
traditional mode]])</f>
        <v>1062278</v>
      </c>
      <c r="I35" s="19">
        <f>Table3!$K$50</f>
        <v>986810</v>
      </c>
      <c r="J35" s="19">
        <v>218093</v>
      </c>
      <c r="K35" s="19">
        <v>2042</v>
      </c>
      <c r="L35" s="19">
        <f>Table5b[[#This Row],[Small
suppliers
gas meters
smart and
advanced]]+Table5b[[#This Row],[Small suppliers
gas meters
smart in
traditional mode]]</f>
        <v>220135</v>
      </c>
      <c r="M35" s="19">
        <v>123128</v>
      </c>
      <c r="N35" s="19">
        <v>268086</v>
      </c>
      <c r="O35" s="19">
        <v>9157</v>
      </c>
      <c r="P35" s="19">
        <f>Table5b[[#This Row],[Small suppliers
electricity meters
smart and advanced]]+Table5b[[#This Row],[Small suppliers
electricity meters
smart in
traditional mode]]</f>
        <v>277243</v>
      </c>
      <c r="Q35" s="19">
        <v>198272</v>
      </c>
      <c r="R35" s="19">
        <f>Table5b[[#This Row],[Large suppliers
gas meters
smart and advanced]]+Table5b[[#This Row],[Large suppliers
electricity meters
smart and advanced]]+Table5b[[#This Row],[Small
suppliers
gas meters
smart and
advanced]]+Table5b[[#This Row],[Small suppliers
electricity meters
smart and advanced]]</f>
        <v>1699955</v>
      </c>
      <c r="S35" s="19">
        <f>SUM(C35,G35,K35,O35)</f>
        <v>45411</v>
      </c>
      <c r="T35"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1745366</v>
      </c>
      <c r="U35" s="19">
        <f t="shared" si="4"/>
        <v>1586036</v>
      </c>
      <c r="V35" s="19">
        <f t="shared" si="5"/>
        <v>3331402</v>
      </c>
      <c r="W35" s="113" t="s">
        <v>244</v>
      </c>
    </row>
    <row r="36" spans="1:23" ht="17.149999999999999" customHeight="1" x14ac:dyDescent="0.35">
      <c r="A36" s="137">
        <v>2023</v>
      </c>
      <c r="B36" s="19">
        <f>Table3!B54+Table3!E54</f>
        <v>176589</v>
      </c>
      <c r="C36" s="19">
        <f>Table3!C54</f>
        <v>10100</v>
      </c>
      <c r="D36" s="19">
        <f>SUM(Table5b[[#This Row],[Large suppliers
gas meters
smart and advanced]:[Large suppliers
gas meters
smart in
traditional mode]])</f>
        <v>186689</v>
      </c>
      <c r="E36" s="19">
        <f>Table3!$F$54</f>
        <v>245564</v>
      </c>
      <c r="F36" s="19">
        <f>Table3!G54+Table3!J54</f>
        <v>1071669</v>
      </c>
      <c r="G36" s="19">
        <f>Table3!H54</f>
        <v>27746</v>
      </c>
      <c r="H36" s="19">
        <f>SUM(Table5b[[#This Row],[Large suppliers
electricity meters
smart and advanced]:[Large suppliers
electricity meters
smart in
traditional mode]])</f>
        <v>1099415</v>
      </c>
      <c r="I36" s="19">
        <f>Table3!$K$54</f>
        <v>853785</v>
      </c>
      <c r="J36" s="19">
        <v>247143</v>
      </c>
      <c r="K36" s="19">
        <v>6775</v>
      </c>
      <c r="L36" s="19">
        <f>Table5b[[#This Row],[Small
suppliers
gas meters
smart and
advanced]]+Table5b[[#This Row],[Small suppliers
gas meters
smart in
traditional mode]]</f>
        <v>253918</v>
      </c>
      <c r="M36" s="19">
        <v>126782</v>
      </c>
      <c r="N36" s="19">
        <v>339974</v>
      </c>
      <c r="O36" s="19">
        <v>15602</v>
      </c>
      <c r="P36" s="19">
        <f>Table5b[[#This Row],[Small suppliers
electricity meters
smart and advanced]]+Table5b[[#This Row],[Small suppliers
electricity meters
smart in
traditional mode]]</f>
        <v>355576</v>
      </c>
      <c r="Q36" s="19">
        <v>196674</v>
      </c>
      <c r="R36" s="19">
        <f>Table5b[[#This Row],[Large suppliers
gas meters
smart and advanced]]+Table5b[[#This Row],[Large suppliers
electricity meters
smart and advanced]]+Table5b[[#This Row],[Small
suppliers
gas meters
smart and
advanced]]+Table5b[[#This Row],[Small suppliers
electricity meters
smart and advanced]]</f>
        <v>1835375</v>
      </c>
      <c r="S36" s="19">
        <f>Table5b[[#This Row],[Large suppliers
gas meters
smart in
traditional mode]]+Table5b[[#This Row],[Large suppliers
electricity meters
smart in
traditional mode]]+Table5b[[#This Row],[Small suppliers
gas meters
smart in
traditional mode]]+Table5b[[#This Row],[Small suppliers
electricity meters
smart in
traditional mode]]</f>
        <v>60223</v>
      </c>
      <c r="T36" s="19">
        <f>SUM(Table5b[[#This Row],[Large suppliers
gas meters
total smart and advanced]],Table5b[[#This Row],[Large suppliers
electricity meters
total smart and advanced]],Table5b[[#This Row],[Small suppliers
gas meters
total smart and advanced]],Table5b[[#This Row],[Small
suppliers
total electricity meters
smart and
advanced]])</f>
        <v>1895598</v>
      </c>
      <c r="U36" s="19">
        <f t="shared" si="4"/>
        <v>1422805</v>
      </c>
      <c r="V36" s="18">
        <f t="shared" si="5"/>
        <v>3318403</v>
      </c>
      <c r="W36" s="113"/>
    </row>
    <row r="37" spans="1:23" ht="17.149999999999999" customHeight="1" x14ac:dyDescent="0.35">
      <c r="A37" s="52"/>
      <c r="B37" s="136"/>
      <c r="C37" s="136"/>
      <c r="D37" s="136"/>
      <c r="E37" s="80"/>
      <c r="F37" s="136"/>
      <c r="G37" s="136"/>
      <c r="H37" s="136"/>
      <c r="I37" s="136"/>
      <c r="J37" s="136"/>
      <c r="K37" s="80"/>
      <c r="L37" s="136"/>
      <c r="M37" s="136"/>
      <c r="N37" s="136"/>
      <c r="O37" s="136"/>
      <c r="P37" s="136"/>
      <c r="Q37" s="136"/>
      <c r="R37" s="136"/>
      <c r="S37" s="136"/>
      <c r="T37" s="136"/>
      <c r="U37" s="136"/>
      <c r="V37" s="136"/>
      <c r="W37" s="136"/>
    </row>
    <row r="38" spans="1:23" ht="25.5" customHeight="1" x14ac:dyDescent="0.35">
      <c r="A38" s="94" t="s">
        <v>245</v>
      </c>
      <c r="D38" s="152"/>
      <c r="H38" s="152"/>
      <c r="L38" s="153"/>
      <c r="M38" s="30"/>
      <c r="N38" s="62"/>
      <c r="O38" s="138"/>
      <c r="P38" s="151"/>
      <c r="Q38" s="29"/>
      <c r="R38" s="55"/>
      <c r="S38" s="133"/>
      <c r="T38" s="55"/>
      <c r="U38" s="133"/>
      <c r="V38" s="133"/>
      <c r="W38" s="55"/>
    </row>
    <row r="39" spans="1:23" ht="106.5" customHeight="1" x14ac:dyDescent="0.35">
      <c r="A39" s="53" t="s">
        <v>189</v>
      </c>
      <c r="B39" s="48" t="s">
        <v>246</v>
      </c>
      <c r="C39" s="45" t="s">
        <v>191</v>
      </c>
      <c r="D39" s="46" t="s">
        <v>227</v>
      </c>
      <c r="E39" s="45" t="s">
        <v>193</v>
      </c>
      <c r="F39" s="48" t="s">
        <v>228</v>
      </c>
      <c r="G39" s="45" t="s">
        <v>229</v>
      </c>
      <c r="H39" s="46" t="s">
        <v>230</v>
      </c>
      <c r="I39" s="45" t="s">
        <v>247</v>
      </c>
      <c r="J39" s="48" t="s">
        <v>248</v>
      </c>
      <c r="K39" s="45" t="s">
        <v>233</v>
      </c>
      <c r="L39" s="46" t="s">
        <v>234</v>
      </c>
      <c r="M39" s="45" t="s">
        <v>235</v>
      </c>
      <c r="N39" s="48" t="s">
        <v>236</v>
      </c>
      <c r="O39" s="45" t="s">
        <v>237</v>
      </c>
      <c r="P39" s="47" t="s">
        <v>249</v>
      </c>
      <c r="Q39" s="45" t="s">
        <v>239</v>
      </c>
      <c r="R39" s="48" t="s">
        <v>240</v>
      </c>
      <c r="S39" s="45" t="s">
        <v>241</v>
      </c>
      <c r="T39" s="47" t="s">
        <v>242</v>
      </c>
      <c r="U39" s="45" t="s">
        <v>243</v>
      </c>
      <c r="V39" s="45" t="s">
        <v>80</v>
      </c>
      <c r="W39" s="54" t="s">
        <v>22</v>
      </c>
    </row>
    <row r="40" spans="1:23" ht="17.149999999999999" customHeight="1" x14ac:dyDescent="0.35">
      <c r="A40" s="52">
        <v>2012</v>
      </c>
      <c r="B40" s="19">
        <f t="shared" ref="B40:B51" si="6">B10+B25</f>
        <v>10751</v>
      </c>
      <c r="C40" s="19"/>
      <c r="D40" s="19">
        <f t="shared" ref="D40:D51" si="7">D10+D25</f>
        <v>10751</v>
      </c>
      <c r="E40" s="19">
        <f t="shared" ref="E40:F51" si="8">E10+E25</f>
        <v>22110255</v>
      </c>
      <c r="F40" s="19">
        <f t="shared" si="8"/>
        <v>446682</v>
      </c>
      <c r="G40" s="19"/>
      <c r="H40" s="19">
        <f t="shared" ref="H40:H51" si="9">H10+H25</f>
        <v>446682</v>
      </c>
      <c r="I40" s="19">
        <f t="shared" ref="I40:I51" si="10">I10+I25</f>
        <v>28039260</v>
      </c>
      <c r="J40" s="19"/>
      <c r="K40" s="19"/>
      <c r="L40" s="19">
        <f t="shared" ref="L40:L51" si="11">L10+L25</f>
        <v>0</v>
      </c>
      <c r="M40" s="19"/>
      <c r="N40" s="19"/>
      <c r="O40" s="19"/>
      <c r="P40" s="19">
        <f t="shared" ref="P40:P51" si="12">P10+P25</f>
        <v>0</v>
      </c>
      <c r="Q40" s="19"/>
      <c r="R40" s="19">
        <f t="shared" ref="R40:R51" si="13">R10+R25</f>
        <v>457433</v>
      </c>
      <c r="S40" s="19"/>
      <c r="T40" s="19">
        <f t="shared" ref="T40:T51" si="14">T10+T25</f>
        <v>457433</v>
      </c>
      <c r="U40" s="19">
        <f t="shared" ref="U40:V51" si="15">U10+U25</f>
        <v>50149515</v>
      </c>
      <c r="V40" s="19">
        <f t="shared" si="15"/>
        <v>50606948</v>
      </c>
      <c r="W40" s="50"/>
    </row>
    <row r="41" spans="1:23" ht="17.149999999999999" customHeight="1" x14ac:dyDescent="0.35">
      <c r="A41" s="52" t="s">
        <v>210</v>
      </c>
      <c r="B41" s="19">
        <f t="shared" si="6"/>
        <v>112263</v>
      </c>
      <c r="C41" s="19"/>
      <c r="D41" s="19">
        <f t="shared" si="7"/>
        <v>112263</v>
      </c>
      <c r="E41" s="19">
        <f t="shared" si="8"/>
        <v>21995978</v>
      </c>
      <c r="F41" s="19">
        <f t="shared" si="8"/>
        <v>682070</v>
      </c>
      <c r="G41" s="19"/>
      <c r="H41" s="19">
        <f t="shared" si="9"/>
        <v>682070</v>
      </c>
      <c r="I41" s="19">
        <f t="shared" si="10"/>
        <v>27819715</v>
      </c>
      <c r="J41" s="19"/>
      <c r="K41" s="19"/>
      <c r="L41" s="19">
        <f t="shared" si="11"/>
        <v>0</v>
      </c>
      <c r="M41" s="19"/>
      <c r="N41" s="19"/>
      <c r="O41" s="19"/>
      <c r="P41" s="19">
        <f t="shared" si="12"/>
        <v>0</v>
      </c>
      <c r="Q41" s="19"/>
      <c r="R41" s="19">
        <f t="shared" si="13"/>
        <v>794333</v>
      </c>
      <c r="S41" s="19"/>
      <c r="T41" s="19">
        <f t="shared" si="14"/>
        <v>794333</v>
      </c>
      <c r="U41" s="19">
        <f t="shared" si="15"/>
        <v>49815693</v>
      </c>
      <c r="V41" s="19">
        <f t="shared" si="15"/>
        <v>50610026</v>
      </c>
      <c r="W41" s="50" t="s">
        <v>87</v>
      </c>
    </row>
    <row r="42" spans="1:23" ht="17.149999999999999" customHeight="1" x14ac:dyDescent="0.35">
      <c r="A42" s="52">
        <v>2014</v>
      </c>
      <c r="B42" s="19">
        <f t="shared" si="6"/>
        <v>285705</v>
      </c>
      <c r="C42" s="19"/>
      <c r="D42" s="19">
        <f t="shared" si="7"/>
        <v>285705</v>
      </c>
      <c r="E42" s="19">
        <f t="shared" si="8"/>
        <v>21052194</v>
      </c>
      <c r="F42" s="19">
        <f t="shared" si="8"/>
        <v>907107</v>
      </c>
      <c r="G42" s="19"/>
      <c r="H42" s="19">
        <f t="shared" si="9"/>
        <v>907107</v>
      </c>
      <c r="I42" s="19">
        <f t="shared" si="10"/>
        <v>26599740</v>
      </c>
      <c r="J42" s="19"/>
      <c r="K42" s="19"/>
      <c r="L42" s="19">
        <f t="shared" si="11"/>
        <v>0</v>
      </c>
      <c r="M42" s="19"/>
      <c r="N42" s="19"/>
      <c r="O42" s="19"/>
      <c r="P42" s="19">
        <f t="shared" si="12"/>
        <v>0</v>
      </c>
      <c r="Q42" s="19"/>
      <c r="R42" s="19">
        <f t="shared" si="13"/>
        <v>1192812</v>
      </c>
      <c r="S42" s="19"/>
      <c r="T42" s="19">
        <f t="shared" si="14"/>
        <v>1192812</v>
      </c>
      <c r="U42" s="19">
        <f t="shared" si="15"/>
        <v>47651934</v>
      </c>
      <c r="V42" s="19">
        <f t="shared" si="15"/>
        <v>48844746</v>
      </c>
      <c r="W42" s="50"/>
    </row>
    <row r="43" spans="1:23" ht="17.149999999999999" customHeight="1" x14ac:dyDescent="0.35">
      <c r="A43" s="52" t="s">
        <v>211</v>
      </c>
      <c r="B43" s="19">
        <f t="shared" si="6"/>
        <v>800695</v>
      </c>
      <c r="C43" s="19"/>
      <c r="D43" s="19">
        <f t="shared" si="7"/>
        <v>800695</v>
      </c>
      <c r="E43" s="19">
        <f t="shared" si="8"/>
        <v>21160321</v>
      </c>
      <c r="F43" s="19">
        <f t="shared" si="8"/>
        <v>1607155</v>
      </c>
      <c r="G43" s="19"/>
      <c r="H43" s="19">
        <f t="shared" si="9"/>
        <v>1607155</v>
      </c>
      <c r="I43" s="19">
        <f t="shared" si="10"/>
        <v>26586071</v>
      </c>
      <c r="J43" s="19">
        <f t="shared" ref="J43:J51" si="16">J13+J28</f>
        <v>342382</v>
      </c>
      <c r="K43" s="19"/>
      <c r="L43" s="19">
        <f t="shared" si="11"/>
        <v>342382</v>
      </c>
      <c r="M43" s="19">
        <f t="shared" ref="M43:N51" si="17">M13+M28</f>
        <v>1139706</v>
      </c>
      <c r="N43" s="19">
        <f t="shared" si="17"/>
        <v>381148</v>
      </c>
      <c r="O43" s="19"/>
      <c r="P43" s="19">
        <f t="shared" si="12"/>
        <v>381148</v>
      </c>
      <c r="Q43" s="19">
        <f t="shared" ref="Q43:Q51" si="18">Q13+Q28</f>
        <v>1467088</v>
      </c>
      <c r="R43" s="19">
        <f t="shared" si="13"/>
        <v>3131380</v>
      </c>
      <c r="S43" s="19"/>
      <c r="T43" s="19">
        <f t="shared" si="14"/>
        <v>3131380</v>
      </c>
      <c r="U43" s="19">
        <f t="shared" si="15"/>
        <v>50353186</v>
      </c>
      <c r="V43" s="19">
        <f t="shared" si="15"/>
        <v>53484566</v>
      </c>
      <c r="W43" s="50" t="s">
        <v>93</v>
      </c>
    </row>
    <row r="44" spans="1:23" ht="17.149999999999999" customHeight="1" x14ac:dyDescent="0.35">
      <c r="A44" s="52" t="s">
        <v>212</v>
      </c>
      <c r="B44" s="19">
        <f t="shared" si="6"/>
        <v>2120980</v>
      </c>
      <c r="C44" s="19"/>
      <c r="D44" s="19">
        <f t="shared" si="7"/>
        <v>2120980</v>
      </c>
      <c r="E44" s="19">
        <f t="shared" si="8"/>
        <v>20254111</v>
      </c>
      <c r="F44" s="19">
        <f t="shared" si="8"/>
        <v>3325177</v>
      </c>
      <c r="G44" s="19"/>
      <c r="H44" s="19">
        <f t="shared" si="9"/>
        <v>3325177</v>
      </c>
      <c r="I44" s="19">
        <f t="shared" si="10"/>
        <v>25180622</v>
      </c>
      <c r="J44" s="19">
        <f t="shared" si="16"/>
        <v>191418</v>
      </c>
      <c r="K44" s="19"/>
      <c r="L44" s="19">
        <f t="shared" si="11"/>
        <v>191418</v>
      </c>
      <c r="M44" s="19">
        <f t="shared" si="17"/>
        <v>1127441</v>
      </c>
      <c r="N44" s="19">
        <f t="shared" si="17"/>
        <v>232962</v>
      </c>
      <c r="O44" s="19"/>
      <c r="P44" s="19">
        <f t="shared" si="12"/>
        <v>232962</v>
      </c>
      <c r="Q44" s="19">
        <f t="shared" si="18"/>
        <v>1457702</v>
      </c>
      <c r="R44" s="19">
        <f t="shared" si="13"/>
        <v>5870537</v>
      </c>
      <c r="S44" s="19"/>
      <c r="T44" s="19">
        <f t="shared" si="14"/>
        <v>5870537</v>
      </c>
      <c r="U44" s="19">
        <f>U14+U29</f>
        <v>48019876</v>
      </c>
      <c r="V44" s="19">
        <f t="shared" si="15"/>
        <v>53890413</v>
      </c>
      <c r="W44" s="50" t="s">
        <v>213</v>
      </c>
    </row>
    <row r="45" spans="1:23" ht="17.149999999999999" customHeight="1" x14ac:dyDescent="0.35">
      <c r="A45" s="52" t="s">
        <v>214</v>
      </c>
      <c r="B45" s="19">
        <f t="shared" si="6"/>
        <v>3815526</v>
      </c>
      <c r="C45" s="19"/>
      <c r="D45" s="19">
        <f t="shared" si="7"/>
        <v>3815526</v>
      </c>
      <c r="E45" s="19">
        <f t="shared" si="8"/>
        <v>17883095</v>
      </c>
      <c r="F45" s="19">
        <f t="shared" si="8"/>
        <v>5583953</v>
      </c>
      <c r="G45" s="19"/>
      <c r="H45" s="19">
        <f t="shared" si="9"/>
        <v>5583953</v>
      </c>
      <c r="I45" s="19">
        <f t="shared" si="10"/>
        <v>22098866</v>
      </c>
      <c r="J45" s="19">
        <f t="shared" si="16"/>
        <v>285556</v>
      </c>
      <c r="K45" s="19"/>
      <c r="L45" s="19">
        <f t="shared" si="11"/>
        <v>285556</v>
      </c>
      <c r="M45" s="19">
        <f t="shared" si="17"/>
        <v>1705388</v>
      </c>
      <c r="N45" s="19">
        <f t="shared" si="17"/>
        <v>351239</v>
      </c>
      <c r="O45" s="19"/>
      <c r="P45" s="19">
        <f t="shared" si="12"/>
        <v>351239</v>
      </c>
      <c r="Q45" s="19">
        <f t="shared" si="18"/>
        <v>2165762</v>
      </c>
      <c r="R45" s="19">
        <f t="shared" si="13"/>
        <v>10036274</v>
      </c>
      <c r="S45" s="19"/>
      <c r="T45" s="19">
        <f t="shared" si="14"/>
        <v>10036274</v>
      </c>
      <c r="U45" s="19">
        <f t="shared" si="15"/>
        <v>43853111</v>
      </c>
      <c r="V45" s="19">
        <f t="shared" si="15"/>
        <v>53889385</v>
      </c>
      <c r="W45" s="50" t="s">
        <v>108</v>
      </c>
    </row>
    <row r="46" spans="1:23" ht="17.149999999999999" customHeight="1" x14ac:dyDescent="0.35">
      <c r="A46" s="52" t="s">
        <v>215</v>
      </c>
      <c r="B46" s="19">
        <f t="shared" si="6"/>
        <v>5345495</v>
      </c>
      <c r="C46" s="19">
        <f t="shared" ref="C46:C51" si="19">C16+C31</f>
        <v>689575</v>
      </c>
      <c r="D46" s="19">
        <f t="shared" si="7"/>
        <v>6035070</v>
      </c>
      <c r="E46" s="19">
        <f t="shared" si="8"/>
        <v>15765490</v>
      </c>
      <c r="F46" s="19">
        <f t="shared" si="8"/>
        <v>7626368</v>
      </c>
      <c r="G46" s="19">
        <f t="shared" ref="G46:G51" si="20">G16+G31</f>
        <v>923234</v>
      </c>
      <c r="H46" s="19">
        <f t="shared" si="9"/>
        <v>8549602</v>
      </c>
      <c r="I46" s="19">
        <f t="shared" si="10"/>
        <v>19276248</v>
      </c>
      <c r="J46" s="19">
        <f t="shared" si="16"/>
        <v>337801</v>
      </c>
      <c r="K46" s="19">
        <f t="shared" ref="K46:K51" si="21">K16+K31</f>
        <v>105004</v>
      </c>
      <c r="L46" s="19">
        <f t="shared" si="11"/>
        <v>442805</v>
      </c>
      <c r="M46" s="19">
        <f t="shared" si="17"/>
        <v>1606346</v>
      </c>
      <c r="N46" s="19">
        <f t="shared" si="17"/>
        <v>453884</v>
      </c>
      <c r="O46" s="19">
        <f t="shared" ref="O46:O51" si="22">O16+O31</f>
        <v>166691</v>
      </c>
      <c r="P46" s="19">
        <f t="shared" si="12"/>
        <v>620575</v>
      </c>
      <c r="Q46" s="19">
        <f t="shared" si="18"/>
        <v>1965430</v>
      </c>
      <c r="R46" s="19">
        <f t="shared" si="13"/>
        <v>13763548</v>
      </c>
      <c r="S46" s="19">
        <f t="shared" ref="S46:S51" si="23">S16+S31</f>
        <v>1884504</v>
      </c>
      <c r="T46" s="19">
        <f t="shared" si="14"/>
        <v>15648052</v>
      </c>
      <c r="U46" s="19">
        <f t="shared" si="15"/>
        <v>38613514</v>
      </c>
      <c r="V46" s="19">
        <f t="shared" si="15"/>
        <v>54261566</v>
      </c>
      <c r="W46" s="50" t="s">
        <v>216</v>
      </c>
    </row>
    <row r="47" spans="1:23" ht="17.149999999999999" customHeight="1" x14ac:dyDescent="0.35">
      <c r="A47" s="52" t="s">
        <v>217</v>
      </c>
      <c r="B47" s="19">
        <f t="shared" si="6"/>
        <v>6451884</v>
      </c>
      <c r="C47" s="19">
        <f t="shared" si="19"/>
        <v>1497903</v>
      </c>
      <c r="D47" s="19">
        <f t="shared" si="7"/>
        <v>7949787</v>
      </c>
      <c r="E47" s="19">
        <f t="shared" si="8"/>
        <v>14333271</v>
      </c>
      <c r="F47" s="19">
        <f t="shared" si="8"/>
        <v>9254414</v>
      </c>
      <c r="G47" s="19">
        <f t="shared" si="20"/>
        <v>2003982</v>
      </c>
      <c r="H47" s="19">
        <f t="shared" si="9"/>
        <v>11258396</v>
      </c>
      <c r="I47" s="19">
        <f t="shared" si="10"/>
        <v>17390791</v>
      </c>
      <c r="J47" s="19">
        <f t="shared" si="16"/>
        <v>366125</v>
      </c>
      <c r="K47" s="19">
        <f t="shared" si="21"/>
        <v>196476</v>
      </c>
      <c r="L47" s="19">
        <f t="shared" si="11"/>
        <v>562601</v>
      </c>
      <c r="M47" s="19">
        <f t="shared" si="17"/>
        <v>1329384</v>
      </c>
      <c r="N47" s="19">
        <f t="shared" si="17"/>
        <v>413545</v>
      </c>
      <c r="O47" s="19">
        <f t="shared" si="22"/>
        <v>292356</v>
      </c>
      <c r="P47" s="19">
        <f t="shared" si="12"/>
        <v>705901</v>
      </c>
      <c r="Q47" s="19">
        <f t="shared" si="18"/>
        <v>1514737</v>
      </c>
      <c r="R47" s="19">
        <f t="shared" si="13"/>
        <v>16485968</v>
      </c>
      <c r="S47" s="19">
        <f t="shared" si="23"/>
        <v>3990717</v>
      </c>
      <c r="T47" s="19">
        <f t="shared" si="14"/>
        <v>20476685</v>
      </c>
      <c r="U47" s="19">
        <f t="shared" si="15"/>
        <v>34568183</v>
      </c>
      <c r="V47" s="19">
        <f t="shared" si="15"/>
        <v>55044868</v>
      </c>
      <c r="W47" s="50" t="s">
        <v>218</v>
      </c>
    </row>
    <row r="48" spans="1:23" ht="17.149999999999999" customHeight="1" x14ac:dyDescent="0.35">
      <c r="A48" s="52" t="s">
        <v>219</v>
      </c>
      <c r="B48" s="19">
        <f t="shared" si="6"/>
        <v>7376665</v>
      </c>
      <c r="C48" s="19">
        <f t="shared" si="19"/>
        <v>1851972</v>
      </c>
      <c r="D48" s="19">
        <f t="shared" si="7"/>
        <v>9228637</v>
      </c>
      <c r="E48" s="19">
        <f t="shared" si="8"/>
        <v>13539487</v>
      </c>
      <c r="F48" s="19">
        <f t="shared" si="8"/>
        <v>10764552</v>
      </c>
      <c r="G48" s="19">
        <f t="shared" si="20"/>
        <v>2142346</v>
      </c>
      <c r="H48" s="19">
        <f t="shared" si="9"/>
        <v>12906898</v>
      </c>
      <c r="I48" s="19">
        <f t="shared" si="10"/>
        <v>16039552</v>
      </c>
      <c r="J48" s="19">
        <f t="shared" si="16"/>
        <v>429552</v>
      </c>
      <c r="K48" s="19">
        <f t="shared" si="21"/>
        <v>239724</v>
      </c>
      <c r="L48" s="19">
        <f t="shared" si="11"/>
        <v>669276</v>
      </c>
      <c r="M48" s="19">
        <f t="shared" si="17"/>
        <v>1147490</v>
      </c>
      <c r="N48" s="19">
        <f t="shared" si="17"/>
        <v>500712</v>
      </c>
      <c r="O48" s="19">
        <f t="shared" si="22"/>
        <v>340351</v>
      </c>
      <c r="P48" s="19">
        <f t="shared" si="12"/>
        <v>841063</v>
      </c>
      <c r="Q48" s="19">
        <f t="shared" si="18"/>
        <v>1346835</v>
      </c>
      <c r="R48" s="19">
        <f t="shared" si="13"/>
        <v>19071481</v>
      </c>
      <c r="S48" s="19">
        <f t="shared" si="23"/>
        <v>4574393</v>
      </c>
      <c r="T48" s="19">
        <f t="shared" si="14"/>
        <v>23645874</v>
      </c>
      <c r="U48" s="19">
        <f t="shared" si="15"/>
        <v>32073364</v>
      </c>
      <c r="V48" s="19">
        <f t="shared" si="15"/>
        <v>55719238</v>
      </c>
      <c r="W48" s="50" t="s">
        <v>220</v>
      </c>
    </row>
    <row r="49" spans="1:23" ht="17.149999999999999" customHeight="1" x14ac:dyDescent="0.35">
      <c r="A49" s="52" t="s">
        <v>221</v>
      </c>
      <c r="B49" s="19">
        <f t="shared" si="6"/>
        <v>9319866</v>
      </c>
      <c r="C49" s="19">
        <f t="shared" si="19"/>
        <v>1972683</v>
      </c>
      <c r="D49" s="19">
        <f t="shared" si="7"/>
        <v>11292549</v>
      </c>
      <c r="E49" s="19">
        <f t="shared" si="8"/>
        <v>12836150</v>
      </c>
      <c r="F49" s="19">
        <f t="shared" si="8"/>
        <v>13682921</v>
      </c>
      <c r="G49" s="19">
        <f t="shared" si="20"/>
        <v>2144601</v>
      </c>
      <c r="H49" s="19">
        <f t="shared" si="9"/>
        <v>15827522</v>
      </c>
      <c r="I49" s="19">
        <f t="shared" si="10"/>
        <v>14847343</v>
      </c>
      <c r="J49" s="19">
        <f t="shared" si="16"/>
        <v>261687</v>
      </c>
      <c r="K49" s="19">
        <f t="shared" si="21"/>
        <v>27090</v>
      </c>
      <c r="L49" s="19">
        <f t="shared" si="11"/>
        <v>288777</v>
      </c>
      <c r="M49" s="19">
        <f t="shared" si="17"/>
        <v>253295</v>
      </c>
      <c r="N49" s="19">
        <f t="shared" si="17"/>
        <v>320273</v>
      </c>
      <c r="O49" s="19">
        <f t="shared" si="22"/>
        <v>39552</v>
      </c>
      <c r="P49" s="19">
        <f t="shared" si="12"/>
        <v>359825</v>
      </c>
      <c r="Q49" s="19">
        <f t="shared" si="18"/>
        <v>347873</v>
      </c>
      <c r="R49" s="19">
        <f t="shared" si="13"/>
        <v>23584747</v>
      </c>
      <c r="S49" s="19">
        <f t="shared" si="23"/>
        <v>4183926</v>
      </c>
      <c r="T49" s="19">
        <f t="shared" si="14"/>
        <v>27768673</v>
      </c>
      <c r="U49" s="19">
        <f t="shared" si="15"/>
        <v>28284661</v>
      </c>
      <c r="V49" s="19">
        <f t="shared" si="15"/>
        <v>56053334</v>
      </c>
      <c r="W49" s="50" t="s">
        <v>222</v>
      </c>
    </row>
    <row r="50" spans="1:23" ht="17.149999999999999" customHeight="1" x14ac:dyDescent="0.35">
      <c r="A50" s="52" t="s">
        <v>223</v>
      </c>
      <c r="B50" s="18">
        <f t="shared" si="6"/>
        <v>10663203</v>
      </c>
      <c r="C50" s="18">
        <f t="shared" si="19"/>
        <v>2129790</v>
      </c>
      <c r="D50" s="18">
        <f t="shared" si="7"/>
        <v>12792993</v>
      </c>
      <c r="E50" s="18">
        <f t="shared" si="8"/>
        <v>11563146</v>
      </c>
      <c r="F50" s="18">
        <f t="shared" si="8"/>
        <v>15970980</v>
      </c>
      <c r="G50" s="18">
        <f t="shared" si="20"/>
        <v>1814522</v>
      </c>
      <c r="H50" s="18">
        <f t="shared" si="9"/>
        <v>17785502</v>
      </c>
      <c r="I50" s="18">
        <f t="shared" si="10"/>
        <v>13209473</v>
      </c>
      <c r="J50" s="18">
        <f t="shared" si="16"/>
        <v>298885</v>
      </c>
      <c r="K50" s="18">
        <f t="shared" si="21"/>
        <v>9696</v>
      </c>
      <c r="L50" s="18">
        <f t="shared" si="11"/>
        <v>308581</v>
      </c>
      <c r="M50" s="18">
        <f t="shared" si="17"/>
        <v>233930</v>
      </c>
      <c r="N50" s="18">
        <f t="shared" si="17"/>
        <v>408358</v>
      </c>
      <c r="O50" s="18">
        <f t="shared" si="22"/>
        <v>22184</v>
      </c>
      <c r="P50" s="18">
        <f t="shared" si="12"/>
        <v>430542</v>
      </c>
      <c r="Q50" s="18">
        <f t="shared" si="18"/>
        <v>350926</v>
      </c>
      <c r="R50" s="18">
        <f t="shared" si="13"/>
        <v>27341426</v>
      </c>
      <c r="S50" s="18">
        <f t="shared" si="23"/>
        <v>3976192</v>
      </c>
      <c r="T50" s="18">
        <f t="shared" si="14"/>
        <v>31317618</v>
      </c>
      <c r="U50" s="18">
        <f t="shared" si="15"/>
        <v>25357475</v>
      </c>
      <c r="V50" s="18">
        <f t="shared" si="15"/>
        <v>56675093</v>
      </c>
      <c r="W50" s="113" t="s">
        <v>250</v>
      </c>
    </row>
    <row r="51" spans="1:23" s="26" customFormat="1" ht="17.149999999999999" customHeight="1" x14ac:dyDescent="0.35">
      <c r="A51" s="137">
        <v>2023</v>
      </c>
      <c r="B51" s="18">
        <f t="shared" si="6"/>
        <v>11886016</v>
      </c>
      <c r="C51" s="18">
        <f t="shared" si="19"/>
        <v>2282478</v>
      </c>
      <c r="D51" s="18">
        <f t="shared" si="7"/>
        <v>14168494</v>
      </c>
      <c r="E51" s="18">
        <f t="shared" si="8"/>
        <v>10282047</v>
      </c>
      <c r="F51" s="18">
        <f t="shared" si="8"/>
        <v>18102208</v>
      </c>
      <c r="G51" s="18">
        <f t="shared" si="20"/>
        <v>1623914</v>
      </c>
      <c r="H51" s="18">
        <f t="shared" si="9"/>
        <v>19726122</v>
      </c>
      <c r="I51" s="18">
        <f t="shared" si="10"/>
        <v>11407086</v>
      </c>
      <c r="J51" s="18">
        <f t="shared" si="16"/>
        <v>333892</v>
      </c>
      <c r="K51" s="18">
        <f t="shared" si="21"/>
        <v>25606</v>
      </c>
      <c r="L51" s="18">
        <f t="shared" si="11"/>
        <v>359498</v>
      </c>
      <c r="M51" s="18">
        <f t="shared" si="17"/>
        <v>235455</v>
      </c>
      <c r="N51" s="18">
        <f t="shared" si="17"/>
        <v>501145</v>
      </c>
      <c r="O51" s="18">
        <f t="shared" si="22"/>
        <v>49320</v>
      </c>
      <c r="P51" s="18">
        <f t="shared" si="12"/>
        <v>550465</v>
      </c>
      <c r="Q51" s="18">
        <f t="shared" si="18"/>
        <v>339870</v>
      </c>
      <c r="R51" s="18">
        <f t="shared" si="13"/>
        <v>30823261</v>
      </c>
      <c r="S51" s="18">
        <f t="shared" si="23"/>
        <v>3981318</v>
      </c>
      <c r="T51" s="18">
        <f t="shared" si="14"/>
        <v>34804579</v>
      </c>
      <c r="U51" s="18">
        <f t="shared" si="15"/>
        <v>22264458</v>
      </c>
      <c r="V51" s="18">
        <f t="shared" si="15"/>
        <v>57069037</v>
      </c>
      <c r="W51" s="113"/>
    </row>
  </sheetData>
  <phoneticPr fontId="15" type="noConversion"/>
  <pageMargins left="0.7" right="0.7" top="0.75" bottom="0.75" header="0.3" footer="0.3"/>
  <pageSetup paperSize="9" scale="74" fitToWidth="0" fitToHeight="0" orientation="portrait" verticalDpi="4" r:id="rId1"/>
  <ignoredErrors>
    <ignoredError sqref="A41 A43:A50 A26 A28:A35 A11 A13:A20" numberStoredAsText="1"/>
    <ignoredError sqref="S36" calculatedColumn="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56"/>
  <sheetViews>
    <sheetView showGridLines="0" workbookViewId="0"/>
  </sheetViews>
  <sheetFormatPr defaultColWidth="9.1796875" defaultRowHeight="17.149999999999999" customHeight="1" x14ac:dyDescent="0.35"/>
  <cols>
    <col min="1" max="1" width="13.26953125" style="62" customWidth="1"/>
    <col min="2" max="2" width="14.81640625" style="10" customWidth="1"/>
    <col min="3" max="3" width="17.453125" style="10" customWidth="1"/>
    <col min="4" max="4" width="20.54296875" style="10" customWidth="1"/>
    <col min="5" max="5" width="17.7265625" style="10" customWidth="1"/>
    <col min="6" max="6" width="19.54296875" style="10" customWidth="1"/>
    <col min="7" max="7" width="16.7265625" style="10" customWidth="1"/>
    <col min="8" max="8" width="19.7265625" style="10" customWidth="1"/>
    <col min="9" max="9" width="72.7265625" style="10" customWidth="1"/>
    <col min="10" max="16384" width="9.1796875" style="62"/>
  </cols>
  <sheetData>
    <row r="1" spans="1:9" ht="25.5" customHeight="1" x14ac:dyDescent="0.35">
      <c r="A1" s="96" t="s">
        <v>251</v>
      </c>
    </row>
    <row r="2" spans="1:9" ht="17.149999999999999" customHeight="1" x14ac:dyDescent="0.35">
      <c r="A2" s="49" t="s">
        <v>252</v>
      </c>
    </row>
    <row r="3" spans="1:9" s="84" customFormat="1" ht="17.149999999999999" customHeight="1" x14ac:dyDescent="0.35">
      <c r="A3" s="49" t="s">
        <v>64</v>
      </c>
      <c r="B3" s="83"/>
      <c r="C3" s="72"/>
      <c r="D3" s="15"/>
      <c r="E3" s="15"/>
      <c r="F3" s="16"/>
    </row>
    <row r="4" spans="1:9" ht="17.149999999999999" customHeight="1" x14ac:dyDescent="0.35">
      <c r="A4" s="49" t="s">
        <v>253</v>
      </c>
      <c r="H4" s="130"/>
    </row>
    <row r="5" spans="1:9" ht="17.149999999999999" customHeight="1" x14ac:dyDescent="0.35">
      <c r="A5" s="49" t="s">
        <v>65</v>
      </c>
      <c r="E5" s="130"/>
      <c r="F5" s="130"/>
      <c r="H5" s="125"/>
    </row>
    <row r="6" spans="1:9" ht="17.149999999999999" customHeight="1" x14ac:dyDescent="0.35">
      <c r="A6" s="56" t="s">
        <v>66</v>
      </c>
      <c r="B6" s="169"/>
      <c r="C6" s="169"/>
      <c r="D6" s="169"/>
      <c r="E6" s="130"/>
      <c r="F6" s="130"/>
      <c r="H6" s="161"/>
    </row>
    <row r="7" spans="1:9" ht="25.5" customHeight="1" x14ac:dyDescent="0.35">
      <c r="A7" s="94" t="s">
        <v>254</v>
      </c>
    </row>
    <row r="8" spans="1:9" ht="31" customHeight="1" x14ac:dyDescent="0.35">
      <c r="A8" s="51" t="s">
        <v>189</v>
      </c>
      <c r="B8" s="47" t="s">
        <v>255</v>
      </c>
      <c r="C8" s="47" t="s">
        <v>256</v>
      </c>
      <c r="D8" s="47" t="s">
        <v>257</v>
      </c>
      <c r="E8" s="47" t="s">
        <v>258</v>
      </c>
      <c r="F8" s="47" t="s">
        <v>259</v>
      </c>
      <c r="G8" s="47" t="s">
        <v>260</v>
      </c>
      <c r="H8" s="71" t="s">
        <v>80</v>
      </c>
      <c r="I8" s="51" t="s">
        <v>22</v>
      </c>
    </row>
    <row r="9" spans="1:9" ht="17.149999999999999" customHeight="1" x14ac:dyDescent="0.35">
      <c r="A9" s="39" t="s">
        <v>150</v>
      </c>
      <c r="B9" s="19">
        <v>18975</v>
      </c>
      <c r="C9" s="19">
        <v>59446</v>
      </c>
      <c r="D9" s="19"/>
      <c r="E9" s="19"/>
      <c r="F9" s="19">
        <f t="shared" ref="F9:F19" si="0">B9+D9</f>
        <v>18975</v>
      </c>
      <c r="G9" s="19">
        <f t="shared" ref="G9:G19" si="1">C9+E9</f>
        <v>59446</v>
      </c>
      <c r="H9" s="19">
        <f>F9+G9</f>
        <v>78421</v>
      </c>
      <c r="I9" s="57" t="s">
        <v>261</v>
      </c>
    </row>
    <row r="10" spans="1:9" ht="17.149999999999999" customHeight="1" x14ac:dyDescent="0.35">
      <c r="A10" s="52" t="s">
        <v>262</v>
      </c>
      <c r="B10" s="19">
        <v>1602</v>
      </c>
      <c r="C10" s="19">
        <v>1707</v>
      </c>
      <c r="D10" s="19"/>
      <c r="E10" s="19"/>
      <c r="F10" s="19">
        <f t="shared" si="0"/>
        <v>1602</v>
      </c>
      <c r="G10" s="19">
        <f t="shared" si="1"/>
        <v>1707</v>
      </c>
      <c r="H10" s="19">
        <f>F10+G10</f>
        <v>3309</v>
      </c>
      <c r="I10" s="82" t="s">
        <v>263</v>
      </c>
    </row>
    <row r="11" spans="1:9" ht="17.149999999999999" customHeight="1" x14ac:dyDescent="0.35">
      <c r="A11" s="52" t="s">
        <v>210</v>
      </c>
      <c r="B11" s="19">
        <v>121013</v>
      </c>
      <c r="C11" s="19">
        <v>171369</v>
      </c>
      <c r="D11" s="19"/>
      <c r="E11" s="19"/>
      <c r="F11" s="19">
        <f t="shared" si="0"/>
        <v>121013</v>
      </c>
      <c r="G11" s="19">
        <f t="shared" si="1"/>
        <v>171369</v>
      </c>
      <c r="H11" s="19">
        <f t="shared" ref="H11:H17" si="2">F11+G11</f>
        <v>292382</v>
      </c>
      <c r="I11" s="82" t="s">
        <v>87</v>
      </c>
    </row>
    <row r="12" spans="1:9" ht="17.149999999999999" customHeight="1" x14ac:dyDescent="0.35">
      <c r="A12" s="52">
        <v>2014</v>
      </c>
      <c r="B12" s="19">
        <v>189394</v>
      </c>
      <c r="C12" s="19">
        <v>279688</v>
      </c>
      <c r="D12" s="19"/>
      <c r="E12" s="19"/>
      <c r="F12" s="19">
        <f t="shared" si="0"/>
        <v>189394</v>
      </c>
      <c r="G12" s="19">
        <f t="shared" si="1"/>
        <v>279688</v>
      </c>
      <c r="H12" s="19">
        <f t="shared" si="2"/>
        <v>469082</v>
      </c>
      <c r="I12" s="82"/>
    </row>
    <row r="13" spans="1:9" ht="17.149999999999999" customHeight="1" x14ac:dyDescent="0.35">
      <c r="A13" s="52" t="s">
        <v>211</v>
      </c>
      <c r="B13" s="19">
        <v>505232</v>
      </c>
      <c r="C13" s="19">
        <v>718369</v>
      </c>
      <c r="D13" s="19">
        <v>137450</v>
      </c>
      <c r="E13" s="19">
        <v>147508</v>
      </c>
      <c r="F13" s="19">
        <f t="shared" si="0"/>
        <v>642682</v>
      </c>
      <c r="G13" s="19">
        <f t="shared" si="1"/>
        <v>865877</v>
      </c>
      <c r="H13" s="19">
        <f t="shared" si="2"/>
        <v>1508559</v>
      </c>
      <c r="I13" s="82" t="s">
        <v>93</v>
      </c>
    </row>
    <row r="14" spans="1:9" ht="17.149999999999999" customHeight="1" x14ac:dyDescent="0.35">
      <c r="A14" s="52" t="s">
        <v>212</v>
      </c>
      <c r="B14" s="19">
        <v>1265222</v>
      </c>
      <c r="C14" s="19">
        <v>1648563</v>
      </c>
      <c r="D14" s="19">
        <v>4693</v>
      </c>
      <c r="E14" s="19">
        <v>6994</v>
      </c>
      <c r="F14" s="19">
        <f t="shared" si="0"/>
        <v>1269915</v>
      </c>
      <c r="G14" s="19">
        <f t="shared" si="1"/>
        <v>1655557</v>
      </c>
      <c r="H14" s="19">
        <f t="shared" si="2"/>
        <v>2925472</v>
      </c>
      <c r="I14" s="82" t="s">
        <v>213</v>
      </c>
    </row>
    <row r="15" spans="1:9" ht="17.149999999999999" customHeight="1" x14ac:dyDescent="0.35">
      <c r="A15" s="52" t="s">
        <v>214</v>
      </c>
      <c r="B15" s="19">
        <v>2002465</v>
      </c>
      <c r="C15" s="19">
        <v>2586215</v>
      </c>
      <c r="D15" s="19">
        <v>72544</v>
      </c>
      <c r="E15" s="19">
        <v>88565</v>
      </c>
      <c r="F15" s="19">
        <f t="shared" si="0"/>
        <v>2075009</v>
      </c>
      <c r="G15" s="19">
        <f t="shared" si="1"/>
        <v>2674780</v>
      </c>
      <c r="H15" s="19">
        <f t="shared" si="2"/>
        <v>4749789</v>
      </c>
      <c r="I15" s="82" t="s">
        <v>108</v>
      </c>
    </row>
    <row r="16" spans="1:9" ht="17.149999999999999" customHeight="1" x14ac:dyDescent="0.35">
      <c r="A16" s="52" t="s">
        <v>215</v>
      </c>
      <c r="B16" s="19">
        <v>2126465</v>
      </c>
      <c r="C16" s="19">
        <f>SUM(Table2!$C$31:$C$34)</f>
        <v>2668327</v>
      </c>
      <c r="D16" s="19">
        <v>86950</v>
      </c>
      <c r="E16" s="19">
        <v>107809</v>
      </c>
      <c r="F16" s="19">
        <f t="shared" si="0"/>
        <v>2213415</v>
      </c>
      <c r="G16" s="19">
        <f t="shared" si="1"/>
        <v>2776136</v>
      </c>
      <c r="H16" s="19">
        <f t="shared" si="2"/>
        <v>4989551</v>
      </c>
      <c r="I16" s="82" t="s">
        <v>264</v>
      </c>
    </row>
    <row r="17" spans="1:9" ht="17.149999999999999" customHeight="1" x14ac:dyDescent="0.35">
      <c r="A17" s="52" t="s">
        <v>217</v>
      </c>
      <c r="B17" s="19">
        <v>1957388</v>
      </c>
      <c r="C17" s="19">
        <f>SUM(Table2!$C$35:$C$38)</f>
        <v>2383830</v>
      </c>
      <c r="D17" s="19">
        <v>55047</v>
      </c>
      <c r="E17" s="19">
        <v>73718</v>
      </c>
      <c r="F17" s="19">
        <f t="shared" si="0"/>
        <v>2012435</v>
      </c>
      <c r="G17" s="19">
        <f t="shared" si="1"/>
        <v>2457548</v>
      </c>
      <c r="H17" s="19">
        <f t="shared" si="2"/>
        <v>4469983</v>
      </c>
      <c r="I17" s="82" t="s">
        <v>218</v>
      </c>
    </row>
    <row r="18" spans="1:9" ht="17.149999999999999" customHeight="1" x14ac:dyDescent="0.35">
      <c r="A18" s="52" t="s">
        <v>219</v>
      </c>
      <c r="B18" s="19">
        <v>1334275</v>
      </c>
      <c r="C18" s="19">
        <f>SUM(Table2!$C$39:$C$42)</f>
        <v>1674063</v>
      </c>
      <c r="D18" s="19">
        <v>53886</v>
      </c>
      <c r="E18" s="19">
        <v>80270</v>
      </c>
      <c r="F18" s="19">
        <f t="shared" si="0"/>
        <v>1388161</v>
      </c>
      <c r="G18" s="19">
        <f t="shared" si="1"/>
        <v>1754333</v>
      </c>
      <c r="H18" s="19">
        <f>F18+G18</f>
        <v>3142494</v>
      </c>
      <c r="I18" s="82" t="s">
        <v>265</v>
      </c>
    </row>
    <row r="19" spans="1:9" ht="17.149999999999999" customHeight="1" x14ac:dyDescent="0.35">
      <c r="A19" s="52" t="s">
        <v>221</v>
      </c>
      <c r="B19" s="19">
        <v>1508788</v>
      </c>
      <c r="C19" s="19">
        <f>SUM(Table2!$C$43:$C$46)</f>
        <v>2016512</v>
      </c>
      <c r="D19" s="19">
        <v>85342</v>
      </c>
      <c r="E19" s="19">
        <v>112758</v>
      </c>
      <c r="F19" s="19">
        <f t="shared" si="0"/>
        <v>1594130</v>
      </c>
      <c r="G19" s="19">
        <f t="shared" si="1"/>
        <v>2129270</v>
      </c>
      <c r="H19" s="19">
        <f>F19+G19</f>
        <v>3723400</v>
      </c>
      <c r="I19" s="82" t="s">
        <v>266</v>
      </c>
    </row>
    <row r="20" spans="1:9" ht="17.149999999999999" customHeight="1" x14ac:dyDescent="0.35">
      <c r="A20" s="52" t="s">
        <v>223</v>
      </c>
      <c r="B20" s="19">
        <f>SUM(Table2!$B$47:$B$50)</f>
        <v>1521478</v>
      </c>
      <c r="C20" s="19">
        <f>SUM(Table2!$C$47:$C$50)</f>
        <v>2006842</v>
      </c>
      <c r="D20" s="19">
        <v>18829</v>
      </c>
      <c r="E20" s="19">
        <v>29582</v>
      </c>
      <c r="F20" s="19">
        <f t="shared" ref="F20" si="3">B20+D20</f>
        <v>1540307</v>
      </c>
      <c r="G20" s="19">
        <f t="shared" ref="G20" si="4">C20+E20</f>
        <v>2036424</v>
      </c>
      <c r="H20" s="19">
        <f>F20+G20</f>
        <v>3576731</v>
      </c>
      <c r="I20" s="82" t="s">
        <v>155</v>
      </c>
    </row>
    <row r="21" spans="1:9" ht="17.149999999999999" customHeight="1" x14ac:dyDescent="0.35">
      <c r="A21" s="170">
        <v>2023</v>
      </c>
      <c r="B21" s="171">
        <f>SUM(Table2!$B$51:$B$54)</f>
        <v>1436298</v>
      </c>
      <c r="C21" s="171">
        <f>SUM(Table2!$C$51:$C$54)</f>
        <v>1828432</v>
      </c>
      <c r="D21" s="171">
        <v>11840</v>
      </c>
      <c r="E21" s="171">
        <v>20204</v>
      </c>
      <c r="F21" s="171">
        <f>B21+D21</f>
        <v>1448138</v>
      </c>
      <c r="G21" s="171">
        <f>C21+E21</f>
        <v>1848636</v>
      </c>
      <c r="H21" s="171">
        <f>F21+G21</f>
        <v>3296774</v>
      </c>
      <c r="I21" s="117"/>
    </row>
    <row r="22" spans="1:9" ht="17.149999999999999" customHeight="1" x14ac:dyDescent="0.35">
      <c r="A22" s="52" t="s">
        <v>80</v>
      </c>
      <c r="B22" s="171">
        <f>SUM($B$9:$B$21)</f>
        <v>13988595</v>
      </c>
      <c r="C22" s="171">
        <f>SUM($C$9:$C$21)</f>
        <v>18043363</v>
      </c>
      <c r="D22" s="171">
        <f>SUM($D$9:$D$21)</f>
        <v>526581</v>
      </c>
      <c r="E22" s="171">
        <f>SUM($E$9:$E$21)</f>
        <v>667408</v>
      </c>
      <c r="F22" s="171">
        <f>SUM($F$9:$F$21)</f>
        <v>14515176</v>
      </c>
      <c r="G22" s="171">
        <f>SUM($G$9:$G$21)</f>
        <v>18710771</v>
      </c>
      <c r="H22" s="171">
        <f>SUM($H$9:$H$21)</f>
        <v>33225947</v>
      </c>
      <c r="I22" s="82"/>
    </row>
    <row r="23" spans="1:9" ht="17.149999999999999" customHeight="1" x14ac:dyDescent="0.35">
      <c r="A23" s="52"/>
      <c r="B23" s="52"/>
      <c r="C23" s="52"/>
      <c r="D23" s="52"/>
      <c r="E23" s="52"/>
      <c r="F23" s="52"/>
      <c r="G23" s="52"/>
      <c r="H23" s="52"/>
      <c r="I23" s="52"/>
    </row>
    <row r="24" spans="1:9" ht="25.5" customHeight="1" x14ac:dyDescent="0.35">
      <c r="A24" s="94" t="s">
        <v>267</v>
      </c>
      <c r="B24" s="67"/>
      <c r="C24" s="67"/>
      <c r="D24" s="67"/>
      <c r="E24" s="67"/>
      <c r="F24" s="67"/>
      <c r="G24" s="67"/>
      <c r="H24" s="67"/>
      <c r="I24" s="67"/>
    </row>
    <row r="25" spans="1:9" ht="31" customHeight="1" x14ac:dyDescent="0.35">
      <c r="A25" s="51" t="s">
        <v>189</v>
      </c>
      <c r="B25" s="47" t="s">
        <v>255</v>
      </c>
      <c r="C25" s="47" t="s">
        <v>256</v>
      </c>
      <c r="D25" s="47" t="s">
        <v>257</v>
      </c>
      <c r="E25" s="47" t="s">
        <v>258</v>
      </c>
      <c r="F25" s="47" t="s">
        <v>259</v>
      </c>
      <c r="G25" s="47" t="s">
        <v>260</v>
      </c>
      <c r="H25" s="71" t="s">
        <v>80</v>
      </c>
      <c r="I25" s="51" t="s">
        <v>22</v>
      </c>
    </row>
    <row r="26" spans="1:9" ht="17.149999999999999" customHeight="1" x14ac:dyDescent="0.35">
      <c r="A26" s="39" t="s">
        <v>150</v>
      </c>
      <c r="B26" s="19">
        <v>9865</v>
      </c>
      <c r="C26" s="19">
        <v>320499</v>
      </c>
      <c r="D26" s="19"/>
      <c r="E26" s="19"/>
      <c r="F26" s="19">
        <f t="shared" ref="F26:F36" si="5">B26+D26</f>
        <v>9865</v>
      </c>
      <c r="G26" s="19">
        <f t="shared" ref="G26:G36" si="6">C26+E26</f>
        <v>320499</v>
      </c>
      <c r="H26" s="19">
        <f>F26+G26</f>
        <v>330364</v>
      </c>
      <c r="I26" s="57" t="s">
        <v>268</v>
      </c>
    </row>
    <row r="27" spans="1:9" ht="17.149999999999999" customHeight="1" x14ac:dyDescent="0.35">
      <c r="A27" s="52" t="s">
        <v>262</v>
      </c>
      <c r="B27" s="19">
        <v>330</v>
      </c>
      <c r="C27" s="19">
        <v>71289</v>
      </c>
      <c r="D27" s="19"/>
      <c r="E27" s="19"/>
      <c r="F27" s="19">
        <f t="shared" si="5"/>
        <v>330</v>
      </c>
      <c r="G27" s="19">
        <f t="shared" si="6"/>
        <v>71289</v>
      </c>
      <c r="H27" s="19">
        <f>F27+G27</f>
        <v>71619</v>
      </c>
      <c r="I27" s="82" t="s">
        <v>263</v>
      </c>
    </row>
    <row r="28" spans="1:9" ht="17.149999999999999" customHeight="1" x14ac:dyDescent="0.35">
      <c r="A28" s="52" t="s">
        <v>210</v>
      </c>
      <c r="B28" s="19">
        <v>1855</v>
      </c>
      <c r="C28" s="19">
        <v>117276</v>
      </c>
      <c r="D28" s="19"/>
      <c r="E28" s="19"/>
      <c r="F28" s="19">
        <f t="shared" si="5"/>
        <v>1855</v>
      </c>
      <c r="G28" s="19">
        <f t="shared" si="6"/>
        <v>117276</v>
      </c>
      <c r="H28" s="19">
        <f t="shared" ref="H28:H34" si="7">F28+G28</f>
        <v>119131</v>
      </c>
      <c r="I28" s="82" t="s">
        <v>87</v>
      </c>
    </row>
    <row r="29" spans="1:9" ht="17.149999999999999" customHeight="1" x14ac:dyDescent="0.35">
      <c r="A29" s="52">
        <v>2014</v>
      </c>
      <c r="B29" s="19">
        <v>2546</v>
      </c>
      <c r="C29" s="19">
        <v>63687</v>
      </c>
      <c r="D29" s="19"/>
      <c r="E29" s="19"/>
      <c r="F29" s="19">
        <f t="shared" si="5"/>
        <v>2546</v>
      </c>
      <c r="G29" s="19">
        <f t="shared" si="6"/>
        <v>63687</v>
      </c>
      <c r="H29" s="19">
        <f t="shared" si="7"/>
        <v>66233</v>
      </c>
      <c r="I29" s="82"/>
    </row>
    <row r="30" spans="1:9" ht="17.149999999999999" customHeight="1" x14ac:dyDescent="0.35">
      <c r="A30" s="52" t="s">
        <v>211</v>
      </c>
      <c r="B30" s="19">
        <v>21569</v>
      </c>
      <c r="C30" s="19">
        <v>60947</v>
      </c>
      <c r="D30" s="19">
        <v>30549</v>
      </c>
      <c r="E30" s="19">
        <v>31003</v>
      </c>
      <c r="F30" s="19">
        <f t="shared" si="5"/>
        <v>52118</v>
      </c>
      <c r="G30" s="19">
        <f t="shared" si="6"/>
        <v>91950</v>
      </c>
      <c r="H30" s="19">
        <f t="shared" si="7"/>
        <v>144068</v>
      </c>
      <c r="I30" s="82" t="s">
        <v>93</v>
      </c>
    </row>
    <row r="31" spans="1:9" ht="17.149999999999999" customHeight="1" x14ac:dyDescent="0.35">
      <c r="A31" s="52" t="s">
        <v>212</v>
      </c>
      <c r="B31" s="19">
        <v>15413</v>
      </c>
      <c r="C31" s="19">
        <v>46772</v>
      </c>
      <c r="D31" s="19">
        <v>33575</v>
      </c>
      <c r="E31" s="19">
        <v>31738</v>
      </c>
      <c r="F31" s="19">
        <f t="shared" si="5"/>
        <v>48988</v>
      </c>
      <c r="G31" s="19">
        <f t="shared" si="6"/>
        <v>78510</v>
      </c>
      <c r="H31" s="19">
        <f t="shared" si="7"/>
        <v>127498</v>
      </c>
      <c r="I31" s="82" t="s">
        <v>213</v>
      </c>
    </row>
    <row r="32" spans="1:9" ht="17.149999999999999" customHeight="1" x14ac:dyDescent="0.35">
      <c r="A32" s="52" t="s">
        <v>214</v>
      </c>
      <c r="B32" s="19">
        <v>12316</v>
      </c>
      <c r="C32" s="19">
        <v>47680</v>
      </c>
      <c r="D32" s="19">
        <v>51453</v>
      </c>
      <c r="E32" s="19">
        <v>36622</v>
      </c>
      <c r="F32" s="19">
        <f t="shared" si="5"/>
        <v>63769</v>
      </c>
      <c r="G32" s="19">
        <f t="shared" si="6"/>
        <v>84302</v>
      </c>
      <c r="H32" s="19">
        <f t="shared" si="7"/>
        <v>148071</v>
      </c>
      <c r="I32" s="82" t="s">
        <v>108</v>
      </c>
    </row>
    <row r="33" spans="1:9" ht="17.149999999999999" customHeight="1" x14ac:dyDescent="0.35">
      <c r="A33" s="52" t="s">
        <v>215</v>
      </c>
      <c r="B33" s="19">
        <f>SUM(Table4!$B$31:$C$34)</f>
        <v>18866</v>
      </c>
      <c r="C33" s="19">
        <f>SUM(Table4!$D$31:$E$34)</f>
        <v>59081</v>
      </c>
      <c r="D33" s="19">
        <v>33617</v>
      </c>
      <c r="E33" s="19">
        <v>33753</v>
      </c>
      <c r="F33" s="19">
        <f t="shared" si="5"/>
        <v>52483</v>
      </c>
      <c r="G33" s="19">
        <f t="shared" si="6"/>
        <v>92834</v>
      </c>
      <c r="H33" s="19">
        <f t="shared" si="7"/>
        <v>145317</v>
      </c>
      <c r="I33" s="82" t="s">
        <v>264</v>
      </c>
    </row>
    <row r="34" spans="1:9" ht="17.149999999999999" customHeight="1" x14ac:dyDescent="0.35">
      <c r="A34" s="52" t="s">
        <v>217</v>
      </c>
      <c r="B34" s="19">
        <f>SUM(Table4!$B$35:$C$38)</f>
        <v>17982</v>
      </c>
      <c r="C34" s="19">
        <f>SUM(Table4!$D$35:$E$38)</f>
        <v>75642</v>
      </c>
      <c r="D34" s="19">
        <v>13018</v>
      </c>
      <c r="E34" s="19">
        <v>14112</v>
      </c>
      <c r="F34" s="19">
        <f t="shared" si="5"/>
        <v>31000</v>
      </c>
      <c r="G34" s="19">
        <f t="shared" si="6"/>
        <v>89754</v>
      </c>
      <c r="H34" s="19">
        <f t="shared" si="7"/>
        <v>120754</v>
      </c>
      <c r="I34" s="82" t="s">
        <v>218</v>
      </c>
    </row>
    <row r="35" spans="1:9" ht="17.149999999999999" customHeight="1" x14ac:dyDescent="0.35">
      <c r="A35" s="52" t="s">
        <v>219</v>
      </c>
      <c r="B35" s="19">
        <f>SUM(Table4!$B$39:$C$42)</f>
        <v>9531</v>
      </c>
      <c r="C35" s="19">
        <f>SUM(Table4!$D$39:$E$42)</f>
        <v>63438</v>
      </c>
      <c r="D35" s="19">
        <v>13956</v>
      </c>
      <c r="E35" s="19">
        <v>11629</v>
      </c>
      <c r="F35" s="19">
        <f t="shared" si="5"/>
        <v>23487</v>
      </c>
      <c r="G35" s="19">
        <f t="shared" si="6"/>
        <v>75067</v>
      </c>
      <c r="H35" s="19">
        <f>F35+G35</f>
        <v>98554</v>
      </c>
      <c r="I35" s="82" t="s">
        <v>265</v>
      </c>
    </row>
    <row r="36" spans="1:9" ht="17.149999999999999" customHeight="1" x14ac:dyDescent="0.35">
      <c r="A36" s="52" t="s">
        <v>221</v>
      </c>
      <c r="B36" s="19">
        <f>SUM(Table4!$B$43:$C$46)</f>
        <v>16034</v>
      </c>
      <c r="C36" s="19">
        <f>SUM(Table4!$D$43:$E$46)</f>
        <v>98117</v>
      </c>
      <c r="D36" s="19">
        <v>12070</v>
      </c>
      <c r="E36" s="19">
        <v>19651</v>
      </c>
      <c r="F36" s="19">
        <f t="shared" si="5"/>
        <v>28104</v>
      </c>
      <c r="G36" s="19">
        <f t="shared" si="6"/>
        <v>117768</v>
      </c>
      <c r="H36" s="19">
        <f>F36+G36</f>
        <v>145872</v>
      </c>
      <c r="I36" s="82" t="s">
        <v>266</v>
      </c>
    </row>
    <row r="37" spans="1:9" ht="17.149999999999999" customHeight="1" x14ac:dyDescent="0.35">
      <c r="A37" s="52" t="s">
        <v>223</v>
      </c>
      <c r="B37" s="19">
        <f>SUM(Table4!$B$47:$C$50)</f>
        <v>18734</v>
      </c>
      <c r="C37" s="19">
        <f>SUM(Table4!$D$47:$E$50)</f>
        <v>95382</v>
      </c>
      <c r="D37" s="19">
        <v>9945</v>
      </c>
      <c r="E37" s="19">
        <v>20583</v>
      </c>
      <c r="F37" s="19">
        <f t="shared" ref="F37" si="8">B37+D37</f>
        <v>28679</v>
      </c>
      <c r="G37" s="19">
        <f t="shared" ref="G37" si="9">C37+E37</f>
        <v>115965</v>
      </c>
      <c r="H37" s="19">
        <f>F37+G37</f>
        <v>144644</v>
      </c>
      <c r="I37" s="82" t="s">
        <v>155</v>
      </c>
    </row>
    <row r="38" spans="1:9" ht="17.149999999999999" customHeight="1" x14ac:dyDescent="0.35">
      <c r="A38" s="170">
        <v>2023</v>
      </c>
      <c r="B38" s="171">
        <f>SUM(Table4!$B$51:$C$54)</f>
        <v>21538</v>
      </c>
      <c r="C38" s="171">
        <f>SUM(Table4!$D$51:$E$54)</f>
        <v>125901</v>
      </c>
      <c r="D38" s="171">
        <v>15846</v>
      </c>
      <c r="E38" s="171">
        <v>38480</v>
      </c>
      <c r="F38" s="171">
        <f t="shared" ref="F38" si="10">B38+D38</f>
        <v>37384</v>
      </c>
      <c r="G38" s="171">
        <f t="shared" ref="G38" si="11">C38+E38</f>
        <v>164381</v>
      </c>
      <c r="H38" s="171">
        <f>F38+G38</f>
        <v>201765</v>
      </c>
      <c r="I38" s="117"/>
    </row>
    <row r="39" spans="1:9" ht="17.149999999999999" customHeight="1" x14ac:dyDescent="0.35">
      <c r="A39" s="82" t="s">
        <v>80</v>
      </c>
      <c r="B39" s="19">
        <f>SUM(B26:B38)</f>
        <v>166579</v>
      </c>
      <c r="C39" s="19">
        <f t="shared" ref="C39:H39" si="12">SUM(C26:C38)</f>
        <v>1245711</v>
      </c>
      <c r="D39" s="19">
        <f t="shared" si="12"/>
        <v>214029</v>
      </c>
      <c r="E39" s="19">
        <f t="shared" si="12"/>
        <v>237571</v>
      </c>
      <c r="F39" s="19">
        <f t="shared" si="12"/>
        <v>380608</v>
      </c>
      <c r="G39" s="19">
        <f t="shared" si="12"/>
        <v>1483282</v>
      </c>
      <c r="H39" s="19">
        <f t="shared" si="12"/>
        <v>1863890</v>
      </c>
      <c r="I39" s="82"/>
    </row>
    <row r="40" spans="1:9" ht="17.149999999999999" customHeight="1" x14ac:dyDescent="0.35">
      <c r="A40" s="82"/>
      <c r="B40" s="162"/>
      <c r="C40" s="19"/>
      <c r="D40" s="162"/>
      <c r="E40" s="19"/>
      <c r="F40" s="19"/>
      <c r="G40" s="162"/>
      <c r="H40" s="19"/>
      <c r="I40" s="82"/>
    </row>
    <row r="41" spans="1:9" ht="25.5" customHeight="1" x14ac:dyDescent="0.35">
      <c r="A41" s="94" t="s">
        <v>269</v>
      </c>
      <c r="B41" s="67"/>
      <c r="C41" s="67"/>
      <c r="D41" s="67"/>
      <c r="E41" s="67"/>
      <c r="F41" s="67"/>
      <c r="G41" s="67"/>
      <c r="H41" s="67"/>
      <c r="I41" s="67"/>
    </row>
    <row r="42" spans="1:9" ht="31" customHeight="1" x14ac:dyDescent="0.35">
      <c r="A42" s="51" t="s">
        <v>189</v>
      </c>
      <c r="B42" s="47" t="s">
        <v>255</v>
      </c>
      <c r="C42" s="47" t="s">
        <v>256</v>
      </c>
      <c r="D42" s="47" t="s">
        <v>257</v>
      </c>
      <c r="E42" s="47" t="s">
        <v>258</v>
      </c>
      <c r="F42" s="47" t="s">
        <v>259</v>
      </c>
      <c r="G42" s="47" t="s">
        <v>260</v>
      </c>
      <c r="H42" s="71" t="s">
        <v>80</v>
      </c>
      <c r="I42" s="51" t="s">
        <v>22</v>
      </c>
    </row>
    <row r="43" spans="1:9" ht="17.149999999999999" customHeight="1" x14ac:dyDescent="0.35">
      <c r="A43" s="39" t="s">
        <v>150</v>
      </c>
      <c r="B43" s="19">
        <f>B26+B9</f>
        <v>28840</v>
      </c>
      <c r="C43" s="19">
        <f>C26+C9</f>
        <v>379945</v>
      </c>
      <c r="D43" s="19"/>
      <c r="E43" s="19"/>
      <c r="F43" s="19">
        <f t="shared" ref="F43:H55" si="13">F9+F26</f>
        <v>28840</v>
      </c>
      <c r="G43" s="19">
        <f t="shared" si="13"/>
        <v>379945</v>
      </c>
      <c r="H43" s="19">
        <f t="shared" si="13"/>
        <v>408785</v>
      </c>
      <c r="I43" s="57" t="s">
        <v>270</v>
      </c>
    </row>
    <row r="44" spans="1:9" ht="17.149999999999999" customHeight="1" x14ac:dyDescent="0.35">
      <c r="A44" s="52" t="s">
        <v>262</v>
      </c>
      <c r="B44" s="19">
        <f t="shared" ref="B44:C55" si="14">B10+B27</f>
        <v>1932</v>
      </c>
      <c r="C44" s="19">
        <f t="shared" si="14"/>
        <v>72996</v>
      </c>
      <c r="D44" s="19"/>
      <c r="E44" s="19"/>
      <c r="F44" s="19">
        <f t="shared" si="13"/>
        <v>1932</v>
      </c>
      <c r="G44" s="19">
        <f t="shared" si="13"/>
        <v>72996</v>
      </c>
      <c r="H44" s="19">
        <f t="shared" si="13"/>
        <v>74928</v>
      </c>
      <c r="I44" s="82" t="s">
        <v>263</v>
      </c>
    </row>
    <row r="45" spans="1:9" ht="17.149999999999999" customHeight="1" x14ac:dyDescent="0.35">
      <c r="A45" s="52" t="s">
        <v>210</v>
      </c>
      <c r="B45" s="19">
        <f t="shared" si="14"/>
        <v>122868</v>
      </c>
      <c r="C45" s="19">
        <f t="shared" si="14"/>
        <v>288645</v>
      </c>
      <c r="D45" s="19"/>
      <c r="E45" s="19"/>
      <c r="F45" s="19">
        <f t="shared" si="13"/>
        <v>122868</v>
      </c>
      <c r="G45" s="19">
        <f t="shared" si="13"/>
        <v>288645</v>
      </c>
      <c r="H45" s="19">
        <f t="shared" si="13"/>
        <v>411513</v>
      </c>
      <c r="I45" s="82" t="s">
        <v>87</v>
      </c>
    </row>
    <row r="46" spans="1:9" ht="17.149999999999999" customHeight="1" x14ac:dyDescent="0.35">
      <c r="A46" s="52">
        <v>2014</v>
      </c>
      <c r="B46" s="19">
        <f t="shared" si="14"/>
        <v>191940</v>
      </c>
      <c r="C46" s="19">
        <f t="shared" si="14"/>
        <v>343375</v>
      </c>
      <c r="D46" s="19"/>
      <c r="E46" s="19"/>
      <c r="F46" s="19">
        <f t="shared" si="13"/>
        <v>191940</v>
      </c>
      <c r="G46" s="19">
        <f t="shared" si="13"/>
        <v>343375</v>
      </c>
      <c r="H46" s="19">
        <f t="shared" si="13"/>
        <v>535315</v>
      </c>
      <c r="I46" s="82"/>
    </row>
    <row r="47" spans="1:9" ht="17.149999999999999" customHeight="1" x14ac:dyDescent="0.35">
      <c r="A47" s="52" t="s">
        <v>211</v>
      </c>
      <c r="B47" s="19">
        <f t="shared" si="14"/>
        <v>526801</v>
      </c>
      <c r="C47" s="19">
        <f t="shared" si="14"/>
        <v>779316</v>
      </c>
      <c r="D47" s="19">
        <f t="shared" ref="D47:E55" si="15">D13+D30</f>
        <v>167999</v>
      </c>
      <c r="E47" s="19">
        <f t="shared" si="15"/>
        <v>178511</v>
      </c>
      <c r="F47" s="19">
        <f t="shared" si="13"/>
        <v>694800</v>
      </c>
      <c r="G47" s="19">
        <f t="shared" si="13"/>
        <v>957827</v>
      </c>
      <c r="H47" s="19">
        <f t="shared" si="13"/>
        <v>1652627</v>
      </c>
      <c r="I47" s="82" t="s">
        <v>93</v>
      </c>
    </row>
    <row r="48" spans="1:9" ht="17.149999999999999" customHeight="1" x14ac:dyDescent="0.35">
      <c r="A48" s="52" t="s">
        <v>212</v>
      </c>
      <c r="B48" s="19">
        <f t="shared" si="14"/>
        <v>1280635</v>
      </c>
      <c r="C48" s="19">
        <f t="shared" si="14"/>
        <v>1695335</v>
      </c>
      <c r="D48" s="19">
        <f t="shared" si="15"/>
        <v>38268</v>
      </c>
      <c r="E48" s="19">
        <f t="shared" si="15"/>
        <v>38732</v>
      </c>
      <c r="F48" s="19">
        <f t="shared" si="13"/>
        <v>1318903</v>
      </c>
      <c r="G48" s="19">
        <f t="shared" si="13"/>
        <v>1734067</v>
      </c>
      <c r="H48" s="19">
        <f t="shared" si="13"/>
        <v>3052970</v>
      </c>
      <c r="I48" s="82" t="s">
        <v>213</v>
      </c>
    </row>
    <row r="49" spans="1:9" ht="17.149999999999999" customHeight="1" x14ac:dyDescent="0.35">
      <c r="A49" s="52" t="s">
        <v>214</v>
      </c>
      <c r="B49" s="19">
        <f t="shared" si="14"/>
        <v>2014781</v>
      </c>
      <c r="C49" s="19">
        <f t="shared" si="14"/>
        <v>2633895</v>
      </c>
      <c r="D49" s="19">
        <f t="shared" si="15"/>
        <v>123997</v>
      </c>
      <c r="E49" s="19">
        <f t="shared" si="15"/>
        <v>125187</v>
      </c>
      <c r="F49" s="19">
        <f t="shared" si="13"/>
        <v>2138778</v>
      </c>
      <c r="G49" s="19">
        <f t="shared" si="13"/>
        <v>2759082</v>
      </c>
      <c r="H49" s="19">
        <f t="shared" si="13"/>
        <v>4897860</v>
      </c>
      <c r="I49" s="82" t="s">
        <v>108</v>
      </c>
    </row>
    <row r="50" spans="1:9" ht="17.149999999999999" customHeight="1" x14ac:dyDescent="0.35">
      <c r="A50" s="52" t="s">
        <v>215</v>
      </c>
      <c r="B50" s="19">
        <f t="shared" si="14"/>
        <v>2145331</v>
      </c>
      <c r="C50" s="19">
        <f t="shared" si="14"/>
        <v>2727408</v>
      </c>
      <c r="D50" s="19">
        <f t="shared" si="15"/>
        <v>120567</v>
      </c>
      <c r="E50" s="19">
        <f t="shared" si="15"/>
        <v>141562</v>
      </c>
      <c r="F50" s="19">
        <f t="shared" si="13"/>
        <v>2265898</v>
      </c>
      <c r="G50" s="19">
        <f t="shared" si="13"/>
        <v>2868970</v>
      </c>
      <c r="H50" s="19">
        <f t="shared" si="13"/>
        <v>5134868</v>
      </c>
      <c r="I50" s="82" t="s">
        <v>264</v>
      </c>
    </row>
    <row r="51" spans="1:9" ht="17.149999999999999" customHeight="1" x14ac:dyDescent="0.35">
      <c r="A51" s="52" t="s">
        <v>217</v>
      </c>
      <c r="B51" s="19">
        <f t="shared" si="14"/>
        <v>1975370</v>
      </c>
      <c r="C51" s="19">
        <f t="shared" si="14"/>
        <v>2459472</v>
      </c>
      <c r="D51" s="19">
        <f t="shared" si="15"/>
        <v>68065</v>
      </c>
      <c r="E51" s="19">
        <f t="shared" si="15"/>
        <v>87830</v>
      </c>
      <c r="F51" s="19">
        <f t="shared" si="13"/>
        <v>2043435</v>
      </c>
      <c r="G51" s="19">
        <f t="shared" si="13"/>
        <v>2547302</v>
      </c>
      <c r="H51" s="19">
        <f t="shared" si="13"/>
        <v>4590737</v>
      </c>
      <c r="I51" s="82" t="s">
        <v>218</v>
      </c>
    </row>
    <row r="52" spans="1:9" ht="17.149999999999999" customHeight="1" x14ac:dyDescent="0.35">
      <c r="A52" s="52" t="s">
        <v>219</v>
      </c>
      <c r="B52" s="19">
        <f t="shared" si="14"/>
        <v>1343806</v>
      </c>
      <c r="C52" s="19">
        <f t="shared" si="14"/>
        <v>1737501</v>
      </c>
      <c r="D52" s="19">
        <f t="shared" si="15"/>
        <v>67842</v>
      </c>
      <c r="E52" s="19">
        <f t="shared" si="15"/>
        <v>91899</v>
      </c>
      <c r="F52" s="19">
        <f t="shared" si="13"/>
        <v>1411648</v>
      </c>
      <c r="G52" s="19">
        <f t="shared" si="13"/>
        <v>1829400</v>
      </c>
      <c r="H52" s="19">
        <f t="shared" si="13"/>
        <v>3241048</v>
      </c>
      <c r="I52" s="82" t="s">
        <v>265</v>
      </c>
    </row>
    <row r="53" spans="1:9" ht="17.149999999999999" customHeight="1" x14ac:dyDescent="0.35">
      <c r="A53" s="52" t="s">
        <v>221</v>
      </c>
      <c r="B53" s="19">
        <f t="shared" si="14"/>
        <v>1524822</v>
      </c>
      <c r="C53" s="19">
        <f t="shared" si="14"/>
        <v>2114629</v>
      </c>
      <c r="D53" s="19">
        <f t="shared" si="15"/>
        <v>97412</v>
      </c>
      <c r="E53" s="19">
        <f t="shared" si="15"/>
        <v>132409</v>
      </c>
      <c r="F53" s="19">
        <f t="shared" si="13"/>
        <v>1622234</v>
      </c>
      <c r="G53" s="19">
        <f t="shared" si="13"/>
        <v>2247038</v>
      </c>
      <c r="H53" s="19">
        <f>H19+H36</f>
        <v>3869272</v>
      </c>
      <c r="I53" s="82" t="s">
        <v>266</v>
      </c>
    </row>
    <row r="54" spans="1:9" ht="17.149999999999999" customHeight="1" x14ac:dyDescent="0.35">
      <c r="A54" s="52" t="s">
        <v>223</v>
      </c>
      <c r="B54" s="19">
        <f t="shared" si="14"/>
        <v>1540212</v>
      </c>
      <c r="C54" s="19">
        <f t="shared" si="14"/>
        <v>2102224</v>
      </c>
      <c r="D54" s="19">
        <f t="shared" si="15"/>
        <v>28774</v>
      </c>
      <c r="E54" s="19">
        <f t="shared" si="15"/>
        <v>50165</v>
      </c>
      <c r="F54" s="19">
        <f t="shared" si="13"/>
        <v>1568986</v>
      </c>
      <c r="G54" s="19">
        <f t="shared" si="13"/>
        <v>2152389</v>
      </c>
      <c r="H54" s="19">
        <f>H20+H37</f>
        <v>3721375</v>
      </c>
      <c r="I54" s="82" t="s">
        <v>155</v>
      </c>
    </row>
    <row r="55" spans="1:9" ht="17.149999999999999" customHeight="1" x14ac:dyDescent="0.35">
      <c r="A55" s="170">
        <v>2023</v>
      </c>
      <c r="B55" s="171">
        <f t="shared" si="14"/>
        <v>1457836</v>
      </c>
      <c r="C55" s="171">
        <f t="shared" si="14"/>
        <v>1954333</v>
      </c>
      <c r="D55" s="171">
        <f t="shared" si="15"/>
        <v>27686</v>
      </c>
      <c r="E55" s="171">
        <f t="shared" si="15"/>
        <v>58684</v>
      </c>
      <c r="F55" s="171">
        <f t="shared" si="13"/>
        <v>1485522</v>
      </c>
      <c r="G55" s="171">
        <f t="shared" si="13"/>
        <v>2013017</v>
      </c>
      <c r="H55" s="171">
        <f t="shared" si="13"/>
        <v>3498539</v>
      </c>
      <c r="I55" s="117"/>
    </row>
    <row r="56" spans="1:9" ht="17.149999999999999" customHeight="1" x14ac:dyDescent="0.35">
      <c r="A56" s="52" t="s">
        <v>80</v>
      </c>
      <c r="B56" s="19">
        <f t="shared" ref="B56:H56" si="16">SUM(B43:B55)</f>
        <v>14155174</v>
      </c>
      <c r="C56" s="19">
        <f t="shared" si="16"/>
        <v>19289074</v>
      </c>
      <c r="D56" s="19">
        <f t="shared" si="16"/>
        <v>740610</v>
      </c>
      <c r="E56" s="19">
        <f t="shared" si="16"/>
        <v>904979</v>
      </c>
      <c r="F56" s="19">
        <f t="shared" si="16"/>
        <v>14895784</v>
      </c>
      <c r="G56" s="19">
        <f t="shared" si="16"/>
        <v>20194053</v>
      </c>
      <c r="H56" s="19">
        <f t="shared" si="16"/>
        <v>35089837</v>
      </c>
      <c r="I56" s="82"/>
    </row>
  </sheetData>
  <phoneticPr fontId="15" type="noConversion"/>
  <pageMargins left="0.7" right="0.7" top="0.75" bottom="0.75" header="0.3" footer="0.3"/>
  <pageSetup paperSize="9" scale="74" fitToWidth="0" fitToHeight="0" orientation="portrait" verticalDpi="4" r:id="rId1"/>
  <ignoredErrors>
    <ignoredError sqref="A10:C11 A17:A20 A27:A36 A44:A54 A37 A16 A12:A15 C12:C15" numberStoredAsText="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9" ma:contentTypeDescription="Create a new excel document." ma:contentTypeScope="" ma:versionID="430084160d39cd3e7361d92a3c19e459">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1e4836933462283fda03e88a80286018"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element ref="ns3:lcf76f155ced4ddcb4097134ff3c332f"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element name="lcf76f155ced4ddcb4097134ff3c332f" ma:index="66" nillable="true" ma:displayName="Image Tags_0" ma:hidden="true" ma:internalName="lcf76f155ced4ddcb4097134ff3c332f">
      <xsd:simpleType>
        <xsd:restriction base="dms:Note"/>
      </xsd:simpleType>
    </xsd:element>
    <xsd:element name="_Flow_SignoffStatus" ma:index="6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HFMR37X5V2JZ-1220936107-104513</_dlc_DocId>
    <TaxCatchAll xmlns="78f34e0d-c96b-42b2-99b8-77b844361183">
      <Value>4</Value>
    </TaxCatchAll>
    <_dlc_DocIdUrl xmlns="78f34e0d-c96b-42b2-99b8-77b844361183">
      <Url>https://beisgov.sharepoint.com/sites/SMIP-Benefits-199/_layouts/15/DocIdRedir.aspx?ID=HFMR37X5V2JZ-1220936107-104513</Url>
      <Description>HFMR37X5V2JZ-1220936107-104513</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lcf76f155ced4ddcb4097134ff3c332f xmlns="8c06df7e-f5df-4eef-bca1-5efbf40df90c" xsi:nil="true"/>
    <_Flow_SignoffStatus xmlns="8c06df7e-f5df-4eef-bca1-5efbf40df90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F4D126-67E7-4A64-98FA-47F84B581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3.xml><?xml version="1.0" encoding="utf-8"?>
<ds:datastoreItem xmlns:ds="http://schemas.openxmlformats.org/officeDocument/2006/customXml" ds:itemID="{BA418B5F-A11A-4FC1-A16B-C7C596AC18D4}">
  <ds:schemaRefs>
    <ds:schemaRef ds:uri="http://www.w3.org/XML/1998/namespace"/>
    <ds:schemaRef ds:uri="http://purl.org/dc/elements/1.1/"/>
    <ds:schemaRef ds:uri="http://schemas.microsoft.com/office/infopath/2007/PartnerControls"/>
    <ds:schemaRef ds:uri="http://schemas.microsoft.com/office/2006/metadata/properties"/>
    <ds:schemaRef ds:uri="78f34e0d-c96b-42b2-99b8-77b844361183"/>
    <ds:schemaRef ds:uri="http://purl.org/dc/terms/"/>
    <ds:schemaRef ds:uri="http://schemas.microsoft.com/office/2006/documentManagement/types"/>
    <ds:schemaRef ds:uri="http://schemas.openxmlformats.org/package/2006/metadata/core-properties"/>
    <ds:schemaRef ds:uri="8c06df7e-f5df-4eef-bca1-5efbf40df90c"/>
    <ds:schemaRef ds:uri="http://purl.org/dc/dcmitype/"/>
  </ds:schemaRefs>
</ds:datastoreItem>
</file>

<file path=customXml/itemProps4.xml><?xml version="1.0" encoding="utf-8"?>
<ds:datastoreItem xmlns:ds="http://schemas.openxmlformats.org/officeDocument/2006/customXml" ds:itemID="{CD323CA7-4075-4D54-B2E6-D98D0C825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Cover_sheet</vt:lpstr>
      <vt:lpstr>Contents</vt:lpstr>
      <vt:lpstr>Notes</vt:lpstr>
      <vt:lpstr>Table1</vt:lpstr>
      <vt:lpstr>Table2</vt:lpstr>
      <vt:lpstr>Table3</vt:lpstr>
      <vt:lpstr>Table4</vt:lpstr>
      <vt:lpstr>Table5</vt:lpstr>
      <vt:lpstr>Table6</vt:lpstr>
      <vt:lpstr>Table7</vt:lpstr>
      <vt:lpstr>Table8</vt:lpstr>
      <vt:lpstr>'Contents'!Print_Area</vt:lpstr>
      <vt:lpstr>Notes!Print_Area</vt:lpstr>
      <vt:lpstr>Table1!Print_Area</vt:lpstr>
      <vt:lpstr>Table2!Print_Area</vt:lpstr>
      <vt:lpstr>Table3!Print_Area</vt:lpstr>
      <vt:lpstr>Table4!Print_Area</vt:lpstr>
      <vt:lpstr>Table5!Print_Area</vt:lpstr>
      <vt:lpstr>Table6!Print_Area</vt:lpstr>
      <vt:lpstr>Table7!Print_Area</vt:lpstr>
      <vt:lpstr>Table8!Print_Area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DESNZ (Energy Security)</dc:creator>
  <cp:keywords>smart meters,smart meters statistics,</cp:keywords>
  <dc:description/>
  <cp:lastModifiedBy>Harris, Kevin (Energy Security)</cp:lastModifiedBy>
  <cp:revision/>
  <dcterms:created xsi:type="dcterms:W3CDTF">2016-05-05T14:07:14Z</dcterms:created>
  <dcterms:modified xsi:type="dcterms:W3CDTF">2024-03-19T14:26:13Z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787a44ab-ba10-4a6c-a36a-1c76e3fbb014</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y fmtid="{D5CDD505-2E9C-101B-9397-08002B2CF9AE}" pid="36" name="MediaServiceImageTags">
    <vt:lpwstr/>
  </property>
</Properties>
</file>